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6825" yWindow="-15" windowWidth="6825" windowHeight="8265" tabRatio="589"/>
  </bookViews>
  <sheets>
    <sheet name="目次" sheetId="104" r:id="rId1"/>
    <sheet name="業務所管課別目次" sheetId="105" r:id="rId2"/>
    <sheet name="凡例" sheetId="106" r:id="rId3"/>
    <sheet name="1" sheetId="1" r:id="rId4"/>
    <sheet name="2" sheetId="2" r:id="rId5"/>
    <sheet name="3(1)" sheetId="3" r:id="rId6"/>
    <sheet name="3(2)" sheetId="4" r:id="rId7"/>
    <sheet name="4" sheetId="5" r:id="rId8"/>
    <sheet name="5" sheetId="14" r:id="rId9"/>
    <sheet name="6(その1)" sheetId="7" r:id="rId10"/>
    <sheet name="6(その2)" sheetId="8" r:id="rId11"/>
    <sheet name="6(その3)" sheetId="9" r:id="rId12"/>
    <sheet name="7" sheetId="15" r:id="rId13"/>
    <sheet name="8" sheetId="16" r:id="rId14"/>
    <sheet name="9" sheetId="12" r:id="rId15"/>
    <sheet name="10" sheetId="13" r:id="rId16"/>
    <sheet name="11" sheetId="17" r:id="rId17"/>
    <sheet name="12" sheetId="18" r:id="rId18"/>
    <sheet name="13" sheetId="19" r:id="rId19"/>
    <sheet name="14" sheetId="20" r:id="rId20"/>
    <sheet name="15" sheetId="21" r:id="rId21"/>
    <sheet name="16" sheetId="22" r:id="rId22"/>
    <sheet name="17" sheetId="23" r:id="rId23"/>
    <sheet name="18" sheetId="24" r:id="rId24"/>
    <sheet name="19" sheetId="25" r:id="rId25"/>
    <sheet name="20" sheetId="26" r:id="rId26"/>
    <sheet name="21" sheetId="27" r:id="rId27"/>
    <sheet name="22" sheetId="28" r:id="rId28"/>
    <sheet name="23" sheetId="29" r:id="rId29"/>
    <sheet name="24" sheetId="30" r:id="rId30"/>
    <sheet name="25" sheetId="31" r:id="rId31"/>
    <sheet name="26" sheetId="32" r:id="rId32"/>
    <sheet name="27" sheetId="33" r:id="rId33"/>
    <sheet name="28" sheetId="34" r:id="rId34"/>
    <sheet name="29" sheetId="35" r:id="rId35"/>
    <sheet name="30" sheetId="36" r:id="rId36"/>
    <sheet name="31" sheetId="37" r:id="rId37"/>
    <sheet name="32～33" sheetId="103" r:id="rId38"/>
    <sheet name="34" sheetId="40" r:id="rId39"/>
    <sheet name="35" sheetId="41" r:id="rId40"/>
    <sheet name="36" sheetId="42" r:id="rId41"/>
    <sheet name="37(その1)" sheetId="43" r:id="rId42"/>
    <sheet name="37(その1(続))" sheetId="44" r:id="rId43"/>
    <sheet name="37(その2)" sheetId="45" r:id="rId44"/>
    <sheet name="37(その2(続))" sheetId="46" r:id="rId45"/>
    <sheet name="37(その3)" sheetId="47" r:id="rId46"/>
    <sheet name="37(その3(続))" sheetId="48" r:id="rId47"/>
    <sheet name="38(その1)" sheetId="49" r:id="rId48"/>
    <sheet name="38(その2)" sheetId="50" r:id="rId49"/>
    <sheet name="39" sheetId="51" r:id="rId50"/>
    <sheet name="40(その1)" sheetId="52" r:id="rId51"/>
    <sheet name="40(その2)" sheetId="53" r:id="rId52"/>
    <sheet name="40(その3)" sheetId="54" r:id="rId53"/>
    <sheet name="40(その4)" sheetId="55" r:id="rId54"/>
    <sheet name="40(その5)" sheetId="56" r:id="rId55"/>
    <sheet name="40(その6)" sheetId="57" r:id="rId56"/>
    <sheet name="41" sheetId="58" r:id="rId57"/>
    <sheet name="42" sheetId="59" r:id="rId58"/>
    <sheet name="43" sheetId="60" r:id="rId59"/>
    <sheet name="43(続)" sheetId="61" r:id="rId60"/>
    <sheet name="44" sheetId="62" r:id="rId61"/>
    <sheet name="45" sheetId="63" r:id="rId62"/>
    <sheet name="46(その1)" sheetId="64" r:id="rId63"/>
    <sheet name="46(その2)" sheetId="65" r:id="rId64"/>
    <sheet name="46(その3)" sheetId="66" r:id="rId65"/>
    <sheet name="47" sheetId="67" r:id="rId66"/>
    <sheet name="48" sheetId="68" r:id="rId67"/>
    <sheet name="49" sheetId="69" r:id="rId68"/>
    <sheet name="50(1)" sheetId="70" r:id="rId69"/>
    <sheet name="50(2)" sheetId="71" r:id="rId70"/>
    <sheet name="50(3)" sheetId="72" r:id="rId71"/>
    <sheet name="50(4)" sheetId="73" r:id="rId72"/>
    <sheet name="51" sheetId="74" r:id="rId73"/>
    <sheet name="52" sheetId="75" r:id="rId74"/>
    <sheet name="53" sheetId="76" r:id="rId75"/>
    <sheet name="54" sheetId="77" r:id="rId76"/>
    <sheet name="55" sheetId="78" r:id="rId77"/>
    <sheet name="56" sheetId="79" r:id="rId78"/>
    <sheet name="57" sheetId="80" r:id="rId79"/>
    <sheet name="58(その1)" sheetId="81" r:id="rId80"/>
    <sheet name="58(その2)" sheetId="82" r:id="rId81"/>
    <sheet name="59" sheetId="83" r:id="rId82"/>
    <sheet name="60" sheetId="84" r:id="rId83"/>
    <sheet name="61" sheetId="85" r:id="rId84"/>
    <sheet name="62" sheetId="86" r:id="rId85"/>
    <sheet name="63" sheetId="87" r:id="rId86"/>
    <sheet name="64" sheetId="88" r:id="rId87"/>
    <sheet name="65" sheetId="89" r:id="rId88"/>
    <sheet name="66" sheetId="90" r:id="rId89"/>
    <sheet name="67" sheetId="91" r:id="rId90"/>
    <sheet name="68" sheetId="92" r:id="rId91"/>
    <sheet name="69" sheetId="93" r:id="rId92"/>
    <sheet name="70" sheetId="94" r:id="rId93"/>
    <sheet name="71" sheetId="95" r:id="rId94"/>
    <sheet name="72" sheetId="96" r:id="rId95"/>
    <sheet name="73(1)" sheetId="97" r:id="rId96"/>
    <sheet name="73(2)" sheetId="98" r:id="rId97"/>
    <sheet name="74" sheetId="99" r:id="rId98"/>
    <sheet name="75" sheetId="100" r:id="rId99"/>
    <sheet name="76" sheetId="101" r:id="rId100"/>
    <sheet name="77" sheetId="107" r:id="rId101"/>
    <sheet name="78" sheetId="108" r:id="rId102"/>
    <sheet name="79" sheetId="109" r:id="rId103"/>
    <sheet name="80" sheetId="110" r:id="rId104"/>
    <sheet name="81" sheetId="111" r:id="rId105"/>
    <sheet name="82(1)" sheetId="112" r:id="rId106"/>
    <sheet name="82(2)" sheetId="113" r:id="rId107"/>
    <sheet name="83(1)" sheetId="114" r:id="rId108"/>
    <sheet name="83(2)" sheetId="115" r:id="rId109"/>
    <sheet name="84～94" sheetId="116" r:id="rId110"/>
    <sheet name="95" sheetId="117" r:id="rId111"/>
    <sheet name="96" sheetId="118" r:id="rId112"/>
    <sheet name="97" sheetId="119" r:id="rId113"/>
    <sheet name="98(1)" sheetId="120" r:id="rId114"/>
    <sheet name="98(2)" sheetId="121" r:id="rId115"/>
    <sheet name="99" sheetId="122" r:id="rId116"/>
    <sheet name="100" sheetId="123" r:id="rId117"/>
    <sheet name="101" sheetId="124" r:id="rId118"/>
    <sheet name="102" sheetId="125" r:id="rId119"/>
    <sheet name="103" sheetId="126" r:id="rId120"/>
    <sheet name="104" sheetId="127" r:id="rId121"/>
    <sheet name="105" sheetId="128" r:id="rId122"/>
    <sheet name="106" sheetId="129" r:id="rId123"/>
    <sheet name="107" sheetId="130" r:id="rId124"/>
    <sheet name="108" sheetId="131" r:id="rId125"/>
    <sheet name="109" sheetId="132" r:id="rId126"/>
    <sheet name="110" sheetId="133" r:id="rId127"/>
    <sheet name="111(1)" sheetId="134" r:id="rId128"/>
    <sheet name="111(2)" sheetId="135" r:id="rId129"/>
    <sheet name="112" sheetId="136" r:id="rId130"/>
    <sheet name="113" sheetId="137" r:id="rId131"/>
    <sheet name="114" sheetId="138" r:id="rId132"/>
    <sheet name="115" sheetId="139" r:id="rId133"/>
    <sheet name="116" sheetId="140" r:id="rId134"/>
    <sheet name="117" sheetId="141" r:id="rId135"/>
    <sheet name="118" sheetId="142" r:id="rId136"/>
    <sheet name="119" sheetId="143" r:id="rId137"/>
    <sheet name="120" sheetId="144" r:id="rId138"/>
    <sheet name="121" sheetId="145" r:id="rId139"/>
    <sheet name="122" sheetId="146" r:id="rId140"/>
    <sheet name="123" sheetId="147" r:id="rId141"/>
    <sheet name="124" sheetId="148" r:id="rId142"/>
    <sheet name="125" sheetId="149" r:id="rId143"/>
    <sheet name="126" sheetId="150" r:id="rId144"/>
    <sheet name="127" sheetId="151" r:id="rId145"/>
    <sheet name="128" sheetId="152" r:id="rId146"/>
    <sheet name="129" sheetId="153" r:id="rId147"/>
    <sheet name="130" sheetId="154" r:id="rId148"/>
    <sheet name="131" sheetId="155" r:id="rId149"/>
    <sheet name="132(1)" sheetId="156" r:id="rId150"/>
    <sheet name="132(2)" sheetId="157" r:id="rId151"/>
    <sheet name="132(3)" sheetId="158" r:id="rId152"/>
    <sheet name="132(4)" sheetId="159" r:id="rId153"/>
    <sheet name="132(5)" sheetId="160" r:id="rId154"/>
    <sheet name="133" sheetId="161" r:id="rId155"/>
    <sheet name="134" sheetId="162" r:id="rId156"/>
    <sheet name="135" sheetId="163" r:id="rId157"/>
    <sheet name="136" sheetId="164" r:id="rId158"/>
    <sheet name="137" sheetId="165" r:id="rId159"/>
    <sheet name="138" sheetId="166" r:id="rId160"/>
    <sheet name="139" sheetId="167" r:id="rId161"/>
    <sheet name="140" sheetId="168" r:id="rId162"/>
    <sheet name="141" sheetId="169" r:id="rId163"/>
    <sheet name="142" sheetId="170" r:id="rId164"/>
    <sheet name="143" sheetId="171" r:id="rId165"/>
    <sheet name="144(1)" sheetId="172" r:id="rId166"/>
    <sheet name="144(2)" sheetId="173" r:id="rId167"/>
    <sheet name="144(3)" sheetId="174" r:id="rId168"/>
    <sheet name="144(4)" sheetId="175" r:id="rId169"/>
    <sheet name="144(5)" sheetId="176" r:id="rId170"/>
    <sheet name="145" sheetId="177" r:id="rId171"/>
    <sheet name="146" sheetId="178" r:id="rId172"/>
    <sheet name="147" sheetId="179" r:id="rId173"/>
    <sheet name="148" sheetId="180" r:id="rId174"/>
    <sheet name="149" sheetId="181" r:id="rId175"/>
    <sheet name="150" sheetId="182" r:id="rId176"/>
    <sheet name="151" sheetId="183" r:id="rId177"/>
    <sheet name="152" sheetId="184" r:id="rId178"/>
    <sheet name="153" sheetId="185" r:id="rId179"/>
    <sheet name="154(1)" sheetId="186" r:id="rId180"/>
    <sheet name="154(2)" sheetId="187" r:id="rId181"/>
    <sheet name="155" sheetId="188" r:id="rId182"/>
    <sheet name="156" sheetId="189" r:id="rId183"/>
    <sheet name="157" sheetId="190" r:id="rId184"/>
    <sheet name="158" sheetId="191" r:id="rId185"/>
    <sheet name="159" sheetId="192" r:id="rId186"/>
    <sheet name="160" sheetId="193" r:id="rId187"/>
    <sheet name="161" sheetId="194" r:id="rId188"/>
    <sheet name="162" sheetId="195" r:id="rId189"/>
    <sheet name="163" sheetId="196" r:id="rId190"/>
    <sheet name="164" sheetId="197" r:id="rId191"/>
    <sheet name="165" sheetId="198" r:id="rId192"/>
    <sheet name="166" sheetId="199" r:id="rId193"/>
    <sheet name="167" sheetId="200" r:id="rId194"/>
    <sheet name="168" sheetId="201" r:id="rId195"/>
    <sheet name="169" sheetId="202" r:id="rId196"/>
    <sheet name="170" sheetId="203" r:id="rId197"/>
    <sheet name="171" sheetId="204" r:id="rId198"/>
    <sheet name="172" sheetId="205" r:id="rId199"/>
    <sheet name="173" sheetId="206" r:id="rId200"/>
    <sheet name="174" sheetId="207" r:id="rId201"/>
    <sheet name="175" sheetId="208" r:id="rId202"/>
    <sheet name="176" sheetId="209" r:id="rId203"/>
    <sheet name="177" sheetId="210" r:id="rId204"/>
    <sheet name="178" sheetId="211" r:id="rId205"/>
    <sheet name="179" sheetId="212" r:id="rId206"/>
    <sheet name="180" sheetId="213" r:id="rId207"/>
    <sheet name="181" sheetId="214" r:id="rId208"/>
    <sheet name="182" sheetId="215" r:id="rId209"/>
    <sheet name="183" sheetId="216" r:id="rId210"/>
    <sheet name="184" sheetId="217" r:id="rId211"/>
    <sheet name="185" sheetId="218" r:id="rId212"/>
    <sheet name="186" sheetId="219" r:id="rId213"/>
    <sheet name="187" sheetId="220" r:id="rId214"/>
    <sheet name="188" sheetId="221" r:id="rId215"/>
    <sheet name="189" sheetId="222" r:id="rId216"/>
    <sheet name="190" sheetId="223" r:id="rId217"/>
    <sheet name="191" sheetId="224" r:id="rId218"/>
    <sheet name="192" sheetId="225" r:id="rId219"/>
    <sheet name="193" sheetId="226" r:id="rId220"/>
  </sheets>
  <definedNames>
    <definedName name="_xlnm._FilterDatabase" localSheetId="181" hidden="1">'155'!$A$8:$M$56</definedName>
    <definedName name="_xlnm._FilterDatabase" localSheetId="62" hidden="1">'46(その1)'!$A$11:$AD$11</definedName>
    <definedName name="_xlnm._FilterDatabase" localSheetId="63" hidden="1">'46(その2)'!$A$9:$AD$82</definedName>
    <definedName name="_xlnm._FilterDatabase" localSheetId="64" hidden="1">'46(その3)'!$A$9:$AD$76</definedName>
    <definedName name="_xlnm._FilterDatabase" localSheetId="65" hidden="1">'47'!$B$3:$B$40</definedName>
    <definedName name="_xlnm._FilterDatabase" localSheetId="1" hidden="1">業務所管課別目次!$A$1:$D$363</definedName>
    <definedName name="_xlnm._FilterDatabase" localSheetId="0" hidden="1">目次!$A$1:$D$252</definedName>
  </definedNames>
  <calcPr calcId="162913"/>
</workbook>
</file>

<file path=xl/calcChain.xml><?xml version="1.0" encoding="utf-8"?>
<calcChain xmlns="http://schemas.openxmlformats.org/spreadsheetml/2006/main">
  <c r="B11" i="226" l="1"/>
  <c r="B10" i="226"/>
  <c r="B9" i="226"/>
  <c r="B8" i="226"/>
  <c r="L7" i="226"/>
  <c r="K7" i="226"/>
  <c r="J7" i="226"/>
  <c r="I7" i="226"/>
  <c r="H7" i="226"/>
  <c r="G7" i="226"/>
  <c r="F7" i="226"/>
  <c r="E7" i="226"/>
  <c r="D7" i="226"/>
  <c r="C7" i="226"/>
  <c r="B7" i="226"/>
  <c r="A2" i="226"/>
  <c r="A1" i="226"/>
  <c r="A2" i="225"/>
  <c r="A1" i="225"/>
  <c r="B11" i="224"/>
  <c r="A2" i="224"/>
  <c r="A1" i="224"/>
  <c r="C12" i="223"/>
  <c r="B12" i="223"/>
  <c r="A2" i="223"/>
  <c r="A1" i="223"/>
  <c r="B11" i="222"/>
  <c r="A2" i="222"/>
  <c r="A1" i="222"/>
  <c r="B12" i="221"/>
  <c r="A2" i="221"/>
  <c r="A1" i="221"/>
  <c r="A2" i="220"/>
  <c r="A1" i="220"/>
  <c r="A2" i="219"/>
  <c r="A1" i="219"/>
  <c r="A2" i="218"/>
  <c r="A1" i="218"/>
  <c r="M14" i="217"/>
  <c r="L14" i="217"/>
  <c r="K14" i="217"/>
  <c r="A2" i="217"/>
  <c r="A1" i="217"/>
  <c r="B11" i="216"/>
  <c r="A2" i="216"/>
  <c r="A1" i="216"/>
  <c r="B11" i="215"/>
  <c r="A2" i="215"/>
  <c r="A1" i="215"/>
  <c r="B12" i="214"/>
  <c r="A2" i="214"/>
  <c r="A1" i="214"/>
  <c r="A2" i="213"/>
  <c r="A1" i="213"/>
  <c r="A2" i="212"/>
  <c r="A1" i="212"/>
  <c r="A2" i="211"/>
  <c r="A1" i="211"/>
  <c r="H12" i="210"/>
  <c r="B12" i="210"/>
  <c r="A2" i="210"/>
  <c r="A1" i="210"/>
  <c r="A2" i="209"/>
  <c r="A1" i="209"/>
  <c r="A2" i="208"/>
  <c r="A1" i="208"/>
  <c r="A2" i="207"/>
  <c r="A1" i="207"/>
  <c r="C14" i="206"/>
  <c r="C13" i="206"/>
  <c r="C12" i="206"/>
  <c r="C11" i="206"/>
  <c r="H10" i="206"/>
  <c r="G10" i="206"/>
  <c r="F10" i="206"/>
  <c r="E10" i="206"/>
  <c r="D10" i="206"/>
  <c r="C10" i="206"/>
  <c r="H9" i="206"/>
  <c r="G9" i="206"/>
  <c r="F9" i="206"/>
  <c r="E9" i="206"/>
  <c r="D9" i="206"/>
  <c r="C9" i="206"/>
  <c r="A2" i="206"/>
  <c r="A1" i="206"/>
  <c r="D7" i="205"/>
  <c r="C7" i="205"/>
  <c r="B7" i="205"/>
  <c r="A2" i="205"/>
  <c r="A1" i="205"/>
  <c r="F32" i="204"/>
  <c r="E32" i="204"/>
  <c r="B32" i="204"/>
  <c r="F31" i="204"/>
  <c r="E31" i="204"/>
  <c r="B31" i="204"/>
  <c r="I30" i="204"/>
  <c r="H30" i="204"/>
  <c r="G30" i="204"/>
  <c r="F30" i="204"/>
  <c r="E30" i="204"/>
  <c r="D30" i="204"/>
  <c r="C30" i="204"/>
  <c r="B30" i="204"/>
  <c r="E26" i="204"/>
  <c r="B26" i="204"/>
  <c r="E25" i="204"/>
  <c r="B25" i="204"/>
  <c r="E24" i="204"/>
  <c r="B24" i="204"/>
  <c r="E23" i="204"/>
  <c r="B23" i="204"/>
  <c r="E22" i="204"/>
  <c r="B22" i="204"/>
  <c r="E21" i="204"/>
  <c r="B21" i="204"/>
  <c r="E20" i="204"/>
  <c r="B20" i="204"/>
  <c r="E19" i="204"/>
  <c r="B19" i="204"/>
  <c r="I18" i="204"/>
  <c r="H18" i="204"/>
  <c r="G18" i="204"/>
  <c r="F18" i="204"/>
  <c r="E18" i="204"/>
  <c r="D18" i="204"/>
  <c r="C18" i="204"/>
  <c r="B18" i="204"/>
  <c r="D14" i="204"/>
  <c r="C14" i="204"/>
  <c r="B14" i="204"/>
  <c r="D13" i="204"/>
  <c r="C13" i="204"/>
  <c r="B13" i="204"/>
  <c r="D12" i="204"/>
  <c r="C12" i="204"/>
  <c r="B12" i="204"/>
  <c r="H11" i="204"/>
  <c r="D11" i="204"/>
  <c r="C11" i="204"/>
  <c r="B11" i="204"/>
  <c r="A2" i="204"/>
  <c r="A1" i="204"/>
  <c r="B11" i="203"/>
  <c r="A2" i="203"/>
  <c r="A1" i="203"/>
  <c r="P8" i="202"/>
  <c r="O8" i="202"/>
  <c r="N8" i="202"/>
  <c r="A2" i="202"/>
  <c r="A1" i="202"/>
  <c r="D9" i="201"/>
  <c r="C9" i="201"/>
  <c r="D8" i="201"/>
  <c r="C8" i="201"/>
  <c r="A2" i="201"/>
  <c r="A1" i="201"/>
  <c r="F9" i="200"/>
  <c r="E9" i="200"/>
  <c r="D9" i="200"/>
  <c r="C9" i="200"/>
  <c r="F8" i="200"/>
  <c r="E8" i="200"/>
  <c r="D8" i="200"/>
  <c r="C8" i="200"/>
  <c r="A2" i="200"/>
  <c r="A1" i="200"/>
  <c r="A2" i="199"/>
  <c r="A1" i="199"/>
  <c r="A2" i="198"/>
  <c r="A1" i="198"/>
  <c r="B11" i="197"/>
  <c r="A2" i="197"/>
  <c r="A1" i="197"/>
  <c r="C13" i="196"/>
  <c r="B13" i="196"/>
  <c r="A2" i="196"/>
  <c r="A1" i="196"/>
  <c r="Q14" i="195"/>
  <c r="P14" i="195"/>
  <c r="C14" i="195"/>
  <c r="B14" i="195"/>
  <c r="A2" i="195"/>
  <c r="A1" i="195"/>
  <c r="G18" i="194"/>
  <c r="D18" i="194"/>
  <c r="C18" i="194"/>
  <c r="B18" i="194"/>
  <c r="G14" i="194"/>
  <c r="D14" i="194"/>
  <c r="C14" i="194"/>
  <c r="B14" i="194"/>
  <c r="A2" i="194"/>
  <c r="A1" i="194"/>
  <c r="B13" i="193"/>
  <c r="A2" i="193"/>
  <c r="A1" i="193"/>
  <c r="A2" i="192"/>
  <c r="A1" i="192"/>
  <c r="A2" i="191"/>
  <c r="A1" i="191"/>
  <c r="A2" i="190"/>
  <c r="A1" i="190"/>
  <c r="A2" i="189"/>
  <c r="A1" i="189"/>
  <c r="H57" i="188"/>
  <c r="H56" i="188"/>
  <c r="B56" i="188"/>
  <c r="H55" i="188"/>
  <c r="B55" i="188"/>
  <c r="H54" i="188"/>
  <c r="B54" i="188"/>
  <c r="H53" i="188"/>
  <c r="B53" i="188"/>
  <c r="H52" i="188"/>
  <c r="B52" i="188"/>
  <c r="H51" i="188"/>
  <c r="B51" i="188"/>
  <c r="H50" i="188"/>
  <c r="B50" i="188"/>
  <c r="H49" i="188"/>
  <c r="B49" i="188"/>
  <c r="H48" i="188"/>
  <c r="B48" i="188"/>
  <c r="H47" i="188"/>
  <c r="F47" i="188"/>
  <c r="E47" i="188"/>
  <c r="D47" i="188"/>
  <c r="C47" i="188"/>
  <c r="B47" i="188"/>
  <c r="H46" i="188"/>
  <c r="B46" i="188"/>
  <c r="H45" i="188"/>
  <c r="B45" i="188"/>
  <c r="H44" i="188"/>
  <c r="B44" i="188"/>
  <c r="H43" i="188"/>
  <c r="F43" i="188"/>
  <c r="E43" i="188"/>
  <c r="D43" i="188"/>
  <c r="C43" i="188"/>
  <c r="B43" i="188"/>
  <c r="H42" i="188"/>
  <c r="B42" i="188"/>
  <c r="H41" i="188"/>
  <c r="B41" i="188"/>
  <c r="H40" i="188"/>
  <c r="B40" i="188"/>
  <c r="L39" i="188"/>
  <c r="K39" i="188"/>
  <c r="J39" i="188"/>
  <c r="I39" i="188"/>
  <c r="H39" i="188"/>
  <c r="B39" i="188"/>
  <c r="H38" i="188"/>
  <c r="F38" i="188"/>
  <c r="E38" i="188"/>
  <c r="D38" i="188"/>
  <c r="C38" i="188"/>
  <c r="B38" i="188"/>
  <c r="H37" i="188"/>
  <c r="B37" i="188"/>
  <c r="H36" i="188"/>
  <c r="B36" i="188"/>
  <c r="H35" i="188"/>
  <c r="B35" i="188"/>
  <c r="H34" i="188"/>
  <c r="B34" i="188"/>
  <c r="H33" i="188"/>
  <c r="B33" i="188"/>
  <c r="H32" i="188"/>
  <c r="B32" i="188"/>
  <c r="H31" i="188"/>
  <c r="B31" i="188"/>
  <c r="H30" i="188"/>
  <c r="B30" i="188"/>
  <c r="H29" i="188"/>
  <c r="F29" i="188"/>
  <c r="E29" i="188"/>
  <c r="D29" i="188"/>
  <c r="C29" i="188"/>
  <c r="B29" i="188"/>
  <c r="H28" i="188"/>
  <c r="B28" i="188"/>
  <c r="H27" i="188"/>
  <c r="B27" i="188"/>
  <c r="H26" i="188"/>
  <c r="B26" i="188"/>
  <c r="L25" i="188"/>
  <c r="K25" i="188"/>
  <c r="J25" i="188"/>
  <c r="I25" i="188"/>
  <c r="H25" i="188"/>
  <c r="F25" i="188"/>
  <c r="E25" i="188"/>
  <c r="D25" i="188"/>
  <c r="C25" i="188"/>
  <c r="B25" i="188"/>
  <c r="H24" i="188"/>
  <c r="B24" i="188"/>
  <c r="H23" i="188"/>
  <c r="B23" i="188"/>
  <c r="H22" i="188"/>
  <c r="B22" i="188"/>
  <c r="H21" i="188"/>
  <c r="B21" i="188"/>
  <c r="H20" i="188"/>
  <c r="B20" i="188"/>
  <c r="H19" i="188"/>
  <c r="B19" i="188"/>
  <c r="H18" i="188"/>
  <c r="B18" i="188"/>
  <c r="H17" i="188"/>
  <c r="B17" i="188"/>
  <c r="H16" i="188"/>
  <c r="B16" i="188"/>
  <c r="L15" i="188"/>
  <c r="K15" i="188"/>
  <c r="J15" i="188"/>
  <c r="I15" i="188"/>
  <c r="H15" i="188"/>
  <c r="B15" i="188"/>
  <c r="H14" i="188"/>
  <c r="B14" i="188"/>
  <c r="H13" i="188"/>
  <c r="F13" i="188"/>
  <c r="E13" i="188"/>
  <c r="D13" i="188"/>
  <c r="C13" i="188"/>
  <c r="B13" i="188"/>
  <c r="H12" i="188"/>
  <c r="B12" i="188"/>
  <c r="H11" i="188"/>
  <c r="B11" i="188"/>
  <c r="H10" i="188"/>
  <c r="B10" i="188"/>
  <c r="H9" i="188"/>
  <c r="F9" i="188"/>
  <c r="E9" i="188"/>
  <c r="D9" i="188"/>
  <c r="C9" i="188"/>
  <c r="B9" i="188"/>
  <c r="L8" i="188"/>
  <c r="K8" i="188"/>
  <c r="J8" i="188"/>
  <c r="I8" i="188"/>
  <c r="H8" i="188"/>
  <c r="F8" i="188"/>
  <c r="E8" i="188"/>
  <c r="D8" i="188"/>
  <c r="C8" i="188"/>
  <c r="B8" i="188"/>
  <c r="A2" i="188"/>
  <c r="A1" i="188"/>
  <c r="M7" i="187"/>
  <c r="A2" i="187"/>
  <c r="A1" i="187"/>
  <c r="K9" i="186"/>
  <c r="J9" i="186"/>
  <c r="I9" i="186"/>
  <c r="H9" i="186"/>
  <c r="G9" i="186"/>
  <c r="F9" i="186"/>
  <c r="E9" i="186"/>
  <c r="D9" i="186"/>
  <c r="C9" i="186"/>
  <c r="B9" i="186"/>
  <c r="A2" i="186"/>
  <c r="A1" i="186"/>
  <c r="A2" i="185"/>
  <c r="A1" i="185"/>
  <c r="A2" i="184"/>
  <c r="A1" i="184"/>
  <c r="A2" i="183"/>
  <c r="A1" i="183"/>
  <c r="A2" i="182"/>
  <c r="A1" i="182"/>
  <c r="H21" i="181"/>
  <c r="H20" i="181"/>
  <c r="A2" i="181"/>
  <c r="A1" i="181"/>
  <c r="E8" i="180"/>
  <c r="D8" i="180"/>
  <c r="C8" i="180"/>
  <c r="A2" i="180"/>
  <c r="A1" i="180"/>
  <c r="A2" i="179"/>
  <c r="A1" i="179"/>
  <c r="G59" i="178"/>
  <c r="D59" i="178"/>
  <c r="G53" i="178"/>
  <c r="D53" i="178"/>
  <c r="G47" i="178"/>
  <c r="D47" i="178"/>
  <c r="G35" i="178"/>
  <c r="D35" i="178"/>
  <c r="G34" i="178"/>
  <c r="D34" i="178"/>
  <c r="G24" i="178"/>
  <c r="D24" i="178"/>
  <c r="G18" i="178"/>
  <c r="D18" i="178"/>
  <c r="G17" i="178"/>
  <c r="D17" i="178"/>
  <c r="A2" i="178"/>
  <c r="A1" i="178"/>
  <c r="A2" i="177"/>
  <c r="A1" i="177"/>
  <c r="B10" i="176"/>
  <c r="A2" i="176"/>
  <c r="A1" i="176"/>
  <c r="O12" i="175"/>
  <c r="N12" i="175"/>
  <c r="M12" i="175"/>
  <c r="L12" i="175"/>
  <c r="K12" i="175"/>
  <c r="J12" i="175"/>
  <c r="I12" i="175"/>
  <c r="H12" i="175"/>
  <c r="G12" i="175"/>
  <c r="F12" i="175"/>
  <c r="E12" i="175"/>
  <c r="D12" i="175"/>
  <c r="C12" i="175"/>
  <c r="B12" i="175"/>
  <c r="A2" i="175"/>
  <c r="A1" i="175"/>
  <c r="L12" i="174"/>
  <c r="K12" i="174"/>
  <c r="J12" i="174"/>
  <c r="I12" i="174"/>
  <c r="H12" i="174"/>
  <c r="G12" i="174"/>
  <c r="F12" i="174"/>
  <c r="E12" i="174"/>
  <c r="D12" i="174"/>
  <c r="C12" i="174"/>
  <c r="B12" i="174"/>
  <c r="A2" i="174"/>
  <c r="A1" i="174"/>
  <c r="A2" i="173"/>
  <c r="A1" i="173"/>
  <c r="C14" i="172"/>
  <c r="A2" i="172"/>
  <c r="A1" i="172"/>
  <c r="B11" i="171"/>
  <c r="A2" i="171"/>
  <c r="A1" i="171"/>
  <c r="G12" i="170"/>
  <c r="B12" i="170"/>
  <c r="A2" i="170"/>
  <c r="A1" i="170"/>
  <c r="A2" i="169"/>
  <c r="A1" i="169"/>
  <c r="B13" i="168"/>
  <c r="A2" i="168"/>
  <c r="A1" i="168"/>
  <c r="A2" i="167"/>
  <c r="A1" i="167"/>
  <c r="A2" i="166"/>
  <c r="A1" i="166"/>
  <c r="K14" i="165"/>
  <c r="H14" i="165"/>
  <c r="E14" i="165"/>
  <c r="B14" i="165"/>
  <c r="A2" i="165"/>
  <c r="A1" i="165"/>
  <c r="B11" i="164"/>
  <c r="A2" i="164"/>
  <c r="A1" i="164"/>
  <c r="B11" i="163"/>
  <c r="A2" i="163"/>
  <c r="A1" i="163"/>
  <c r="B11" i="162"/>
  <c r="A2" i="162"/>
  <c r="A1" i="162"/>
  <c r="B13" i="161"/>
  <c r="A2" i="161"/>
  <c r="A1" i="161"/>
  <c r="C11" i="160"/>
  <c r="B11" i="160"/>
  <c r="A2" i="160"/>
  <c r="A1" i="160"/>
  <c r="B10" i="159"/>
  <c r="A2" i="159"/>
  <c r="A1" i="159"/>
  <c r="D12" i="158"/>
  <c r="C12" i="158"/>
  <c r="B12" i="158"/>
  <c r="A2" i="158"/>
  <c r="A1" i="158"/>
  <c r="B10" i="157"/>
  <c r="A2" i="157"/>
  <c r="A1" i="157"/>
  <c r="A2" i="156"/>
  <c r="A1" i="156"/>
  <c r="A2" i="155"/>
  <c r="A1" i="155"/>
  <c r="H13" i="154"/>
  <c r="E13" i="154"/>
  <c r="B13" i="154"/>
  <c r="A2" i="154"/>
  <c r="A1" i="154"/>
  <c r="A2" i="153"/>
  <c r="A1" i="153"/>
  <c r="B11" i="152"/>
  <c r="A2" i="152"/>
  <c r="A1" i="152"/>
  <c r="B11" i="151"/>
  <c r="A2" i="151"/>
  <c r="A1" i="151"/>
  <c r="D12" i="150"/>
  <c r="A2" i="150"/>
  <c r="A1" i="150"/>
  <c r="G9" i="149"/>
  <c r="F9" i="149"/>
  <c r="A2" i="149"/>
  <c r="A1" i="149"/>
  <c r="I12" i="148"/>
  <c r="H12" i="148"/>
  <c r="G12" i="148"/>
  <c r="F12" i="148"/>
  <c r="E12" i="148"/>
  <c r="D12" i="148"/>
  <c r="C12" i="148"/>
  <c r="B12" i="148"/>
  <c r="A2" i="148"/>
  <c r="A1" i="148"/>
  <c r="B11" i="147"/>
  <c r="A2" i="147"/>
  <c r="A1" i="147"/>
  <c r="E21" i="146"/>
  <c r="D21" i="146"/>
  <c r="E20" i="146"/>
  <c r="D20" i="146"/>
  <c r="E19" i="146"/>
  <c r="D19" i="146"/>
  <c r="E18" i="146"/>
  <c r="D18" i="146"/>
  <c r="E17" i="146"/>
  <c r="D17" i="146"/>
  <c r="E16" i="146"/>
  <c r="D16" i="146"/>
  <c r="E15" i="146"/>
  <c r="D15" i="146"/>
  <c r="E14" i="146"/>
  <c r="D14" i="146"/>
  <c r="E13" i="146"/>
  <c r="D13" i="146"/>
  <c r="E12" i="146"/>
  <c r="D12" i="146"/>
  <c r="E11" i="146"/>
  <c r="D11" i="146"/>
  <c r="E10" i="146"/>
  <c r="D10" i="146"/>
  <c r="W9" i="146"/>
  <c r="V9" i="146"/>
  <c r="U9" i="146"/>
  <c r="T9" i="146"/>
  <c r="S9" i="146"/>
  <c r="R9" i="146"/>
  <c r="Q9" i="146"/>
  <c r="P9" i="146"/>
  <c r="O9" i="146"/>
  <c r="N9" i="146"/>
  <c r="M9" i="146"/>
  <c r="L9" i="146"/>
  <c r="K9" i="146"/>
  <c r="J9" i="146"/>
  <c r="I9" i="146"/>
  <c r="H9" i="146"/>
  <c r="G9" i="146"/>
  <c r="F9" i="146"/>
  <c r="E9" i="146"/>
  <c r="D9" i="146"/>
  <c r="C9" i="146"/>
  <c r="B9" i="146"/>
  <c r="A2" i="146"/>
  <c r="A1" i="146"/>
  <c r="A2" i="145"/>
  <c r="A1" i="145"/>
  <c r="K14" i="144"/>
  <c r="H14" i="144"/>
  <c r="E14" i="144"/>
  <c r="D14" i="144"/>
  <c r="C14" i="144"/>
  <c r="K13" i="144"/>
  <c r="H13" i="144"/>
  <c r="E13" i="144"/>
  <c r="D13" i="144"/>
  <c r="C13" i="144"/>
  <c r="K12" i="144"/>
  <c r="H12" i="144"/>
  <c r="E12" i="144"/>
  <c r="D12" i="144"/>
  <c r="C12" i="144"/>
  <c r="K11" i="144"/>
  <c r="J11" i="144"/>
  <c r="I11" i="144"/>
  <c r="H11" i="144"/>
  <c r="G11" i="144"/>
  <c r="F11" i="144"/>
  <c r="E11" i="144"/>
  <c r="D11" i="144"/>
  <c r="C11" i="144"/>
  <c r="B11" i="144"/>
  <c r="A2" i="144"/>
  <c r="A1" i="144"/>
  <c r="K18" i="143"/>
  <c r="H18" i="143"/>
  <c r="E18" i="143"/>
  <c r="D18" i="143"/>
  <c r="C18" i="143"/>
  <c r="K17" i="143"/>
  <c r="H17" i="143"/>
  <c r="E17" i="143"/>
  <c r="D17" i="143"/>
  <c r="C17" i="143"/>
  <c r="K16" i="143"/>
  <c r="H16" i="143"/>
  <c r="E16" i="143"/>
  <c r="D16" i="143"/>
  <c r="C16" i="143"/>
  <c r="K15" i="143"/>
  <c r="H15" i="143"/>
  <c r="E15" i="143"/>
  <c r="D15" i="143"/>
  <c r="C15" i="143"/>
  <c r="K14" i="143"/>
  <c r="H14" i="143"/>
  <c r="E14" i="143"/>
  <c r="D14" i="143"/>
  <c r="C14" i="143"/>
  <c r="K13" i="143"/>
  <c r="H13" i="143"/>
  <c r="E13" i="143"/>
  <c r="D13" i="143"/>
  <c r="C13" i="143"/>
  <c r="K12" i="143"/>
  <c r="H12" i="143"/>
  <c r="E12" i="143"/>
  <c r="D12" i="143"/>
  <c r="C12" i="143"/>
  <c r="K11" i="143"/>
  <c r="J11" i="143"/>
  <c r="I11" i="143"/>
  <c r="H11" i="143"/>
  <c r="G11" i="143"/>
  <c r="F11" i="143"/>
  <c r="E11" i="143"/>
  <c r="D11" i="143"/>
  <c r="C11" i="143"/>
  <c r="B11" i="143"/>
  <c r="A2" i="143"/>
  <c r="A1" i="143"/>
  <c r="L44" i="142"/>
  <c r="I44" i="142"/>
  <c r="F44" i="142"/>
  <c r="E44" i="142"/>
  <c r="D44" i="142"/>
  <c r="L43" i="142"/>
  <c r="I43" i="142"/>
  <c r="F43" i="142"/>
  <c r="E43" i="142"/>
  <c r="D43" i="142"/>
  <c r="L42" i="142"/>
  <c r="I42" i="142"/>
  <c r="F42" i="142"/>
  <c r="E42" i="142"/>
  <c r="D42" i="142"/>
  <c r="L41" i="142"/>
  <c r="I41" i="142"/>
  <c r="F41" i="142"/>
  <c r="E41" i="142"/>
  <c r="D41" i="142"/>
  <c r="L40" i="142"/>
  <c r="F40" i="142"/>
  <c r="E40" i="142"/>
  <c r="D40" i="142"/>
  <c r="L39" i="142"/>
  <c r="F39" i="142"/>
  <c r="E39" i="142"/>
  <c r="D39" i="142"/>
  <c r="L38" i="142"/>
  <c r="F38" i="142"/>
  <c r="E38" i="142"/>
  <c r="D38" i="142"/>
  <c r="L37" i="142"/>
  <c r="F37" i="142"/>
  <c r="E37" i="142"/>
  <c r="D37" i="142"/>
  <c r="L36" i="142"/>
  <c r="F36" i="142"/>
  <c r="E36" i="142"/>
  <c r="D36" i="142"/>
  <c r="L35" i="142"/>
  <c r="F35" i="142"/>
  <c r="E35" i="142"/>
  <c r="D35" i="142"/>
  <c r="L34" i="142"/>
  <c r="F34" i="142"/>
  <c r="E34" i="142"/>
  <c r="D34" i="142"/>
  <c r="L33" i="142"/>
  <c r="K33" i="142"/>
  <c r="J33" i="142"/>
  <c r="I33" i="142"/>
  <c r="H33" i="142"/>
  <c r="G33" i="142"/>
  <c r="F33" i="142"/>
  <c r="E33" i="142"/>
  <c r="D33" i="142"/>
  <c r="C33" i="142"/>
  <c r="L20" i="142"/>
  <c r="I20" i="142"/>
  <c r="F20" i="142"/>
  <c r="E20" i="142"/>
  <c r="D20" i="142"/>
  <c r="L19" i="142"/>
  <c r="I19" i="142"/>
  <c r="F19" i="142"/>
  <c r="E19" i="142"/>
  <c r="D19" i="142"/>
  <c r="L18" i="142"/>
  <c r="I18" i="142"/>
  <c r="F18" i="142"/>
  <c r="E18" i="142"/>
  <c r="D18" i="142"/>
  <c r="L17" i="142"/>
  <c r="I17" i="142"/>
  <c r="F17" i="142"/>
  <c r="E17" i="142"/>
  <c r="D17" i="142"/>
  <c r="L16" i="142"/>
  <c r="I16" i="142"/>
  <c r="F16" i="142"/>
  <c r="E16" i="142"/>
  <c r="D16" i="142"/>
  <c r="L15" i="142"/>
  <c r="I15" i="142"/>
  <c r="F15" i="142"/>
  <c r="E15" i="142"/>
  <c r="D15" i="142"/>
  <c r="L14" i="142"/>
  <c r="I14" i="142"/>
  <c r="F14" i="142"/>
  <c r="E14" i="142"/>
  <c r="D14" i="142"/>
  <c r="L13" i="142"/>
  <c r="I13" i="142"/>
  <c r="F13" i="142"/>
  <c r="E13" i="142"/>
  <c r="D13" i="142"/>
  <c r="L12" i="142"/>
  <c r="K12" i="142"/>
  <c r="J12" i="142"/>
  <c r="I12" i="142"/>
  <c r="H12" i="142"/>
  <c r="G12" i="142"/>
  <c r="F12" i="142"/>
  <c r="E12" i="142"/>
  <c r="D12" i="142"/>
  <c r="C12" i="142"/>
  <c r="A2" i="142"/>
  <c r="A1" i="142"/>
  <c r="B9" i="141"/>
  <c r="F8" i="141"/>
  <c r="E8" i="141"/>
  <c r="D8" i="141"/>
  <c r="C8" i="141"/>
  <c r="B8" i="141"/>
  <c r="A2" i="141"/>
  <c r="A1" i="141"/>
  <c r="A2" i="140"/>
  <c r="A1" i="140"/>
  <c r="A2" i="139"/>
  <c r="A1" i="139"/>
  <c r="A2" i="138"/>
  <c r="A1" i="138"/>
  <c r="J17" i="137"/>
  <c r="G17" i="137"/>
  <c r="D17" i="137"/>
  <c r="C17" i="137"/>
  <c r="B17" i="137"/>
  <c r="J16" i="137"/>
  <c r="G16" i="137"/>
  <c r="D16" i="137"/>
  <c r="C16" i="137"/>
  <c r="B16" i="137"/>
  <c r="J15" i="137"/>
  <c r="G15" i="137"/>
  <c r="D15" i="137"/>
  <c r="C15" i="137"/>
  <c r="B15" i="137"/>
  <c r="J14" i="137"/>
  <c r="G14" i="137"/>
  <c r="D14" i="137"/>
  <c r="C14" i="137"/>
  <c r="B14" i="137"/>
  <c r="J13" i="137"/>
  <c r="G13" i="137"/>
  <c r="D13" i="137"/>
  <c r="C13" i="137"/>
  <c r="B13" i="137"/>
  <c r="J12" i="137"/>
  <c r="G12" i="137"/>
  <c r="D12" i="137"/>
  <c r="C12" i="137"/>
  <c r="B12" i="137"/>
  <c r="J11" i="137"/>
  <c r="I11" i="137"/>
  <c r="H11" i="137"/>
  <c r="G11" i="137"/>
  <c r="F11" i="137"/>
  <c r="E11" i="137"/>
  <c r="D11" i="137"/>
  <c r="C11" i="137"/>
  <c r="B11" i="137"/>
  <c r="A2" i="137"/>
  <c r="A1" i="137"/>
  <c r="B12" i="136"/>
  <c r="B11" i="136"/>
  <c r="B10" i="136"/>
  <c r="F9" i="136"/>
  <c r="E9" i="136"/>
  <c r="D9" i="136"/>
  <c r="C9" i="136"/>
  <c r="B9" i="136"/>
  <c r="A2" i="136"/>
  <c r="A1" i="136"/>
  <c r="B10" i="135"/>
  <c r="A2" i="135"/>
  <c r="A1" i="135"/>
  <c r="C12" i="134"/>
  <c r="B12" i="134"/>
  <c r="A2" i="134"/>
  <c r="A1" i="134"/>
  <c r="A2" i="133"/>
  <c r="A1" i="133"/>
  <c r="A2" i="132"/>
  <c r="A1" i="132"/>
  <c r="B9" i="131"/>
  <c r="A2" i="131"/>
  <c r="A1" i="131"/>
  <c r="K11" i="130"/>
  <c r="H11" i="130"/>
  <c r="K10" i="130"/>
  <c r="H10" i="130"/>
  <c r="A2" i="130"/>
  <c r="A1" i="130"/>
  <c r="K36" i="129"/>
  <c r="K35" i="129"/>
  <c r="K34" i="129"/>
  <c r="K33" i="129"/>
  <c r="K32" i="129"/>
  <c r="K31" i="129"/>
  <c r="K30" i="129"/>
  <c r="K29" i="129"/>
  <c r="K28" i="129"/>
  <c r="K27" i="129"/>
  <c r="K26" i="129"/>
  <c r="K25" i="129"/>
  <c r="K24" i="129"/>
  <c r="K23" i="129"/>
  <c r="K22" i="129"/>
  <c r="K21" i="129"/>
  <c r="K20" i="129"/>
  <c r="K19" i="129"/>
  <c r="K18" i="129"/>
  <c r="K17" i="129"/>
  <c r="K16" i="129"/>
  <c r="K15" i="129"/>
  <c r="K14" i="129"/>
  <c r="K13" i="129"/>
  <c r="K12" i="129"/>
  <c r="K11" i="129"/>
  <c r="K10" i="129"/>
  <c r="A2" i="129"/>
  <c r="A1" i="129"/>
  <c r="A2" i="128"/>
  <c r="A1" i="128"/>
  <c r="A2" i="127"/>
  <c r="A1" i="127"/>
  <c r="A2" i="126"/>
  <c r="A1" i="126"/>
  <c r="A2" i="125"/>
  <c r="A1" i="125"/>
  <c r="B14" i="124"/>
  <c r="B13" i="124"/>
  <c r="B12" i="124"/>
  <c r="B11" i="124"/>
  <c r="B10" i="124"/>
  <c r="Q9" i="124"/>
  <c r="O9" i="124"/>
  <c r="M9" i="124"/>
  <c r="K9" i="124"/>
  <c r="I9" i="124"/>
  <c r="G9" i="124"/>
  <c r="E9" i="124"/>
  <c r="C9" i="124"/>
  <c r="B9" i="124"/>
  <c r="A2" i="124"/>
  <c r="A1" i="124"/>
  <c r="B95" i="123"/>
  <c r="B94" i="123"/>
  <c r="B93" i="123"/>
  <c r="B92" i="123"/>
  <c r="B91" i="123"/>
  <c r="B90" i="123"/>
  <c r="B89" i="123"/>
  <c r="B88" i="123"/>
  <c r="B87" i="123"/>
  <c r="B86" i="123"/>
  <c r="B85" i="123"/>
  <c r="B84" i="123"/>
  <c r="B83" i="123"/>
  <c r="B82" i="123"/>
  <c r="B81" i="123"/>
  <c r="B80" i="123"/>
  <c r="B79" i="123"/>
  <c r="B78" i="123"/>
  <c r="B77" i="123"/>
  <c r="B76" i="123"/>
  <c r="B75" i="123"/>
  <c r="B74" i="123"/>
  <c r="B73" i="123"/>
  <c r="B72" i="123"/>
  <c r="B71" i="123"/>
  <c r="B70" i="123"/>
  <c r="B69" i="123"/>
  <c r="B68" i="123"/>
  <c r="B67" i="123"/>
  <c r="B66" i="123"/>
  <c r="B65" i="123"/>
  <c r="B64" i="123"/>
  <c r="B63" i="123"/>
  <c r="B62" i="123"/>
  <c r="B61" i="123"/>
  <c r="B60" i="123"/>
  <c r="B59" i="123"/>
  <c r="B58" i="123"/>
  <c r="B57" i="123"/>
  <c r="B56" i="123"/>
  <c r="B55" i="123"/>
  <c r="B54" i="123"/>
  <c r="B53" i="123"/>
  <c r="B52" i="123"/>
  <c r="B51" i="123"/>
  <c r="B50" i="123"/>
  <c r="B49" i="123"/>
  <c r="B48" i="123"/>
  <c r="B47" i="123"/>
  <c r="B46" i="123"/>
  <c r="B45" i="123"/>
  <c r="B44" i="123"/>
  <c r="B43" i="123"/>
  <c r="B42" i="123"/>
  <c r="B41" i="123"/>
  <c r="B40" i="123"/>
  <c r="B39" i="123"/>
  <c r="B38" i="123"/>
  <c r="B37" i="123"/>
  <c r="B36" i="123"/>
  <c r="B35" i="123"/>
  <c r="B34" i="123"/>
  <c r="B33" i="123"/>
  <c r="B32" i="123"/>
  <c r="B31" i="123"/>
  <c r="B30" i="123"/>
  <c r="B29" i="123"/>
  <c r="B28" i="123"/>
  <c r="B27" i="123"/>
  <c r="B26" i="123"/>
  <c r="B25" i="123"/>
  <c r="B24" i="123"/>
  <c r="B23" i="123"/>
  <c r="B22" i="123"/>
  <c r="B21" i="123"/>
  <c r="B20" i="123"/>
  <c r="B19" i="123"/>
  <c r="B18" i="123"/>
  <c r="B17" i="123"/>
  <c r="B16" i="123"/>
  <c r="B15" i="123"/>
  <c r="B14" i="123"/>
  <c r="B13" i="123"/>
  <c r="B12" i="123"/>
  <c r="B11" i="123"/>
  <c r="B10" i="123"/>
  <c r="M8" i="123"/>
  <c r="K8" i="123"/>
  <c r="I8" i="123"/>
  <c r="G8" i="123"/>
  <c r="E8" i="123"/>
  <c r="C8" i="123"/>
  <c r="B8" i="123"/>
  <c r="A2" i="123"/>
  <c r="A1" i="123"/>
  <c r="B55" i="122"/>
  <c r="B54" i="122"/>
  <c r="B52" i="122"/>
  <c r="B51" i="122"/>
  <c r="B50" i="122"/>
  <c r="B49" i="122"/>
  <c r="B48" i="122"/>
  <c r="B46" i="122"/>
  <c r="B45" i="122"/>
  <c r="B44" i="122"/>
  <c r="B43" i="122"/>
  <c r="B42" i="122"/>
  <c r="B40" i="122"/>
  <c r="B39" i="122"/>
  <c r="B38" i="122"/>
  <c r="B37" i="122"/>
  <c r="B36" i="122"/>
  <c r="B34" i="122"/>
  <c r="B33" i="122"/>
  <c r="B32" i="122"/>
  <c r="B31" i="122"/>
  <c r="B30" i="122"/>
  <c r="B28" i="122"/>
  <c r="B27" i="122"/>
  <c r="B26" i="122"/>
  <c r="B25" i="122"/>
  <c r="B23" i="122"/>
  <c r="B22" i="122"/>
  <c r="B21" i="122"/>
  <c r="B20" i="122"/>
  <c r="B18" i="122"/>
  <c r="B17" i="122"/>
  <c r="B16" i="122"/>
  <c r="B15" i="122"/>
  <c r="B13" i="122"/>
  <c r="B12" i="122"/>
  <c r="B11" i="122"/>
  <c r="B10" i="122"/>
  <c r="M8" i="122"/>
  <c r="K8" i="122"/>
  <c r="I8" i="122"/>
  <c r="G8" i="122"/>
  <c r="E8" i="122"/>
  <c r="C8" i="122"/>
  <c r="B8" i="122"/>
  <c r="A2" i="122"/>
  <c r="A1" i="122"/>
  <c r="B75" i="121"/>
  <c r="B74" i="121"/>
  <c r="B73" i="121"/>
  <c r="B72" i="121"/>
  <c r="B71" i="121"/>
  <c r="B70" i="121"/>
  <c r="B69" i="121"/>
  <c r="B68" i="121"/>
  <c r="B67" i="121"/>
  <c r="B66" i="121"/>
  <c r="B65" i="121"/>
  <c r="B64" i="121"/>
  <c r="B63" i="121"/>
  <c r="B62" i="121"/>
  <c r="B61" i="121"/>
  <c r="B60" i="121"/>
  <c r="B59" i="121"/>
  <c r="B58" i="121"/>
  <c r="B57" i="121"/>
  <c r="B56" i="121"/>
  <c r="B55" i="121"/>
  <c r="B54" i="121"/>
  <c r="B53" i="121"/>
  <c r="B52" i="121"/>
  <c r="B51" i="121"/>
  <c r="B50" i="121"/>
  <c r="B49" i="121"/>
  <c r="B48" i="121"/>
  <c r="B47" i="121"/>
  <c r="B46" i="121"/>
  <c r="B45" i="121"/>
  <c r="B44" i="121"/>
  <c r="B43" i="121"/>
  <c r="B42" i="121"/>
  <c r="B41" i="121"/>
  <c r="B40" i="121"/>
  <c r="B39" i="121"/>
  <c r="B38" i="121"/>
  <c r="B37" i="121"/>
  <c r="B36" i="121"/>
  <c r="B35" i="121"/>
  <c r="B34" i="121"/>
  <c r="B33" i="121"/>
  <c r="B32" i="121"/>
  <c r="B31" i="121"/>
  <c r="B30" i="121"/>
  <c r="B29" i="121"/>
  <c r="B28" i="121"/>
  <c r="B27" i="121"/>
  <c r="B26" i="121"/>
  <c r="B25" i="121"/>
  <c r="B24" i="121"/>
  <c r="B23" i="121"/>
  <c r="B22" i="121"/>
  <c r="B21" i="121"/>
  <c r="B20" i="121"/>
  <c r="B19" i="121"/>
  <c r="B18" i="121"/>
  <c r="B17" i="121"/>
  <c r="B16" i="121"/>
  <c r="B15" i="121"/>
  <c r="B14" i="121"/>
  <c r="B13" i="121"/>
  <c r="B12" i="121"/>
  <c r="B11" i="121"/>
  <c r="B10" i="121"/>
  <c r="B9" i="121"/>
  <c r="B8" i="121"/>
  <c r="F7" i="121"/>
  <c r="E7" i="121"/>
  <c r="D7" i="121"/>
  <c r="C7" i="121"/>
  <c r="B7" i="121"/>
  <c r="A2" i="121"/>
  <c r="A1" i="121"/>
  <c r="B30" i="120"/>
  <c r="B29" i="120"/>
  <c r="B28" i="120"/>
  <c r="B27" i="120"/>
  <c r="B26" i="120"/>
  <c r="B25" i="120"/>
  <c r="B24" i="120"/>
  <c r="B23" i="120"/>
  <c r="B22" i="120"/>
  <c r="B21" i="120"/>
  <c r="B20" i="120"/>
  <c r="B19" i="120"/>
  <c r="B18" i="120"/>
  <c r="B17" i="120"/>
  <c r="B16" i="120"/>
  <c r="B15" i="120"/>
  <c r="B14" i="120"/>
  <c r="B13" i="120"/>
  <c r="B12" i="120"/>
  <c r="B11" i="120"/>
  <c r="B10" i="120"/>
  <c r="F9" i="120"/>
  <c r="E9" i="120"/>
  <c r="D9" i="120"/>
  <c r="C9" i="120"/>
  <c r="B9" i="120"/>
  <c r="A2" i="120"/>
  <c r="A1" i="120"/>
  <c r="H13" i="119"/>
  <c r="B13" i="119"/>
  <c r="H11" i="119"/>
  <c r="G11" i="119"/>
  <c r="F11" i="119"/>
  <c r="E11" i="119"/>
  <c r="D11" i="119"/>
  <c r="C11" i="119"/>
  <c r="B11" i="119"/>
  <c r="A2" i="119"/>
  <c r="A1" i="119"/>
  <c r="H43" i="118"/>
  <c r="B43" i="118"/>
  <c r="H42" i="118"/>
  <c r="B42" i="118"/>
  <c r="H41" i="118"/>
  <c r="B41" i="118"/>
  <c r="H40" i="118"/>
  <c r="B40" i="118"/>
  <c r="H38" i="118"/>
  <c r="B38" i="118"/>
  <c r="H37" i="118"/>
  <c r="B37" i="118"/>
  <c r="H36" i="118"/>
  <c r="B36" i="118"/>
  <c r="H35" i="118"/>
  <c r="B35" i="118"/>
  <c r="H34" i="118"/>
  <c r="B34" i="118"/>
  <c r="H32" i="118"/>
  <c r="B32" i="118"/>
  <c r="H31" i="118"/>
  <c r="B31" i="118"/>
  <c r="H30" i="118"/>
  <c r="B30" i="118"/>
  <c r="H29" i="118"/>
  <c r="B29" i="118"/>
  <c r="H28" i="118"/>
  <c r="B28" i="118"/>
  <c r="H26" i="118"/>
  <c r="B26" i="118"/>
  <c r="H25" i="118"/>
  <c r="B25" i="118"/>
  <c r="H24" i="118"/>
  <c r="B24" i="118"/>
  <c r="H23" i="118"/>
  <c r="B23" i="118"/>
  <c r="H22" i="118"/>
  <c r="B22" i="118"/>
  <c r="H20" i="118"/>
  <c r="B20" i="118"/>
  <c r="H19" i="118"/>
  <c r="B19" i="118"/>
  <c r="H18" i="118"/>
  <c r="B18" i="118"/>
  <c r="H17" i="118"/>
  <c r="B17" i="118"/>
  <c r="H16" i="118"/>
  <c r="B16" i="118"/>
  <c r="H14" i="118"/>
  <c r="B14" i="118"/>
  <c r="H13" i="118"/>
  <c r="B13" i="118"/>
  <c r="H11" i="118"/>
  <c r="G11" i="118"/>
  <c r="F11" i="118"/>
  <c r="E11" i="118"/>
  <c r="D11" i="118"/>
  <c r="C11" i="118"/>
  <c r="B11" i="118"/>
  <c r="H10" i="118"/>
  <c r="H9" i="118"/>
  <c r="A2" i="118"/>
  <c r="A1" i="118"/>
  <c r="C11" i="117"/>
  <c r="B11" i="117"/>
  <c r="A2" i="117"/>
  <c r="A1" i="117"/>
  <c r="P121" i="116"/>
  <c r="M121" i="116"/>
  <c r="J121" i="116"/>
  <c r="G121" i="116"/>
  <c r="D121" i="116"/>
  <c r="C121" i="116"/>
  <c r="B121" i="116"/>
  <c r="P110" i="116"/>
  <c r="M110" i="116"/>
  <c r="J110" i="116"/>
  <c r="G110" i="116"/>
  <c r="D110" i="116"/>
  <c r="C110" i="116"/>
  <c r="B110" i="116"/>
  <c r="P99" i="116"/>
  <c r="M99" i="116"/>
  <c r="J99" i="116"/>
  <c r="G99" i="116"/>
  <c r="D99" i="116"/>
  <c r="C99" i="116"/>
  <c r="B99" i="116"/>
  <c r="P88" i="116"/>
  <c r="M88" i="116"/>
  <c r="J88" i="116"/>
  <c r="G88" i="116"/>
  <c r="D88" i="116"/>
  <c r="C88" i="116"/>
  <c r="B88" i="116"/>
  <c r="P77" i="116"/>
  <c r="M77" i="116"/>
  <c r="J77" i="116"/>
  <c r="G77" i="116"/>
  <c r="D77" i="116"/>
  <c r="C77" i="116"/>
  <c r="B77" i="116"/>
  <c r="P66" i="116"/>
  <c r="M66" i="116"/>
  <c r="J66" i="116"/>
  <c r="G66" i="116"/>
  <c r="D66" i="116"/>
  <c r="C66" i="116"/>
  <c r="B66" i="116"/>
  <c r="P55" i="116"/>
  <c r="M55" i="116"/>
  <c r="J55" i="116"/>
  <c r="G55" i="116"/>
  <c r="D55" i="116"/>
  <c r="C55" i="116"/>
  <c r="B55" i="116"/>
  <c r="P44" i="116"/>
  <c r="M44" i="116"/>
  <c r="J44" i="116"/>
  <c r="G44" i="116"/>
  <c r="D44" i="116"/>
  <c r="C44" i="116"/>
  <c r="B44" i="116"/>
  <c r="P33" i="116"/>
  <c r="M33" i="116"/>
  <c r="J33" i="116"/>
  <c r="G33" i="116"/>
  <c r="D33" i="116"/>
  <c r="C33" i="116"/>
  <c r="B33" i="116"/>
  <c r="P22" i="116"/>
  <c r="M22" i="116"/>
  <c r="J22" i="116"/>
  <c r="G22" i="116"/>
  <c r="D22" i="116"/>
  <c r="C22" i="116"/>
  <c r="B22" i="116"/>
  <c r="P11" i="116"/>
  <c r="M11" i="116"/>
  <c r="J11" i="116"/>
  <c r="G11" i="116"/>
  <c r="D11" i="116"/>
  <c r="C11" i="116"/>
  <c r="B11" i="116"/>
  <c r="A2" i="116"/>
  <c r="A1" i="116"/>
  <c r="B8" i="115"/>
  <c r="A2" i="115"/>
  <c r="A1" i="115"/>
  <c r="B11" i="114"/>
  <c r="A2" i="114"/>
  <c r="A1" i="114"/>
  <c r="B8" i="113"/>
  <c r="A2" i="113"/>
  <c r="A1" i="113"/>
  <c r="B11" i="112"/>
  <c r="A2" i="112"/>
  <c r="A1" i="112"/>
  <c r="B10" i="111"/>
  <c r="A2" i="111"/>
  <c r="A1" i="111"/>
  <c r="B10" i="110"/>
  <c r="A2" i="110"/>
  <c r="A1" i="110"/>
  <c r="B10" i="109"/>
  <c r="A2" i="109"/>
  <c r="A1" i="109"/>
  <c r="B10" i="108"/>
  <c r="A2" i="108"/>
  <c r="A1" i="108"/>
  <c r="A2" i="107"/>
  <c r="A1" i="107"/>
  <c r="D12" i="101"/>
  <c r="B12" i="101"/>
  <c r="A2" i="101"/>
  <c r="A1" i="101"/>
  <c r="B24" i="100"/>
  <c r="B13" i="100"/>
  <c r="A2" i="100"/>
  <c r="A1" i="100"/>
  <c r="A2" i="99"/>
  <c r="A1" i="99"/>
  <c r="B28" i="98"/>
  <c r="B27" i="98"/>
  <c r="B26" i="98"/>
  <c r="B25" i="98"/>
  <c r="B24" i="98"/>
  <c r="B23" i="98"/>
  <c r="B22" i="98"/>
  <c r="B21" i="98"/>
  <c r="B20" i="98"/>
  <c r="B19" i="98"/>
  <c r="B18" i="98"/>
  <c r="B17" i="98"/>
  <c r="B16" i="98"/>
  <c r="B15" i="98"/>
  <c r="B14" i="98"/>
  <c r="B13" i="98"/>
  <c r="B12" i="98"/>
  <c r="B11" i="98"/>
  <c r="B10" i="98"/>
  <c r="B9" i="98"/>
  <c r="B8" i="98"/>
  <c r="B7" i="98"/>
  <c r="O6" i="98"/>
  <c r="N6" i="98"/>
  <c r="M6" i="98"/>
  <c r="L6" i="98"/>
  <c r="K6" i="98"/>
  <c r="J6" i="98"/>
  <c r="I6" i="98"/>
  <c r="H6" i="98"/>
  <c r="G6" i="98"/>
  <c r="F6" i="98"/>
  <c r="E6" i="98"/>
  <c r="D6" i="98"/>
  <c r="C6" i="98"/>
  <c r="B6" i="98"/>
  <c r="A2" i="98"/>
  <c r="A1" i="98"/>
  <c r="M28" i="97"/>
  <c r="J28" i="97"/>
  <c r="G28" i="97"/>
  <c r="D28" i="97"/>
  <c r="P20" i="97"/>
  <c r="M20" i="97"/>
  <c r="J20" i="97"/>
  <c r="G20" i="97"/>
  <c r="D20" i="97"/>
  <c r="P12" i="97"/>
  <c r="M12" i="97"/>
  <c r="J12" i="97"/>
  <c r="G12" i="97"/>
  <c r="D12" i="97"/>
  <c r="C12" i="97"/>
  <c r="B12" i="97"/>
  <c r="A2" i="97"/>
  <c r="A1" i="97"/>
  <c r="A2" i="96"/>
  <c r="A1" i="96"/>
  <c r="A2" i="95"/>
  <c r="A1" i="95"/>
  <c r="A2" i="94"/>
  <c r="A1" i="94"/>
  <c r="A2" i="93"/>
  <c r="A1" i="93"/>
  <c r="E45" i="92"/>
  <c r="D45" i="92"/>
  <c r="C45" i="92"/>
  <c r="B45" i="92"/>
  <c r="D8" i="92"/>
  <c r="C8" i="92"/>
  <c r="B8" i="92"/>
  <c r="A2" i="92"/>
  <c r="A1" i="92"/>
  <c r="C12" i="91"/>
  <c r="B12" i="91"/>
  <c r="A2" i="91"/>
  <c r="A1" i="91"/>
  <c r="A2" i="90"/>
  <c r="A1" i="90"/>
  <c r="B30" i="89"/>
  <c r="F27" i="89"/>
  <c r="E27" i="89"/>
  <c r="D27" i="89"/>
  <c r="C27" i="89"/>
  <c r="B27" i="89"/>
  <c r="F24" i="89"/>
  <c r="E24" i="89"/>
  <c r="D24" i="89"/>
  <c r="C24" i="89"/>
  <c r="B24" i="89"/>
  <c r="F21" i="89"/>
  <c r="E21" i="89"/>
  <c r="D21" i="89"/>
  <c r="C21" i="89"/>
  <c r="B21" i="89"/>
  <c r="F18" i="89"/>
  <c r="E18" i="89"/>
  <c r="D18" i="89"/>
  <c r="C18" i="89"/>
  <c r="B18" i="89"/>
  <c r="F15" i="89"/>
  <c r="E15" i="89"/>
  <c r="D15" i="89"/>
  <c r="C15" i="89"/>
  <c r="B15" i="89"/>
  <c r="F12" i="89"/>
  <c r="E12" i="89"/>
  <c r="D12" i="89"/>
  <c r="C12" i="89"/>
  <c r="B12" i="89"/>
  <c r="F9" i="89"/>
  <c r="E9" i="89"/>
  <c r="D9" i="89"/>
  <c r="C9" i="89"/>
  <c r="B9" i="89"/>
  <c r="A2" i="89"/>
  <c r="A1" i="89"/>
  <c r="A2" i="88"/>
  <c r="A1" i="88"/>
  <c r="A2" i="87"/>
  <c r="A1" i="87"/>
  <c r="A2" i="86"/>
  <c r="A1" i="86"/>
  <c r="I13" i="85"/>
  <c r="H13" i="85"/>
  <c r="G13" i="85"/>
  <c r="F13" i="85"/>
  <c r="E13" i="85"/>
  <c r="D13" i="85"/>
  <c r="C13" i="85"/>
  <c r="B13" i="85"/>
  <c r="A2" i="85"/>
  <c r="A1" i="85"/>
  <c r="A2" i="84"/>
  <c r="A1" i="84"/>
  <c r="A2" i="83"/>
  <c r="A1" i="83"/>
  <c r="A2" i="82"/>
  <c r="A1" i="82"/>
  <c r="A2" i="81"/>
  <c r="A1" i="81"/>
  <c r="A2" i="80"/>
  <c r="A1" i="80"/>
  <c r="A2" i="79"/>
  <c r="A1" i="79"/>
  <c r="A2" i="78"/>
  <c r="A1" i="78"/>
  <c r="A2" i="77"/>
  <c r="A1" i="77"/>
  <c r="A2" i="76"/>
  <c r="A1" i="76"/>
  <c r="A2" i="75"/>
  <c r="A1" i="75"/>
  <c r="A2" i="74"/>
  <c r="A1" i="74"/>
  <c r="C10" i="73"/>
  <c r="B10" i="73"/>
  <c r="C9" i="73"/>
  <c r="B9" i="73"/>
  <c r="Q8" i="73"/>
  <c r="P8" i="73"/>
  <c r="O8" i="73"/>
  <c r="N8" i="73"/>
  <c r="M8" i="73"/>
  <c r="L8" i="73"/>
  <c r="K8" i="73"/>
  <c r="J8" i="73"/>
  <c r="I8" i="73"/>
  <c r="H8" i="73"/>
  <c r="G8" i="73"/>
  <c r="F8" i="73"/>
  <c r="E8" i="73"/>
  <c r="D8" i="73"/>
  <c r="C8" i="73"/>
  <c r="B8" i="73"/>
  <c r="A2" i="73"/>
  <c r="A1" i="73"/>
  <c r="P8" i="72"/>
  <c r="O8" i="72"/>
  <c r="N8" i="72"/>
  <c r="M8" i="72"/>
  <c r="L8" i="72"/>
  <c r="K8" i="72"/>
  <c r="J8" i="72"/>
  <c r="I8" i="72"/>
  <c r="H8" i="72"/>
  <c r="G8" i="72"/>
  <c r="F8" i="72"/>
  <c r="E8" i="72"/>
  <c r="D8" i="72"/>
  <c r="C8" i="72"/>
  <c r="B8" i="72"/>
  <c r="A2" i="72"/>
  <c r="A1" i="72"/>
  <c r="K9" i="71"/>
  <c r="J9" i="71"/>
  <c r="I9" i="71"/>
  <c r="H9" i="71"/>
  <c r="G9" i="71"/>
  <c r="F9" i="71"/>
  <c r="E9" i="71"/>
  <c r="D9" i="71"/>
  <c r="C9" i="71"/>
  <c r="B9" i="71"/>
  <c r="A2" i="71"/>
  <c r="A1" i="71"/>
  <c r="E14" i="70"/>
  <c r="D14" i="70"/>
  <c r="C14" i="70"/>
  <c r="B14" i="70"/>
  <c r="A2" i="70"/>
  <c r="A1" i="70"/>
  <c r="M10" i="69"/>
  <c r="L10" i="69"/>
  <c r="K10" i="69"/>
  <c r="J10" i="69"/>
  <c r="I10" i="69"/>
  <c r="H10" i="69"/>
  <c r="G10" i="69"/>
  <c r="F10" i="69"/>
  <c r="E10" i="69"/>
  <c r="D10" i="69"/>
  <c r="C10" i="69"/>
  <c r="B10" i="69"/>
  <c r="A2" i="69"/>
  <c r="A1" i="69"/>
  <c r="A2" i="68"/>
  <c r="A1" i="68"/>
  <c r="A2" i="67"/>
  <c r="A1" i="67"/>
  <c r="A2" i="66"/>
  <c r="A1" i="66"/>
  <c r="A2" i="65"/>
  <c r="A1" i="65"/>
  <c r="A2" i="64"/>
  <c r="A1" i="64"/>
  <c r="A2" i="63"/>
  <c r="A1" i="63"/>
  <c r="A2" i="62"/>
  <c r="A1" i="62"/>
  <c r="A2" i="61"/>
  <c r="A1" i="61"/>
  <c r="A2" i="60"/>
  <c r="A1" i="60"/>
  <c r="A2" i="59"/>
  <c r="A1" i="59"/>
  <c r="A2" i="58"/>
  <c r="A1" i="58"/>
  <c r="A2" i="57"/>
  <c r="A1" i="57"/>
  <c r="A2" i="56"/>
  <c r="A1" i="56"/>
  <c r="A2" i="55"/>
  <c r="A1" i="55"/>
  <c r="A2" i="54"/>
  <c r="A1" i="54"/>
  <c r="A2" i="53"/>
  <c r="A1" i="53"/>
  <c r="A2" i="52"/>
  <c r="A1" i="52"/>
  <c r="A2" i="51"/>
  <c r="A1" i="51"/>
  <c r="A2" i="50"/>
  <c r="A1" i="50"/>
  <c r="A2" i="49"/>
  <c r="A1" i="49"/>
  <c r="A2" i="48"/>
  <c r="A1" i="48"/>
  <c r="A2" i="47"/>
  <c r="A1" i="47"/>
  <c r="A2" i="46"/>
  <c r="A1" i="46"/>
  <c r="A2" i="45"/>
  <c r="A1" i="45"/>
  <c r="A2" i="44"/>
  <c r="A1" i="44"/>
  <c r="A2" i="43"/>
  <c r="A1" i="43"/>
  <c r="A2" i="42"/>
  <c r="A1" i="42"/>
  <c r="A2" i="41"/>
  <c r="A1" i="41"/>
  <c r="A16" i="40"/>
  <c r="B10" i="40"/>
  <c r="A10" i="40"/>
  <c r="A2" i="40"/>
  <c r="A1" i="40"/>
  <c r="D28" i="103"/>
  <c r="C28" i="103"/>
  <c r="B28" i="103"/>
  <c r="D27" i="103"/>
  <c r="C27" i="103"/>
  <c r="B27" i="103"/>
  <c r="D26" i="103"/>
  <c r="C26" i="103"/>
  <c r="B26" i="103"/>
  <c r="D25" i="103"/>
  <c r="C25" i="103"/>
  <c r="B25" i="103"/>
  <c r="D24" i="103"/>
  <c r="C24" i="103"/>
  <c r="B24" i="103"/>
  <c r="F7" i="103"/>
  <c r="A2" i="103"/>
  <c r="A1" i="103"/>
  <c r="A2" i="37"/>
  <c r="A1" i="37"/>
  <c r="H32" i="36"/>
  <c r="H29" i="36"/>
  <c r="H8" i="36"/>
  <c r="H7" i="36"/>
  <c r="A2" i="36"/>
  <c r="A1" i="36"/>
  <c r="E24" i="35"/>
  <c r="E23" i="35"/>
  <c r="E22" i="35"/>
  <c r="E21" i="35"/>
  <c r="D21" i="35"/>
  <c r="B21" i="35"/>
  <c r="E14" i="35"/>
  <c r="E13" i="35"/>
  <c r="E12" i="35"/>
  <c r="E11" i="35"/>
  <c r="E10" i="35"/>
  <c r="E9" i="35"/>
  <c r="D9" i="35"/>
  <c r="B9" i="35"/>
  <c r="A2" i="35"/>
  <c r="A1" i="35"/>
  <c r="E31" i="34"/>
  <c r="E30" i="34"/>
  <c r="E29" i="34"/>
  <c r="E28" i="34"/>
  <c r="E27" i="34"/>
  <c r="E26" i="34"/>
  <c r="E25" i="34"/>
  <c r="D25" i="34"/>
  <c r="C25" i="34"/>
  <c r="B25" i="34"/>
  <c r="E18" i="34"/>
  <c r="E17" i="34"/>
  <c r="E16" i="34"/>
  <c r="E15" i="34"/>
  <c r="E14" i="34"/>
  <c r="E13" i="34"/>
  <c r="E12" i="34"/>
  <c r="E11" i="34"/>
  <c r="E10" i="34"/>
  <c r="E9" i="34"/>
  <c r="D9" i="34"/>
  <c r="B9" i="34"/>
  <c r="A2" i="34"/>
  <c r="A1" i="34"/>
  <c r="E26" i="33"/>
  <c r="E25" i="33"/>
  <c r="E24" i="33"/>
  <c r="E23" i="33"/>
  <c r="E22" i="33"/>
  <c r="E21" i="33"/>
  <c r="D21" i="33"/>
  <c r="B21" i="33"/>
  <c r="E14" i="33"/>
  <c r="E13" i="33"/>
  <c r="E12" i="33"/>
  <c r="E11" i="33"/>
  <c r="E10" i="33"/>
  <c r="E9" i="33"/>
  <c r="D9" i="33"/>
  <c r="C9" i="33"/>
  <c r="B9" i="33"/>
  <c r="A2" i="33"/>
  <c r="A1" i="33"/>
  <c r="E32" i="32"/>
  <c r="E31" i="32"/>
  <c r="E30" i="32"/>
  <c r="E29" i="32"/>
  <c r="E28" i="32"/>
  <c r="E27" i="32"/>
  <c r="E26" i="32"/>
  <c r="E25" i="32"/>
  <c r="D25" i="32"/>
  <c r="B25" i="32"/>
  <c r="E18" i="32"/>
  <c r="E17" i="32"/>
  <c r="E16" i="32"/>
  <c r="E15" i="32"/>
  <c r="E14" i="32"/>
  <c r="E13" i="32"/>
  <c r="E12" i="32"/>
  <c r="E11" i="32"/>
  <c r="E10" i="32"/>
  <c r="E9" i="32"/>
  <c r="D9" i="32"/>
  <c r="B9" i="32"/>
  <c r="A2" i="32"/>
  <c r="A1" i="32"/>
  <c r="E49" i="31"/>
  <c r="E48" i="31"/>
  <c r="E47" i="31"/>
  <c r="E46" i="31"/>
  <c r="E45" i="31"/>
  <c r="E44" i="31"/>
  <c r="E43" i="31"/>
  <c r="E42" i="31"/>
  <c r="E41" i="31"/>
  <c r="E40" i="31"/>
  <c r="E39" i="31"/>
  <c r="E38" i="31"/>
  <c r="E37" i="31"/>
  <c r="D37" i="31"/>
  <c r="B37" i="31"/>
  <c r="E30" i="31"/>
  <c r="E29" i="31"/>
  <c r="E28" i="31"/>
  <c r="E27" i="31"/>
  <c r="E26" i="31"/>
  <c r="E25" i="31"/>
  <c r="E24" i="31"/>
  <c r="E23" i="31"/>
  <c r="E22" i="31"/>
  <c r="E21" i="31"/>
  <c r="E20" i="31"/>
  <c r="E19" i="31"/>
  <c r="E18" i="31"/>
  <c r="E17" i="31"/>
  <c r="E16" i="31"/>
  <c r="E15" i="31"/>
  <c r="E14" i="31"/>
  <c r="E13" i="31"/>
  <c r="E12" i="31"/>
  <c r="E11" i="31"/>
  <c r="E10" i="31"/>
  <c r="E9" i="31"/>
  <c r="D9" i="31"/>
  <c r="B9" i="31"/>
  <c r="A2" i="31"/>
  <c r="A1" i="31"/>
  <c r="F35" i="30"/>
  <c r="F8" i="30"/>
  <c r="A2" i="30"/>
  <c r="A1" i="30"/>
  <c r="C66" i="29"/>
  <c r="C65" i="29"/>
  <c r="F64" i="29"/>
  <c r="C64" i="29"/>
  <c r="F63" i="29"/>
  <c r="C63" i="29"/>
  <c r="F62" i="29"/>
  <c r="C62" i="29"/>
  <c r="F61" i="29"/>
  <c r="E61" i="29"/>
  <c r="C61" i="29"/>
  <c r="B61" i="29"/>
  <c r="C52" i="29"/>
  <c r="C51" i="29"/>
  <c r="C50" i="29"/>
  <c r="F49" i="29"/>
  <c r="C49" i="29"/>
  <c r="F48" i="29"/>
  <c r="C48" i="29"/>
  <c r="F47" i="29"/>
  <c r="C47" i="29"/>
  <c r="F46" i="29"/>
  <c r="C46" i="29"/>
  <c r="F45" i="29"/>
  <c r="C45" i="29"/>
  <c r="F44" i="29"/>
  <c r="C44" i="29"/>
  <c r="F43" i="29"/>
  <c r="E43" i="29"/>
  <c r="C43" i="29"/>
  <c r="B43" i="29"/>
  <c r="F34" i="29"/>
  <c r="C34" i="29"/>
  <c r="F33" i="29"/>
  <c r="C33" i="29"/>
  <c r="F32" i="29"/>
  <c r="C32" i="29"/>
  <c r="F31" i="29"/>
  <c r="C31" i="29"/>
  <c r="F30" i="29"/>
  <c r="C30" i="29"/>
  <c r="F29" i="29"/>
  <c r="E29" i="29"/>
  <c r="C29" i="29"/>
  <c r="B29" i="29"/>
  <c r="C20" i="29"/>
  <c r="C19" i="29"/>
  <c r="F18" i="29"/>
  <c r="C18" i="29"/>
  <c r="F17" i="29"/>
  <c r="C17" i="29"/>
  <c r="F16" i="29"/>
  <c r="C16" i="29"/>
  <c r="F15" i="29"/>
  <c r="C15" i="29"/>
  <c r="F14" i="29"/>
  <c r="C14" i="29"/>
  <c r="F13" i="29"/>
  <c r="C13" i="29"/>
  <c r="F12" i="29"/>
  <c r="C12" i="29"/>
  <c r="F11" i="29"/>
  <c r="E11" i="29"/>
  <c r="C11" i="29"/>
  <c r="B11" i="29"/>
  <c r="A2" i="29"/>
  <c r="A1" i="29"/>
  <c r="F48" i="28"/>
  <c r="E48" i="28"/>
  <c r="C48" i="28"/>
  <c r="F47" i="28"/>
  <c r="E47" i="28"/>
  <c r="C47" i="28"/>
  <c r="F46" i="28"/>
  <c r="E46" i="28"/>
  <c r="C46" i="28"/>
  <c r="F45" i="28"/>
  <c r="E45" i="28"/>
  <c r="C45" i="28"/>
  <c r="F44" i="28"/>
  <c r="E44" i="28"/>
  <c r="C44" i="28"/>
  <c r="F43" i="28"/>
  <c r="E43" i="28"/>
  <c r="C43" i="28"/>
  <c r="F42" i="28"/>
  <c r="E42" i="28"/>
  <c r="C42" i="28"/>
  <c r="F41" i="28"/>
  <c r="E41" i="28"/>
  <c r="C41" i="28"/>
  <c r="F40" i="28"/>
  <c r="E40" i="28"/>
  <c r="C40" i="28"/>
  <c r="F39" i="28"/>
  <c r="E39" i="28"/>
  <c r="C39" i="28"/>
  <c r="F38" i="28"/>
  <c r="E38" i="28"/>
  <c r="C38" i="28"/>
  <c r="F37" i="28"/>
  <c r="E37" i="28"/>
  <c r="C37" i="28"/>
  <c r="F36" i="28"/>
  <c r="E36" i="28"/>
  <c r="D36" i="28"/>
  <c r="C36" i="28"/>
  <c r="B36" i="28"/>
  <c r="F29" i="28"/>
  <c r="E29" i="28"/>
  <c r="C29" i="28"/>
  <c r="F28" i="28"/>
  <c r="E28" i="28"/>
  <c r="C28" i="28"/>
  <c r="F27" i="28"/>
  <c r="E27" i="28"/>
  <c r="C27" i="28"/>
  <c r="F26" i="28"/>
  <c r="E26" i="28"/>
  <c r="C26" i="28"/>
  <c r="F25" i="28"/>
  <c r="E25" i="28"/>
  <c r="C25" i="28"/>
  <c r="F24" i="28"/>
  <c r="E24" i="28"/>
  <c r="C24" i="28"/>
  <c r="F23" i="28"/>
  <c r="E23" i="28"/>
  <c r="C23" i="28"/>
  <c r="F22" i="28"/>
  <c r="E22" i="28"/>
  <c r="C22" i="28"/>
  <c r="F21" i="28"/>
  <c r="E21" i="28"/>
  <c r="C21" i="28"/>
  <c r="F20" i="28"/>
  <c r="E20" i="28"/>
  <c r="C20" i="28"/>
  <c r="F19" i="28"/>
  <c r="E19" i="28"/>
  <c r="C19" i="28"/>
  <c r="F18" i="28"/>
  <c r="E18" i="28"/>
  <c r="C18" i="28"/>
  <c r="F17" i="28"/>
  <c r="E17" i="28"/>
  <c r="C17" i="28"/>
  <c r="F16" i="28"/>
  <c r="E16" i="28"/>
  <c r="C16" i="28"/>
  <c r="F15" i="28"/>
  <c r="E15" i="28"/>
  <c r="C15" i="28"/>
  <c r="F14" i="28"/>
  <c r="E14" i="28"/>
  <c r="C14" i="28"/>
  <c r="F13" i="28"/>
  <c r="E13" i="28"/>
  <c r="C13" i="28"/>
  <c r="F12" i="28"/>
  <c r="E12" i="28"/>
  <c r="C12" i="28"/>
  <c r="F11" i="28"/>
  <c r="E11" i="28"/>
  <c r="C11" i="28"/>
  <c r="F10" i="28"/>
  <c r="E10" i="28"/>
  <c r="C10" i="28"/>
  <c r="F9" i="28"/>
  <c r="E9" i="28"/>
  <c r="D9" i="28"/>
  <c r="C9" i="28"/>
  <c r="B9" i="28"/>
  <c r="A2" i="28"/>
  <c r="A1" i="28"/>
  <c r="A2" i="27"/>
  <c r="A1" i="27"/>
  <c r="A2" i="26"/>
  <c r="A1" i="26"/>
  <c r="A2" i="25"/>
  <c r="A1" i="25"/>
  <c r="C13" i="24"/>
  <c r="B13" i="24"/>
  <c r="A2" i="24"/>
  <c r="A1" i="24"/>
  <c r="N14" i="23"/>
  <c r="M14" i="23"/>
  <c r="D14" i="23"/>
  <c r="C14" i="23"/>
  <c r="B14" i="23"/>
  <c r="A2" i="23"/>
  <c r="A1" i="23"/>
  <c r="B12" i="22"/>
  <c r="A2" i="22"/>
  <c r="A1" i="22"/>
  <c r="A2" i="21"/>
  <c r="A1" i="21"/>
  <c r="B12" i="20"/>
  <c r="A2" i="20"/>
  <c r="A1" i="20"/>
  <c r="K27" i="19"/>
  <c r="J27" i="19"/>
  <c r="I27" i="19"/>
  <c r="L23" i="19"/>
  <c r="K23" i="19"/>
  <c r="J23" i="19"/>
  <c r="I23" i="19"/>
  <c r="K17" i="19"/>
  <c r="L15" i="19"/>
  <c r="K15" i="19"/>
  <c r="J15" i="19"/>
  <c r="I15" i="19"/>
  <c r="K13" i="19"/>
  <c r="L10" i="19"/>
  <c r="K10" i="19"/>
  <c r="J10" i="19"/>
  <c r="I10" i="19"/>
  <c r="L9" i="19"/>
  <c r="K9" i="19"/>
  <c r="K8" i="19"/>
  <c r="I8" i="19"/>
  <c r="A2" i="19"/>
  <c r="A1" i="19"/>
  <c r="A2" i="18"/>
  <c r="A1" i="18"/>
  <c r="B86" i="17"/>
  <c r="E85" i="17"/>
  <c r="B85" i="17"/>
  <c r="E84" i="17"/>
  <c r="B84" i="17"/>
  <c r="E83" i="17"/>
  <c r="B83" i="17"/>
  <c r="E82" i="17"/>
  <c r="B82" i="17"/>
  <c r="E81" i="17"/>
  <c r="B81" i="17"/>
  <c r="E80" i="17"/>
  <c r="B80" i="17"/>
  <c r="E79" i="17"/>
  <c r="B79" i="17"/>
  <c r="E78" i="17"/>
  <c r="B78" i="17"/>
  <c r="E77" i="17"/>
  <c r="B77" i="17"/>
  <c r="E76" i="17"/>
  <c r="B76" i="17"/>
  <c r="E75" i="17"/>
  <c r="B75" i="17"/>
  <c r="E74" i="17"/>
  <c r="B74" i="17"/>
  <c r="E73" i="17"/>
  <c r="B73" i="17"/>
  <c r="E72" i="17"/>
  <c r="B72" i="17"/>
  <c r="E71" i="17"/>
  <c r="B71" i="17"/>
  <c r="E70" i="17"/>
  <c r="B70" i="17"/>
  <c r="E69" i="17"/>
  <c r="B69" i="17"/>
  <c r="E68" i="17"/>
  <c r="B68" i="17"/>
  <c r="E67" i="17"/>
  <c r="B67" i="17"/>
  <c r="E66" i="17"/>
  <c r="B66" i="17"/>
  <c r="E65" i="17"/>
  <c r="B65" i="17"/>
  <c r="E64" i="17"/>
  <c r="B64" i="17"/>
  <c r="E63" i="17"/>
  <c r="B63" i="17"/>
  <c r="E62" i="17"/>
  <c r="B62" i="17"/>
  <c r="E61" i="17"/>
  <c r="B61" i="17"/>
  <c r="E60" i="17"/>
  <c r="B60" i="17"/>
  <c r="E59" i="17"/>
  <c r="B59" i="17"/>
  <c r="E58" i="17"/>
  <c r="B58" i="17"/>
  <c r="E57" i="17"/>
  <c r="B57" i="17"/>
  <c r="E56" i="17"/>
  <c r="B56" i="17"/>
  <c r="E55" i="17"/>
  <c r="B55" i="17"/>
  <c r="E54" i="17"/>
  <c r="B54" i="17"/>
  <c r="E53" i="17"/>
  <c r="B53" i="17"/>
  <c r="E52" i="17"/>
  <c r="B52" i="17"/>
  <c r="E51" i="17"/>
  <c r="B51" i="17"/>
  <c r="E50" i="17"/>
  <c r="B50" i="17"/>
  <c r="E49" i="17"/>
  <c r="B49" i="17"/>
  <c r="E48" i="17"/>
  <c r="B48" i="17"/>
  <c r="E47" i="17"/>
  <c r="B47" i="17"/>
  <c r="E46" i="17"/>
  <c r="B46" i="17"/>
  <c r="E45" i="17"/>
  <c r="B45" i="17"/>
  <c r="E44" i="17"/>
  <c r="B44" i="17"/>
  <c r="E43" i="17"/>
  <c r="B43" i="17"/>
  <c r="E42" i="17"/>
  <c r="B42" i="17"/>
  <c r="E41" i="17"/>
  <c r="B41" i="17"/>
  <c r="E40" i="17"/>
  <c r="B40" i="17"/>
  <c r="E39" i="17"/>
  <c r="B39" i="17"/>
  <c r="E38" i="17"/>
  <c r="B38" i="17"/>
  <c r="E37" i="17"/>
  <c r="B37" i="17"/>
  <c r="E36" i="17"/>
  <c r="B36" i="17"/>
  <c r="E35" i="17"/>
  <c r="B35" i="17"/>
  <c r="E34" i="17"/>
  <c r="B34" i="17"/>
  <c r="E33" i="17"/>
  <c r="B33" i="17"/>
  <c r="E32" i="17"/>
  <c r="B32" i="17"/>
  <c r="E31" i="17"/>
  <c r="B31" i="17"/>
  <c r="E30" i="17"/>
  <c r="B30" i="17"/>
  <c r="E29" i="17"/>
  <c r="B29" i="17"/>
  <c r="E28" i="17"/>
  <c r="B28" i="17"/>
  <c r="E27" i="17"/>
  <c r="B27" i="17"/>
  <c r="E26" i="17"/>
  <c r="B26" i="17"/>
  <c r="E25" i="17"/>
  <c r="B25" i="17"/>
  <c r="E24" i="17"/>
  <c r="B24" i="17"/>
  <c r="E23" i="17"/>
  <c r="B23" i="17"/>
  <c r="E22" i="17"/>
  <c r="B22" i="17"/>
  <c r="E21" i="17"/>
  <c r="B21" i="17"/>
  <c r="E20" i="17"/>
  <c r="B20" i="17"/>
  <c r="E19" i="17"/>
  <c r="B19" i="17"/>
  <c r="E18" i="17"/>
  <c r="B18" i="17"/>
  <c r="E17" i="17"/>
  <c r="B17" i="17"/>
  <c r="E16" i="17"/>
  <c r="B16" i="17"/>
  <c r="E15" i="17"/>
  <c r="B15" i="17"/>
  <c r="E14" i="17"/>
  <c r="B14" i="17"/>
  <c r="E13" i="17"/>
  <c r="B13" i="17"/>
  <c r="E12" i="17"/>
  <c r="B12" i="17"/>
  <c r="E11" i="17"/>
  <c r="B11" i="17"/>
  <c r="E10" i="17"/>
  <c r="B10" i="17"/>
  <c r="E9" i="17"/>
  <c r="B9" i="17"/>
  <c r="E8" i="17"/>
  <c r="A2" i="17"/>
  <c r="A1" i="17"/>
  <c r="B11" i="13"/>
  <c r="A2" i="13"/>
  <c r="A1" i="13"/>
  <c r="B33" i="12"/>
  <c r="F32" i="12"/>
  <c r="B32" i="12"/>
  <c r="F31" i="12"/>
  <c r="B31" i="12"/>
  <c r="F30" i="12"/>
  <c r="B30" i="12"/>
  <c r="F29" i="12"/>
  <c r="B29" i="12"/>
  <c r="F28" i="12"/>
  <c r="B28" i="12"/>
  <c r="F27" i="12"/>
  <c r="B27" i="12"/>
  <c r="F26" i="12"/>
  <c r="B26" i="12"/>
  <c r="F25" i="12"/>
  <c r="B25" i="12"/>
  <c r="F24" i="12"/>
  <c r="B24" i="12"/>
  <c r="F23" i="12"/>
  <c r="B23" i="12"/>
  <c r="F22" i="12"/>
  <c r="B22" i="12"/>
  <c r="F21" i="12"/>
  <c r="B21" i="12"/>
  <c r="F20" i="12"/>
  <c r="B20" i="12"/>
  <c r="F19" i="12"/>
  <c r="B19" i="12"/>
  <c r="F18" i="12"/>
  <c r="B18" i="12"/>
  <c r="F17" i="12"/>
  <c r="B17" i="12"/>
  <c r="F16" i="12"/>
  <c r="B16" i="12"/>
  <c r="F15" i="12"/>
  <c r="B15" i="12"/>
  <c r="F14" i="12"/>
  <c r="B14" i="12"/>
  <c r="F13" i="12"/>
  <c r="B13" i="12"/>
  <c r="F12" i="12"/>
  <c r="B12" i="12"/>
  <c r="F11" i="12"/>
  <c r="B11" i="12"/>
  <c r="F10" i="12"/>
  <c r="B10" i="12"/>
  <c r="F9" i="12"/>
  <c r="B9" i="12"/>
  <c r="F8" i="12"/>
  <c r="B8" i="12"/>
  <c r="F7" i="12"/>
  <c r="D7" i="12"/>
  <c r="C7" i="12"/>
  <c r="B7" i="12"/>
  <c r="A2" i="12"/>
  <c r="A1" i="12"/>
  <c r="J43" i="16"/>
  <c r="G43" i="16"/>
  <c r="E43" i="16"/>
  <c r="D43" i="16"/>
  <c r="J41" i="16"/>
  <c r="G41" i="16"/>
  <c r="E41" i="16"/>
  <c r="D41" i="16"/>
  <c r="J39" i="16"/>
  <c r="G39" i="16"/>
  <c r="E39" i="16"/>
  <c r="D39" i="16"/>
  <c r="J37" i="16"/>
  <c r="G37" i="16"/>
  <c r="E37" i="16"/>
  <c r="D37" i="16"/>
  <c r="J36" i="16"/>
  <c r="G36" i="16"/>
  <c r="E36" i="16"/>
  <c r="D36" i="16"/>
  <c r="J35" i="16"/>
  <c r="G35" i="16"/>
  <c r="E35" i="16"/>
  <c r="D35" i="16"/>
  <c r="J33" i="16"/>
  <c r="G33" i="16"/>
  <c r="E33" i="16"/>
  <c r="D33" i="16"/>
  <c r="J32" i="16"/>
  <c r="G32" i="16"/>
  <c r="E32" i="16"/>
  <c r="D32" i="16"/>
  <c r="J31" i="16"/>
  <c r="G31" i="16"/>
  <c r="E31" i="16"/>
  <c r="D31" i="16"/>
  <c r="J30" i="16"/>
  <c r="G30" i="16"/>
  <c r="E30" i="16"/>
  <c r="D30" i="16"/>
  <c r="J29" i="16"/>
  <c r="G29" i="16"/>
  <c r="E29" i="16"/>
  <c r="D29" i="16"/>
  <c r="J28" i="16"/>
  <c r="G28" i="16"/>
  <c r="E28" i="16"/>
  <c r="D28" i="16"/>
  <c r="J27" i="16"/>
  <c r="G27" i="16"/>
  <c r="E27" i="16"/>
  <c r="D27" i="16"/>
  <c r="J26" i="16"/>
  <c r="G26" i="16"/>
  <c r="E26" i="16"/>
  <c r="D26" i="16"/>
  <c r="J25" i="16"/>
  <c r="G25" i="16"/>
  <c r="E25" i="16"/>
  <c r="D25" i="16"/>
  <c r="J24" i="16"/>
  <c r="G24" i="16"/>
  <c r="E24" i="16"/>
  <c r="D24" i="16"/>
  <c r="J22" i="16"/>
  <c r="G22" i="16"/>
  <c r="E22" i="16"/>
  <c r="D22" i="16"/>
  <c r="J21" i="16"/>
  <c r="G21" i="16"/>
  <c r="E21" i="16"/>
  <c r="D21" i="16"/>
  <c r="J20" i="16"/>
  <c r="G20" i="16"/>
  <c r="E20" i="16"/>
  <c r="D20" i="16"/>
  <c r="J19" i="16"/>
  <c r="G19" i="16"/>
  <c r="E19" i="16"/>
  <c r="D19" i="16"/>
  <c r="J18" i="16"/>
  <c r="G18" i="16"/>
  <c r="E18" i="16"/>
  <c r="D18" i="16"/>
  <c r="J17" i="16"/>
  <c r="G17" i="16"/>
  <c r="E17" i="16"/>
  <c r="D17" i="16"/>
  <c r="J16" i="16"/>
  <c r="G16" i="16"/>
  <c r="E16" i="16"/>
  <c r="D16" i="16"/>
  <c r="J15" i="16"/>
  <c r="G15" i="16"/>
  <c r="E15" i="16"/>
  <c r="D15" i="16"/>
  <c r="J14" i="16"/>
  <c r="G14" i="16"/>
  <c r="E14" i="16"/>
  <c r="D14" i="16"/>
  <c r="J13" i="16"/>
  <c r="G13" i="16"/>
  <c r="E13" i="16"/>
  <c r="D13" i="16"/>
  <c r="J12" i="16"/>
  <c r="I12" i="16"/>
  <c r="H12" i="16"/>
  <c r="G12" i="16"/>
  <c r="F12" i="16"/>
  <c r="E12" i="16"/>
  <c r="D12" i="16"/>
  <c r="C12" i="16"/>
  <c r="B12" i="16"/>
  <c r="J11" i="16"/>
  <c r="I11" i="16"/>
  <c r="H11" i="16"/>
  <c r="G11" i="16"/>
  <c r="F11" i="16"/>
  <c r="E11" i="16"/>
  <c r="D11" i="16"/>
  <c r="C11" i="16"/>
  <c r="B11" i="16"/>
  <c r="A2" i="16"/>
  <c r="A1" i="16"/>
  <c r="F13" i="15"/>
  <c r="F12" i="15"/>
  <c r="A2" i="15"/>
  <c r="A1" i="15"/>
  <c r="A2" i="9"/>
  <c r="A1" i="9"/>
  <c r="A2" i="8"/>
  <c r="A1" i="8"/>
  <c r="A2" i="7"/>
  <c r="A1" i="7"/>
  <c r="M42" i="14"/>
  <c r="L42" i="14"/>
  <c r="K42" i="14"/>
  <c r="J42" i="14"/>
  <c r="F42" i="14"/>
  <c r="B42" i="14"/>
  <c r="M41" i="14"/>
  <c r="L41" i="14"/>
  <c r="K41" i="14"/>
  <c r="J41" i="14"/>
  <c r="F41" i="14"/>
  <c r="B41" i="14"/>
  <c r="M40" i="14"/>
  <c r="L40" i="14"/>
  <c r="K40" i="14"/>
  <c r="J40" i="14"/>
  <c r="I40" i="14"/>
  <c r="H40" i="14"/>
  <c r="G40" i="14"/>
  <c r="F40" i="14"/>
  <c r="E40" i="14"/>
  <c r="D40" i="14"/>
  <c r="C40" i="14"/>
  <c r="B40" i="14"/>
  <c r="K38" i="14"/>
  <c r="J38" i="14"/>
  <c r="B38" i="14"/>
  <c r="M37" i="14"/>
  <c r="L37" i="14"/>
  <c r="K37" i="14"/>
  <c r="J37" i="14"/>
  <c r="F37" i="14"/>
  <c r="B37" i="14"/>
  <c r="M36" i="14"/>
  <c r="L36" i="14"/>
  <c r="K36" i="14"/>
  <c r="J36" i="14"/>
  <c r="F36" i="14"/>
  <c r="B36" i="14"/>
  <c r="M34" i="14"/>
  <c r="L34" i="14"/>
  <c r="K34" i="14"/>
  <c r="J34" i="14"/>
  <c r="F34" i="14"/>
  <c r="B34" i="14"/>
  <c r="M33" i="14"/>
  <c r="L33" i="14"/>
  <c r="K33" i="14"/>
  <c r="J33" i="14"/>
  <c r="F33" i="14"/>
  <c r="B33" i="14"/>
  <c r="M32" i="14"/>
  <c r="L32" i="14"/>
  <c r="K32" i="14"/>
  <c r="J32" i="14"/>
  <c r="F32" i="14"/>
  <c r="B32" i="14"/>
  <c r="M31" i="14"/>
  <c r="L31" i="14"/>
  <c r="K31" i="14"/>
  <c r="J31" i="14"/>
  <c r="F31" i="14"/>
  <c r="B31" i="14"/>
  <c r="M30" i="14"/>
  <c r="L30" i="14"/>
  <c r="K30" i="14"/>
  <c r="J30" i="14"/>
  <c r="F30" i="14"/>
  <c r="B30" i="14"/>
  <c r="M29" i="14"/>
  <c r="L29" i="14"/>
  <c r="K29" i="14"/>
  <c r="J29" i="14"/>
  <c r="F29" i="14"/>
  <c r="B29" i="14"/>
  <c r="M28" i="14"/>
  <c r="L28" i="14"/>
  <c r="K28" i="14"/>
  <c r="J28" i="14"/>
  <c r="F28" i="14"/>
  <c r="B28" i="14"/>
  <c r="M27" i="14"/>
  <c r="L27" i="14"/>
  <c r="K27" i="14"/>
  <c r="J27" i="14"/>
  <c r="F27" i="14"/>
  <c r="B27" i="14"/>
  <c r="M26" i="14"/>
  <c r="L26" i="14"/>
  <c r="K26" i="14"/>
  <c r="J26" i="14"/>
  <c r="F26" i="14"/>
  <c r="B26" i="14"/>
  <c r="M25" i="14"/>
  <c r="L25" i="14"/>
  <c r="K25" i="14"/>
  <c r="J25" i="14"/>
  <c r="F25" i="14"/>
  <c r="B25" i="14"/>
  <c r="M24" i="14"/>
  <c r="L24" i="14"/>
  <c r="K24" i="14"/>
  <c r="J24" i="14"/>
  <c r="F24" i="14"/>
  <c r="B24" i="14"/>
  <c r="M23" i="14"/>
  <c r="L23" i="14"/>
  <c r="K23" i="14"/>
  <c r="J23" i="14"/>
  <c r="F23" i="14"/>
  <c r="B23" i="14"/>
  <c r="M22" i="14"/>
  <c r="L22" i="14"/>
  <c r="K22" i="14"/>
  <c r="J22" i="14"/>
  <c r="F22" i="14"/>
  <c r="B22" i="14"/>
  <c r="M21" i="14"/>
  <c r="L21" i="14"/>
  <c r="K21" i="14"/>
  <c r="J21" i="14"/>
  <c r="F21" i="14"/>
  <c r="B21" i="14"/>
  <c r="M20" i="14"/>
  <c r="L20" i="14"/>
  <c r="K20" i="14"/>
  <c r="J20" i="14"/>
  <c r="F20" i="14"/>
  <c r="B20" i="14"/>
  <c r="M19" i="14"/>
  <c r="L19" i="14"/>
  <c r="K19" i="14"/>
  <c r="J19" i="14"/>
  <c r="F19" i="14"/>
  <c r="B19" i="14"/>
  <c r="M18" i="14"/>
  <c r="L18" i="14"/>
  <c r="K18" i="14"/>
  <c r="J18" i="14"/>
  <c r="F18" i="14"/>
  <c r="B18" i="14"/>
  <c r="M17" i="14"/>
  <c r="L17" i="14"/>
  <c r="K17" i="14"/>
  <c r="J17" i="14"/>
  <c r="F17" i="14"/>
  <c r="B17" i="14"/>
  <c r="M16" i="14"/>
  <c r="L16" i="14"/>
  <c r="K16" i="14"/>
  <c r="J16" i="14"/>
  <c r="F16" i="14"/>
  <c r="B16" i="14"/>
  <c r="M15" i="14"/>
  <c r="L15" i="14"/>
  <c r="K15" i="14"/>
  <c r="J15" i="14"/>
  <c r="F15" i="14"/>
  <c r="B15" i="14"/>
  <c r="M14" i="14"/>
  <c r="L14" i="14"/>
  <c r="K14" i="14"/>
  <c r="J14" i="14"/>
  <c r="F14" i="14"/>
  <c r="B14" i="14"/>
  <c r="M13" i="14"/>
  <c r="L13" i="14"/>
  <c r="K13" i="14"/>
  <c r="J13" i="14"/>
  <c r="F13" i="14"/>
  <c r="B13" i="14"/>
  <c r="M12" i="14"/>
  <c r="L12" i="14"/>
  <c r="K12" i="14"/>
  <c r="J12" i="14"/>
  <c r="I12" i="14"/>
  <c r="H12" i="14"/>
  <c r="G12" i="14"/>
  <c r="F12" i="14"/>
  <c r="E12" i="14"/>
  <c r="D12" i="14"/>
  <c r="C12" i="14"/>
  <c r="B12" i="14"/>
  <c r="M10" i="14"/>
  <c r="L10" i="14"/>
  <c r="K10" i="14"/>
  <c r="J10" i="14"/>
  <c r="I10" i="14"/>
  <c r="H10" i="14"/>
  <c r="G10" i="14"/>
  <c r="F10" i="14"/>
  <c r="E10" i="14"/>
  <c r="D10" i="14"/>
  <c r="C10" i="14"/>
  <c r="B10" i="14"/>
  <c r="M9" i="14"/>
  <c r="L9" i="14"/>
  <c r="K9" i="14"/>
  <c r="J9" i="14"/>
  <c r="I9" i="14"/>
  <c r="H9" i="14"/>
  <c r="G9" i="14"/>
  <c r="F9" i="14"/>
  <c r="E9" i="14"/>
  <c r="D9" i="14"/>
  <c r="C9" i="14"/>
  <c r="B9" i="14"/>
  <c r="A2" i="14"/>
  <c r="A1" i="14"/>
  <c r="H13" i="5"/>
  <c r="G13" i="5"/>
  <c r="F13" i="5"/>
  <c r="B13" i="5"/>
  <c r="A2" i="5"/>
  <c r="A1" i="5"/>
  <c r="F10" i="4"/>
  <c r="E10" i="4"/>
  <c r="D10" i="4"/>
  <c r="C10" i="4"/>
  <c r="B10" i="4"/>
  <c r="A2" i="4"/>
  <c r="A1" i="4"/>
  <c r="J26" i="3"/>
  <c r="F26" i="3"/>
  <c r="B26" i="3"/>
  <c r="J25" i="3"/>
  <c r="F25" i="3"/>
  <c r="B25" i="3"/>
  <c r="J24" i="3"/>
  <c r="F24" i="3"/>
  <c r="B24" i="3"/>
  <c r="J23" i="3"/>
  <c r="F23" i="3"/>
  <c r="B23" i="3"/>
  <c r="J22" i="3"/>
  <c r="F22" i="3"/>
  <c r="B22" i="3"/>
  <c r="J21" i="3"/>
  <c r="F21" i="3"/>
  <c r="B21" i="3"/>
  <c r="J20" i="3"/>
  <c r="F20" i="3"/>
  <c r="B20" i="3"/>
  <c r="J19" i="3"/>
  <c r="F19" i="3"/>
  <c r="B19" i="3"/>
  <c r="J18" i="3"/>
  <c r="F18" i="3"/>
  <c r="B18" i="3"/>
  <c r="J17" i="3"/>
  <c r="F17" i="3"/>
  <c r="B17" i="3"/>
  <c r="J16" i="3"/>
  <c r="F16" i="3"/>
  <c r="B16" i="3"/>
  <c r="J15" i="3"/>
  <c r="F15" i="3"/>
  <c r="B15" i="3"/>
  <c r="J14" i="3"/>
  <c r="I14" i="3"/>
  <c r="H14" i="3"/>
  <c r="G14" i="3"/>
  <c r="F14" i="3"/>
  <c r="E14" i="3"/>
  <c r="D14" i="3"/>
  <c r="C14" i="3"/>
  <c r="B14" i="3"/>
  <c r="A2" i="3"/>
  <c r="A1" i="3"/>
  <c r="A2" i="2"/>
  <c r="A1" i="2"/>
  <c r="A2" i="1"/>
  <c r="A1" i="1"/>
  <c r="D363" i="105"/>
  <c r="D362" i="105"/>
  <c r="D361" i="105"/>
  <c r="D360" i="105"/>
  <c r="D359" i="105"/>
  <c r="D358" i="105"/>
  <c r="D357" i="105"/>
  <c r="D356" i="105"/>
  <c r="D355" i="105"/>
  <c r="D354" i="105"/>
  <c r="D353" i="105"/>
  <c r="D352" i="105"/>
  <c r="D351" i="105"/>
  <c r="D350" i="105"/>
  <c r="D349" i="105"/>
  <c r="D348" i="105"/>
  <c r="D347" i="105"/>
  <c r="D346" i="105"/>
  <c r="D345" i="105"/>
  <c r="D344" i="105"/>
  <c r="D343" i="105"/>
  <c r="D342" i="105"/>
  <c r="D341" i="105"/>
  <c r="D340" i="105"/>
  <c r="D339" i="105"/>
  <c r="D338" i="105"/>
  <c r="D337" i="105"/>
  <c r="D336" i="105"/>
  <c r="D335" i="105"/>
  <c r="D334" i="105"/>
  <c r="D333" i="105"/>
  <c r="D332" i="105"/>
  <c r="D331" i="105"/>
  <c r="D330" i="105"/>
  <c r="D329" i="105"/>
  <c r="D328" i="105"/>
  <c r="D327" i="105"/>
  <c r="D326" i="105"/>
  <c r="D325" i="105"/>
  <c r="D324" i="105"/>
  <c r="D323" i="105"/>
  <c r="D322" i="105"/>
  <c r="D321" i="105"/>
  <c r="D320" i="105"/>
  <c r="D319" i="105"/>
  <c r="D318" i="105"/>
  <c r="D317" i="105"/>
  <c r="D316" i="105"/>
  <c r="D315" i="105"/>
  <c r="D314" i="105"/>
  <c r="D313" i="105"/>
  <c r="D312" i="105"/>
  <c r="D311" i="105"/>
  <c r="D310" i="105"/>
  <c r="D309" i="105"/>
  <c r="D308" i="105"/>
  <c r="D307" i="105"/>
  <c r="D306" i="105"/>
  <c r="D305" i="105"/>
  <c r="D304" i="105"/>
  <c r="D303" i="105"/>
  <c r="D302" i="105"/>
  <c r="D301" i="105"/>
  <c r="D300" i="105"/>
  <c r="D299" i="105"/>
  <c r="D298" i="105"/>
  <c r="D297" i="105"/>
  <c r="D296" i="105"/>
  <c r="D295" i="105"/>
  <c r="D294" i="105"/>
  <c r="D293" i="105"/>
  <c r="D292" i="105"/>
  <c r="D291" i="105"/>
  <c r="D290" i="105"/>
  <c r="D289" i="105"/>
  <c r="D288" i="105"/>
  <c r="D287" i="105"/>
  <c r="D286" i="105"/>
  <c r="D285" i="105"/>
  <c r="D284" i="105"/>
  <c r="D283" i="105"/>
  <c r="D282" i="105"/>
  <c r="D281" i="105"/>
  <c r="D280" i="105"/>
  <c r="D279" i="105"/>
  <c r="D278" i="105"/>
  <c r="D277" i="105"/>
  <c r="D276" i="105"/>
  <c r="D275" i="105"/>
  <c r="D274" i="105"/>
  <c r="D273" i="105"/>
  <c r="D272" i="105"/>
  <c r="D271" i="105"/>
  <c r="D270" i="105"/>
  <c r="D269" i="105"/>
  <c r="D268" i="105"/>
  <c r="D267" i="105"/>
  <c r="D266" i="105"/>
  <c r="D265" i="105"/>
  <c r="D264" i="105"/>
  <c r="D263" i="105"/>
  <c r="D262" i="105"/>
  <c r="D261" i="105"/>
  <c r="D260" i="105"/>
  <c r="D259" i="105"/>
  <c r="D258" i="105"/>
  <c r="D257" i="105"/>
  <c r="D256" i="105"/>
  <c r="D255" i="105"/>
  <c r="D254" i="105"/>
  <c r="D253" i="105"/>
  <c r="D252" i="105"/>
  <c r="D251" i="105"/>
  <c r="D250" i="105"/>
  <c r="D249" i="105"/>
  <c r="D248" i="105"/>
  <c r="D247" i="105"/>
  <c r="D246" i="105"/>
  <c r="D245" i="105"/>
  <c r="D244" i="105"/>
  <c r="D243" i="105"/>
  <c r="D242" i="105"/>
  <c r="D241" i="105"/>
  <c r="D240" i="105"/>
  <c r="D239" i="105"/>
  <c r="D238" i="105"/>
  <c r="D237" i="105"/>
  <c r="D236" i="105"/>
  <c r="D235" i="105"/>
  <c r="D234" i="105"/>
  <c r="D233" i="105"/>
  <c r="D232" i="105"/>
  <c r="D231" i="105"/>
  <c r="D230" i="105"/>
  <c r="D229" i="105"/>
  <c r="D228" i="105"/>
  <c r="D227" i="105"/>
  <c r="D226" i="105"/>
  <c r="D225" i="105"/>
  <c r="D224" i="105"/>
  <c r="D223" i="105"/>
  <c r="D222" i="105"/>
  <c r="D221" i="105"/>
  <c r="D220" i="105"/>
  <c r="D219" i="105"/>
  <c r="D218" i="105"/>
  <c r="D217" i="105"/>
  <c r="D216" i="105"/>
  <c r="D215" i="105"/>
  <c r="D214" i="105"/>
  <c r="D213" i="105"/>
  <c r="D212" i="105"/>
  <c r="D211" i="105"/>
  <c r="D210" i="105"/>
  <c r="D209" i="105"/>
  <c r="D208" i="105"/>
  <c r="D207" i="105"/>
  <c r="D206" i="105"/>
  <c r="D205" i="105"/>
  <c r="D204" i="105"/>
  <c r="D203" i="105"/>
  <c r="D202" i="105"/>
  <c r="D201" i="105"/>
  <c r="D200" i="105"/>
  <c r="D199" i="105"/>
  <c r="D198" i="105"/>
  <c r="D197" i="105"/>
  <c r="D196" i="105"/>
  <c r="D195" i="105"/>
  <c r="D194" i="105"/>
  <c r="D193" i="105"/>
  <c r="D192" i="105"/>
  <c r="D191" i="105"/>
  <c r="D190" i="105"/>
  <c r="D189" i="105"/>
  <c r="D188" i="105"/>
  <c r="D187" i="105"/>
  <c r="D186" i="105"/>
  <c r="D185" i="105"/>
  <c r="D184" i="105"/>
  <c r="D183" i="105"/>
  <c r="D182" i="105"/>
  <c r="D181" i="105"/>
  <c r="D180" i="105"/>
  <c r="D179" i="105"/>
  <c r="D178" i="105"/>
  <c r="D177" i="105"/>
  <c r="D176" i="105"/>
  <c r="D175" i="105"/>
  <c r="D174" i="105"/>
  <c r="D173" i="105"/>
  <c r="D172" i="105"/>
  <c r="D171" i="105"/>
  <c r="D170" i="105"/>
  <c r="D169" i="105"/>
  <c r="D168" i="105"/>
  <c r="D167" i="105"/>
  <c r="D166" i="105"/>
  <c r="D165" i="105"/>
  <c r="D164" i="105"/>
  <c r="D163" i="105"/>
  <c r="D162" i="105"/>
  <c r="D161" i="105"/>
  <c r="D160" i="105"/>
  <c r="D159" i="105"/>
  <c r="D158" i="105"/>
  <c r="D157" i="105"/>
  <c r="D156" i="105"/>
  <c r="D155" i="105"/>
  <c r="D154" i="105"/>
  <c r="D153" i="105"/>
  <c r="D152" i="105"/>
  <c r="D151" i="105"/>
  <c r="D150" i="105"/>
  <c r="D149" i="105"/>
  <c r="D148" i="105"/>
  <c r="D147" i="105"/>
  <c r="D146" i="105"/>
  <c r="D145" i="105"/>
  <c r="D144" i="105"/>
  <c r="D143" i="105"/>
  <c r="D142" i="105"/>
  <c r="D141" i="105"/>
  <c r="D140" i="105"/>
  <c r="D139" i="105"/>
  <c r="D138" i="105"/>
  <c r="D137" i="105"/>
  <c r="D136" i="105"/>
  <c r="D135" i="105"/>
  <c r="D134" i="105"/>
  <c r="D133" i="105"/>
  <c r="D132" i="105"/>
  <c r="D131" i="105"/>
  <c r="D130" i="105"/>
  <c r="D129" i="105"/>
  <c r="D128" i="105"/>
  <c r="D127" i="105"/>
  <c r="D126" i="105"/>
  <c r="D125" i="105"/>
  <c r="D124" i="105"/>
  <c r="D123" i="105"/>
  <c r="D122" i="105"/>
  <c r="D121" i="105"/>
  <c r="D120" i="105"/>
  <c r="D119" i="105"/>
  <c r="D118" i="105"/>
  <c r="D117" i="105"/>
  <c r="D116" i="105"/>
  <c r="D115" i="105"/>
  <c r="D114" i="105"/>
  <c r="D113" i="105"/>
  <c r="D112" i="105"/>
  <c r="D111" i="105"/>
  <c r="D110" i="105"/>
  <c r="D109" i="105"/>
  <c r="D108" i="105"/>
  <c r="D107" i="105"/>
  <c r="D106" i="105"/>
  <c r="D105" i="105"/>
  <c r="D104" i="105"/>
  <c r="D103" i="105"/>
  <c r="D102" i="105"/>
  <c r="D101" i="105"/>
  <c r="D100" i="105"/>
  <c r="D99" i="105"/>
  <c r="D98" i="105"/>
  <c r="D97" i="105"/>
  <c r="D96" i="105"/>
  <c r="D95" i="105"/>
  <c r="D94" i="105"/>
  <c r="D93" i="105"/>
  <c r="D92" i="105"/>
  <c r="D91" i="105"/>
  <c r="D90" i="105"/>
  <c r="D89" i="105"/>
  <c r="D88" i="105"/>
  <c r="D87" i="105"/>
  <c r="D86" i="105"/>
  <c r="D85" i="105"/>
  <c r="D84" i="105"/>
  <c r="D83" i="105"/>
  <c r="D82" i="105"/>
  <c r="D81" i="105"/>
  <c r="D80" i="105"/>
  <c r="D79" i="105"/>
  <c r="D78" i="105"/>
  <c r="D77" i="105"/>
  <c r="D76" i="105"/>
  <c r="D75" i="105"/>
  <c r="D74" i="105"/>
  <c r="D73" i="105"/>
  <c r="D72" i="105"/>
  <c r="D71" i="105"/>
  <c r="D70" i="105"/>
  <c r="D69" i="105"/>
  <c r="D68" i="105"/>
  <c r="D67" i="105"/>
  <c r="D66" i="105"/>
  <c r="D65" i="105"/>
  <c r="D64" i="105"/>
  <c r="D63" i="105"/>
  <c r="D62" i="105"/>
  <c r="D61" i="105"/>
  <c r="D60" i="105"/>
  <c r="D59" i="105"/>
  <c r="D58" i="105"/>
  <c r="D57" i="105"/>
  <c r="D56" i="105"/>
  <c r="D55" i="105"/>
  <c r="D54" i="105"/>
  <c r="D53" i="105"/>
  <c r="D52" i="105"/>
  <c r="D51" i="105"/>
  <c r="D50" i="105"/>
  <c r="D49" i="105"/>
  <c r="D48" i="105"/>
  <c r="D47" i="105"/>
  <c r="D46" i="105"/>
  <c r="D45" i="105"/>
  <c r="D44" i="105"/>
  <c r="D43" i="105"/>
  <c r="D42" i="105"/>
  <c r="D41" i="105"/>
  <c r="D40" i="105"/>
  <c r="D39" i="105"/>
  <c r="D38" i="105"/>
  <c r="D37" i="105"/>
  <c r="D36" i="105"/>
  <c r="D35" i="105"/>
  <c r="D34" i="105"/>
  <c r="D33" i="105"/>
  <c r="D32" i="105"/>
  <c r="D31" i="105"/>
  <c r="D30" i="105"/>
  <c r="D29" i="105"/>
  <c r="D28" i="105"/>
  <c r="D27" i="105"/>
  <c r="D26" i="105"/>
  <c r="D25" i="105"/>
  <c r="D24" i="105"/>
  <c r="D23" i="105"/>
  <c r="D22" i="105"/>
  <c r="D21" i="105"/>
  <c r="D20" i="105"/>
  <c r="D19" i="105"/>
  <c r="D18" i="105"/>
  <c r="B17" i="105"/>
  <c r="B16" i="105"/>
  <c r="B15" i="105"/>
  <c r="B14" i="105"/>
  <c r="B13" i="105"/>
  <c r="B12" i="105"/>
  <c r="B11" i="105"/>
  <c r="B10" i="105"/>
  <c r="B9" i="105"/>
  <c r="B8" i="105"/>
  <c r="B7" i="105"/>
  <c r="B6" i="105"/>
  <c r="B5" i="105"/>
  <c r="B4" i="105"/>
  <c r="B3" i="105"/>
  <c r="D252" i="104"/>
  <c r="D251" i="104"/>
  <c r="D250" i="104"/>
  <c r="D249" i="104"/>
  <c r="D248" i="104"/>
  <c r="D247" i="104"/>
  <c r="D246" i="104"/>
  <c r="D245" i="104"/>
  <c r="D244" i="104"/>
  <c r="D243" i="104"/>
  <c r="D242" i="104"/>
  <c r="D241" i="104"/>
  <c r="D240" i="104"/>
  <c r="D239" i="104"/>
  <c r="D238" i="104"/>
  <c r="D237" i="104"/>
  <c r="D236" i="104"/>
  <c r="D235" i="104"/>
  <c r="D234" i="104"/>
  <c r="D233" i="104"/>
  <c r="D232" i="104"/>
  <c r="D231" i="104"/>
  <c r="D230" i="104"/>
  <c r="D229" i="104"/>
  <c r="D228" i="104"/>
  <c r="D227" i="104"/>
  <c r="D226" i="104"/>
  <c r="D225" i="104"/>
  <c r="D224" i="104"/>
  <c r="D223" i="104"/>
  <c r="D222" i="104"/>
  <c r="D221" i="104"/>
  <c r="D220" i="104"/>
  <c r="D219" i="104"/>
  <c r="D218" i="104"/>
  <c r="D217" i="104"/>
  <c r="D216" i="104"/>
  <c r="D215" i="104"/>
  <c r="D214" i="104"/>
  <c r="D213" i="104"/>
  <c r="D212" i="104"/>
  <c r="D211" i="104"/>
  <c r="D210" i="104"/>
  <c r="D209" i="104"/>
  <c r="D208" i="104"/>
  <c r="D207" i="104"/>
  <c r="D206" i="104"/>
  <c r="D205" i="104"/>
  <c r="D204" i="104"/>
  <c r="D203" i="104"/>
  <c r="D202" i="104"/>
  <c r="D201" i="104"/>
  <c r="D200" i="104"/>
  <c r="D199" i="104"/>
  <c r="D198" i="104"/>
  <c r="D197" i="104"/>
  <c r="D196" i="104"/>
  <c r="D195" i="104"/>
  <c r="D194" i="104"/>
  <c r="D193" i="104"/>
  <c r="D192" i="104"/>
  <c r="D191" i="104"/>
  <c r="D190" i="104"/>
  <c r="D189" i="104"/>
  <c r="D188" i="104"/>
  <c r="D187" i="104"/>
  <c r="D186" i="104"/>
  <c r="D185" i="104"/>
  <c r="D184" i="104"/>
  <c r="D183" i="104"/>
  <c r="D182" i="104"/>
  <c r="D181" i="104"/>
  <c r="D180" i="104"/>
  <c r="D179" i="104"/>
  <c r="D178" i="104"/>
  <c r="D177" i="104"/>
  <c r="D176" i="104"/>
  <c r="D175" i="104"/>
  <c r="D174" i="104"/>
  <c r="D173" i="104"/>
  <c r="D172" i="104"/>
  <c r="D171" i="104"/>
  <c r="D170" i="104"/>
  <c r="D169" i="104"/>
  <c r="D168" i="104"/>
  <c r="D167" i="104"/>
  <c r="D166" i="104"/>
  <c r="D165" i="104"/>
  <c r="D164" i="104"/>
  <c r="D163" i="104"/>
  <c r="D162" i="104"/>
  <c r="D161" i="104"/>
  <c r="D160" i="104"/>
  <c r="D159" i="104"/>
  <c r="D158" i="104"/>
  <c r="D157" i="104"/>
  <c r="D156" i="104"/>
  <c r="D155" i="104"/>
  <c r="D154" i="104"/>
  <c r="D153" i="104"/>
  <c r="D152" i="104"/>
  <c r="D151" i="104"/>
  <c r="D150" i="104"/>
  <c r="D149" i="104"/>
  <c r="D148" i="104"/>
  <c r="D147" i="104"/>
  <c r="D146" i="104"/>
  <c r="D145" i="104"/>
  <c r="D144" i="104"/>
  <c r="D143" i="104"/>
  <c r="D142" i="104"/>
  <c r="D141" i="104"/>
  <c r="D140" i="104"/>
  <c r="D139" i="104"/>
  <c r="D138" i="104"/>
  <c r="D137" i="104"/>
  <c r="D136" i="104"/>
  <c r="D135" i="104"/>
  <c r="D134" i="104"/>
  <c r="D133" i="104"/>
  <c r="D132" i="104"/>
  <c r="D131" i="104"/>
  <c r="D130" i="104"/>
  <c r="D129" i="104"/>
  <c r="D128" i="104"/>
  <c r="D127" i="104"/>
  <c r="D126" i="104"/>
  <c r="D125" i="104"/>
  <c r="D124" i="104"/>
  <c r="D123" i="104"/>
  <c r="D122" i="104"/>
  <c r="D121" i="104"/>
  <c r="D120" i="104"/>
  <c r="D119" i="104"/>
  <c r="D118" i="104"/>
  <c r="D117" i="104"/>
  <c r="D116" i="104"/>
  <c r="D115" i="104"/>
  <c r="D114" i="104"/>
  <c r="D113" i="104"/>
  <c r="D112" i="104"/>
  <c r="D111" i="104"/>
  <c r="D110" i="104"/>
  <c r="D109" i="104"/>
  <c r="D108" i="104"/>
  <c r="D107" i="104"/>
  <c r="D106" i="104"/>
  <c r="D105" i="104"/>
  <c r="D104" i="104"/>
  <c r="D103" i="104"/>
  <c r="D102" i="104"/>
  <c r="D101" i="104"/>
  <c r="D100" i="104"/>
  <c r="D99" i="104"/>
  <c r="D98" i="104"/>
  <c r="D97" i="104"/>
  <c r="D96" i="104"/>
  <c r="D95" i="104"/>
  <c r="D94" i="104"/>
  <c r="D93" i="104"/>
  <c r="D92" i="104"/>
  <c r="D91" i="104"/>
  <c r="D90" i="104"/>
  <c r="D89" i="104"/>
  <c r="D88" i="104"/>
  <c r="D87" i="104"/>
  <c r="D86" i="104"/>
  <c r="D85" i="104"/>
  <c r="D84" i="104"/>
  <c r="D83" i="104"/>
  <c r="D82" i="104"/>
  <c r="D81" i="104"/>
  <c r="D80" i="104"/>
  <c r="D79" i="104"/>
  <c r="D78" i="104"/>
  <c r="D77" i="104"/>
  <c r="D76" i="104"/>
  <c r="D75" i="104"/>
  <c r="D74" i="104"/>
  <c r="D73" i="104"/>
  <c r="D72" i="104"/>
  <c r="D71" i="104"/>
  <c r="D70" i="104"/>
  <c r="D69" i="104"/>
  <c r="D68" i="104"/>
  <c r="D67" i="104"/>
  <c r="D66" i="104"/>
  <c r="D65" i="104"/>
  <c r="D64" i="104"/>
  <c r="D63" i="104"/>
  <c r="D62" i="104"/>
  <c r="D61" i="104"/>
  <c r="D60" i="104"/>
  <c r="D59" i="104"/>
  <c r="D58" i="104"/>
  <c r="D57" i="104"/>
  <c r="D56" i="104"/>
  <c r="D55" i="104"/>
  <c r="D54" i="104"/>
  <c r="D53" i="104"/>
  <c r="D52" i="104"/>
  <c r="D51" i="104"/>
  <c r="D50" i="104"/>
  <c r="D49" i="104"/>
  <c r="D48" i="104"/>
  <c r="D47" i="104"/>
  <c r="D46" i="104"/>
  <c r="D45" i="104"/>
  <c r="D44" i="104"/>
  <c r="D43" i="104"/>
  <c r="D42" i="104"/>
  <c r="D41" i="104"/>
  <c r="D40" i="104"/>
  <c r="D39" i="104"/>
  <c r="D38" i="104"/>
  <c r="D37" i="104"/>
  <c r="D36" i="104"/>
  <c r="D35" i="104"/>
  <c r="D34" i="104"/>
  <c r="D33" i="104"/>
  <c r="D32" i="104"/>
  <c r="D31" i="104"/>
  <c r="D30" i="104"/>
  <c r="D29" i="104"/>
  <c r="D28" i="104"/>
  <c r="D27" i="104"/>
  <c r="D26" i="104"/>
  <c r="D25" i="104"/>
  <c r="D24" i="104"/>
  <c r="D23" i="104"/>
  <c r="D22" i="104"/>
  <c r="D21" i="104"/>
  <c r="D20" i="104"/>
  <c r="D19" i="104"/>
  <c r="D18" i="104"/>
  <c r="D17" i="104"/>
  <c r="D16" i="104"/>
  <c r="D15" i="104"/>
  <c r="D14" i="104"/>
  <c r="B13" i="104"/>
  <c r="B12" i="104"/>
  <c r="B11" i="104"/>
  <c r="B10" i="104"/>
  <c r="B9" i="104"/>
  <c r="B8" i="104"/>
  <c r="B7" i="104"/>
  <c r="B6" i="104"/>
  <c r="B5" i="104"/>
  <c r="B4" i="104"/>
  <c r="B3" i="104"/>
</calcChain>
</file>

<file path=xl/sharedStrings.xml><?xml version="1.0" encoding="utf-8"?>
<sst xmlns="http://schemas.openxmlformats.org/spreadsheetml/2006/main" count="22795" uniqueCount="5156">
  <si>
    <t>調査現在月日</t>
  </si>
  <si>
    <t>男</t>
  </si>
  <si>
    <t>女</t>
  </si>
  <si>
    <t>世帯</t>
  </si>
  <si>
    <t>人</t>
  </si>
  <si>
    <t>東京府資料</t>
  </si>
  <si>
    <t>国勢調査</t>
  </si>
  <si>
    <t>人口調査</t>
  </si>
  <si>
    <t>住民基本台帳登録人口</t>
  </si>
  <si>
    <t>年</t>
    <phoneticPr fontId="20"/>
  </si>
  <si>
    <t>〃</t>
    <phoneticPr fontId="20"/>
  </si>
  <si>
    <t>３月</t>
    <phoneticPr fontId="20"/>
  </si>
  <si>
    <t>(推計)</t>
    <phoneticPr fontId="20"/>
  </si>
  <si>
    <t>…</t>
    <phoneticPr fontId="20"/>
  </si>
  <si>
    <t>食糧配給台帳登録人口</t>
    <phoneticPr fontId="20"/>
  </si>
  <si>
    <t>明治7年</t>
    <phoneticPr fontId="20"/>
  </si>
  <si>
    <t>大正9年</t>
    <phoneticPr fontId="20"/>
  </si>
  <si>
    <t>昭和5年</t>
    <phoneticPr fontId="20"/>
  </si>
  <si>
    <t>令和2年</t>
    <rPh sb="0" eb="2">
      <t>レイワ</t>
    </rPh>
    <rPh sb="3" eb="4">
      <t>ネン</t>
    </rPh>
    <phoneticPr fontId="20"/>
  </si>
  <si>
    <t>注１：昭和30年から40年の人口については、食糧配給台帳登録人口による数値であり、直前の国勢調査人口に登録増減数を加減して推算したもの｡</t>
    <rPh sb="3" eb="5">
      <t>ショウワ</t>
    </rPh>
    <rPh sb="7" eb="8">
      <t>ネン</t>
    </rPh>
    <rPh sb="12" eb="13">
      <t>ネン</t>
    </rPh>
    <rPh sb="14" eb="16">
      <t>ジンコウ</t>
    </rPh>
    <rPh sb="35" eb="37">
      <t>スウチ</t>
    </rPh>
    <phoneticPr fontId="20"/>
  </si>
  <si>
    <t>注２：平成24年7月9日住民基本台帳法改正により、平成25年からの住民基本台帳登録人口は外国人も含む。</t>
    <rPh sb="0" eb="1">
      <t>チュウ</t>
    </rPh>
    <rPh sb="3" eb="5">
      <t>ヘイセイ</t>
    </rPh>
    <rPh sb="7" eb="8">
      <t>ネン</t>
    </rPh>
    <rPh sb="9" eb="10">
      <t>ガツ</t>
    </rPh>
    <rPh sb="11" eb="12">
      <t>ニチ</t>
    </rPh>
    <rPh sb="12" eb="14">
      <t>ジュウミン</t>
    </rPh>
    <rPh sb="14" eb="16">
      <t>キホン</t>
    </rPh>
    <rPh sb="16" eb="18">
      <t>ダイチョウ</t>
    </rPh>
    <rPh sb="18" eb="21">
      <t>ホウカイセイ</t>
    </rPh>
    <rPh sb="25" eb="27">
      <t>ヘイセイ</t>
    </rPh>
    <rPh sb="29" eb="30">
      <t>ネン</t>
    </rPh>
    <rPh sb="33" eb="35">
      <t>ジュウミン</t>
    </rPh>
    <rPh sb="35" eb="37">
      <t>キホン</t>
    </rPh>
    <rPh sb="37" eb="39">
      <t>ダイチョウ</t>
    </rPh>
    <rPh sb="39" eb="41">
      <t>トウロク</t>
    </rPh>
    <rPh sb="41" eb="43">
      <t>ジンコウ</t>
    </rPh>
    <rPh sb="44" eb="46">
      <t>ガイコク</t>
    </rPh>
    <rPh sb="46" eb="47">
      <t>ジン</t>
    </rPh>
    <rPh sb="48" eb="49">
      <t>フク</t>
    </rPh>
    <phoneticPr fontId="20"/>
  </si>
  <si>
    <t>資料：政策経営部政策企画課、地域振興部戸籍住民課</t>
    <rPh sb="14" eb="16">
      <t>チイキ</t>
    </rPh>
    <rPh sb="16" eb="18">
      <t>シンコウ</t>
    </rPh>
    <phoneticPr fontId="20"/>
  </si>
  <si>
    <t>世帯数</t>
  </si>
  <si>
    <t>人口</t>
  </si>
  <si>
    <t>調査資料</t>
  </si>
  <si>
    <t>総数</t>
  </si>
  <si>
    <t>〃</t>
  </si>
  <si>
    <t>〃</t>
    <phoneticPr fontId="20"/>
  </si>
  <si>
    <t>平成2年</t>
    <rPh sb="0" eb="2">
      <t>ヘイセイ</t>
    </rPh>
    <rPh sb="3" eb="4">
      <t>ネン</t>
    </rPh>
    <phoneticPr fontId="20"/>
  </si>
  <si>
    <t>注１：国勢調査には外国人を含む｡</t>
  </si>
  <si>
    <t>注２：昭和20年は戦時中につき、国勢調査は中止となった。</t>
    <rPh sb="3" eb="5">
      <t>ショウワ</t>
    </rPh>
    <rPh sb="7" eb="8">
      <t>ネン</t>
    </rPh>
    <rPh sb="9" eb="12">
      <t>センジチュウ</t>
    </rPh>
    <rPh sb="16" eb="18">
      <t>コクセイ</t>
    </rPh>
    <rPh sb="18" eb="20">
      <t>チョウサ</t>
    </rPh>
    <rPh sb="21" eb="23">
      <t>チュウシ</t>
    </rPh>
    <phoneticPr fontId="20"/>
  </si>
  <si>
    <t xml:space="preserve">昭和30年 </t>
    <rPh sb="0" eb="2">
      <t>ショウワ</t>
    </rPh>
    <rPh sb="4" eb="5">
      <t>ネン</t>
    </rPh>
    <phoneticPr fontId="20"/>
  </si>
  <si>
    <t xml:space="preserve">平成2年 </t>
    <phoneticPr fontId="20"/>
  </si>
  <si>
    <t>１　人口推移状況</t>
    <phoneticPr fontId="20"/>
  </si>
  <si>
    <t>（１）住民基本台帳登録人口</t>
    <rPh sb="3" eb="5">
      <t>ジュウミン</t>
    </rPh>
    <rPh sb="5" eb="7">
      <t>キホン</t>
    </rPh>
    <rPh sb="7" eb="9">
      <t>ダイチョウ</t>
    </rPh>
    <rPh sb="9" eb="11">
      <t>トウロク</t>
    </rPh>
    <rPh sb="11" eb="13">
      <t>ジンコウ</t>
    </rPh>
    <phoneticPr fontId="20"/>
  </si>
  <si>
    <t>（２）国勢調査結果における人口</t>
    <rPh sb="3" eb="5">
      <t>コクセイ</t>
    </rPh>
    <rPh sb="5" eb="7">
      <t>チョウサ</t>
    </rPh>
    <rPh sb="7" eb="9">
      <t>ケッカ</t>
    </rPh>
    <rPh sb="13" eb="15">
      <t>ジンコウ</t>
    </rPh>
    <phoneticPr fontId="20"/>
  </si>
  <si>
    <t>資料：地域振興部戸籍住民課</t>
    <rPh sb="3" eb="5">
      <t>チイキ</t>
    </rPh>
    <rPh sb="5" eb="7">
      <t>シンコウ</t>
    </rPh>
    <phoneticPr fontId="20"/>
  </si>
  <si>
    <t>注２：外国人登録制度が廃止され、平成２４年７月９日から外国人住民も住民基本台帳制度の対象となる法改正があったため、外国人住民も含む。</t>
    <rPh sb="0" eb="1">
      <t>チュウ</t>
    </rPh>
    <rPh sb="3" eb="5">
      <t>ガイコク</t>
    </rPh>
    <rPh sb="5" eb="6">
      <t>ジン</t>
    </rPh>
    <rPh sb="6" eb="8">
      <t>トウロク</t>
    </rPh>
    <rPh sb="8" eb="10">
      <t>セイド</t>
    </rPh>
    <rPh sb="11" eb="13">
      <t>ハイシ</t>
    </rPh>
    <rPh sb="16" eb="18">
      <t>ヘイセイ</t>
    </rPh>
    <rPh sb="20" eb="21">
      <t>ネン</t>
    </rPh>
    <rPh sb="22" eb="23">
      <t>ガツ</t>
    </rPh>
    <rPh sb="24" eb="25">
      <t>ニチ</t>
    </rPh>
    <rPh sb="27" eb="29">
      <t>ガイコク</t>
    </rPh>
    <rPh sb="29" eb="30">
      <t>ジン</t>
    </rPh>
    <rPh sb="30" eb="32">
      <t>ジュウミン</t>
    </rPh>
    <rPh sb="33" eb="35">
      <t>ジュウミン</t>
    </rPh>
    <rPh sb="35" eb="37">
      <t>キホン</t>
    </rPh>
    <rPh sb="37" eb="39">
      <t>ダイチョウ</t>
    </rPh>
    <rPh sb="39" eb="41">
      <t>セイド</t>
    </rPh>
    <rPh sb="42" eb="44">
      <t>タイショウ</t>
    </rPh>
    <rPh sb="47" eb="50">
      <t>ホウカイセイ</t>
    </rPh>
    <rPh sb="57" eb="59">
      <t>ガイコク</t>
    </rPh>
    <rPh sb="59" eb="60">
      <t>ジン</t>
    </rPh>
    <rPh sb="60" eb="62">
      <t>ジュウミン</t>
    </rPh>
    <rPh sb="63" eb="64">
      <t>フク</t>
    </rPh>
    <phoneticPr fontId="20"/>
  </si>
  <si>
    <t>注１：面積は便宜的に小数点第３位以下を四捨五入したものを用いた｡</t>
    <phoneticPr fontId="20"/>
  </si>
  <si>
    <t>西水元６丁目</t>
  </si>
  <si>
    <t>西水元５丁目</t>
  </si>
  <si>
    <t>西水元４丁目</t>
  </si>
  <si>
    <t>西水元３丁目</t>
  </si>
  <si>
    <t>西水元２丁目</t>
  </si>
  <si>
    <t>西水元１丁目</t>
  </si>
  <si>
    <t>南水元４丁目</t>
  </si>
  <si>
    <t>南水元３丁目</t>
  </si>
  <si>
    <t>南水元２丁目</t>
  </si>
  <si>
    <t>南水元１丁目</t>
  </si>
  <si>
    <t>東水元６丁目</t>
  </si>
  <si>
    <t>東水元５丁目</t>
  </si>
  <si>
    <t>東水元４丁目</t>
  </si>
  <si>
    <t>東水元３丁目</t>
  </si>
  <si>
    <t>東水元２丁目</t>
  </si>
  <si>
    <t>東水元１丁目</t>
  </si>
  <si>
    <t>水元公園</t>
  </si>
  <si>
    <t>水元５丁目</t>
  </si>
  <si>
    <t>水元４丁目</t>
  </si>
  <si>
    <t>水元３丁目</t>
  </si>
  <si>
    <t>水元２丁目</t>
  </si>
  <si>
    <t>水元１丁目</t>
  </si>
  <si>
    <t>東金町８丁目</t>
  </si>
  <si>
    <t>東金町７丁目</t>
  </si>
  <si>
    <t>東金町６丁目</t>
  </si>
  <si>
    <t>東金町５丁目</t>
  </si>
  <si>
    <t>東金町４丁目</t>
  </si>
  <si>
    <t>東金町３丁目</t>
  </si>
  <si>
    <t>東金町２丁目</t>
  </si>
  <si>
    <t>東金町１丁目</t>
  </si>
  <si>
    <t>金町浄水場</t>
  </si>
  <si>
    <t>金町６丁目</t>
  </si>
  <si>
    <t>金町５丁目</t>
  </si>
  <si>
    <t>金町４丁目</t>
  </si>
  <si>
    <t>金町３丁目</t>
  </si>
  <si>
    <t>金町２丁目</t>
  </si>
  <si>
    <t>金町１丁目</t>
  </si>
  <si>
    <t>新宿６丁目</t>
  </si>
  <si>
    <t>新宿５丁目</t>
  </si>
  <si>
    <t>新宿４丁目</t>
  </si>
  <si>
    <t>新宿３丁目</t>
  </si>
  <si>
    <t>新宿２丁目</t>
  </si>
  <si>
    <t>新宿１丁目</t>
  </si>
  <si>
    <t>柴又７丁目</t>
  </si>
  <si>
    <t>柴又６丁目</t>
  </si>
  <si>
    <t>柴又５丁目</t>
  </si>
  <si>
    <t>柴又４丁目</t>
  </si>
  <si>
    <t>柴又３丁目</t>
  </si>
  <si>
    <t>柴又２丁目</t>
  </si>
  <si>
    <t>柴又１丁目</t>
  </si>
  <si>
    <t>細田５丁目</t>
  </si>
  <si>
    <t>細田４丁目</t>
  </si>
  <si>
    <t>細田３丁目</t>
  </si>
  <si>
    <t>細田２丁目</t>
  </si>
  <si>
    <t>細田１丁目</t>
  </si>
  <si>
    <t>鎌倉４丁目</t>
  </si>
  <si>
    <t>鎌倉３丁目</t>
  </si>
  <si>
    <t>鎌倉２丁目</t>
  </si>
  <si>
    <t>鎌倉１丁目</t>
  </si>
  <si>
    <t>高砂８丁目</t>
  </si>
  <si>
    <t>高砂７丁目</t>
  </si>
  <si>
    <t>高砂６丁目</t>
  </si>
  <si>
    <t>高砂５丁目</t>
  </si>
  <si>
    <t>高砂４丁目</t>
  </si>
  <si>
    <t>高砂３丁目</t>
  </si>
  <si>
    <t>高砂２丁目</t>
  </si>
  <si>
    <t>高砂１丁目</t>
  </si>
  <si>
    <t>奥戸９丁目</t>
  </si>
  <si>
    <t>奥戸８丁目</t>
  </si>
  <si>
    <t>奥戸７丁目</t>
  </si>
  <si>
    <t>奥戸６丁目</t>
  </si>
  <si>
    <t>奥戸５丁目</t>
  </si>
  <si>
    <t>奥戸４丁目</t>
  </si>
  <si>
    <t>奥戸３丁目</t>
  </si>
  <si>
    <t>奥戸２丁目</t>
  </si>
  <si>
    <t>奥戸１丁目</t>
  </si>
  <si>
    <t>西新小岩５丁目</t>
  </si>
  <si>
    <t>西新小岩４丁目</t>
  </si>
  <si>
    <t>西新小岩３丁目</t>
  </si>
  <si>
    <t>西新小岩２丁目</t>
  </si>
  <si>
    <t>西新小岩１丁目</t>
  </si>
  <si>
    <t>東新小岩８丁目</t>
  </si>
  <si>
    <t>東新小岩７丁目</t>
  </si>
  <si>
    <t>東新小岩６丁目</t>
  </si>
  <si>
    <t>東新小岩５丁目</t>
  </si>
  <si>
    <t>東新小岩４丁目</t>
  </si>
  <si>
    <t>東新小岩３丁目</t>
  </si>
  <si>
    <t>東新小岩２丁目</t>
  </si>
  <si>
    <t>東新小岩１丁目</t>
  </si>
  <si>
    <t>新小岩４丁目</t>
  </si>
  <si>
    <t>新小岩３丁目</t>
  </si>
  <si>
    <t>新小岩２丁目</t>
  </si>
  <si>
    <t>新小岩１丁目</t>
  </si>
  <si>
    <t>青戸８丁目</t>
  </si>
  <si>
    <t>青戸７丁目</t>
  </si>
  <si>
    <t>青戸６丁目</t>
  </si>
  <si>
    <t>青戸５丁目</t>
  </si>
  <si>
    <t>青戸４丁目</t>
  </si>
  <si>
    <t>青戸３丁目</t>
  </si>
  <si>
    <t>青戸２丁目</t>
  </si>
  <si>
    <t>青戸１丁目</t>
  </si>
  <si>
    <t>西亀有４丁目</t>
  </si>
  <si>
    <t>西亀有３丁目</t>
  </si>
  <si>
    <t>西亀有２丁目</t>
  </si>
  <si>
    <t>西亀有１丁目</t>
  </si>
  <si>
    <t>亀有５丁目</t>
  </si>
  <si>
    <t>亀有４丁目</t>
  </si>
  <si>
    <t>亀有３丁目</t>
  </si>
  <si>
    <t>亀有２丁目</t>
  </si>
  <si>
    <t>亀有１丁目</t>
  </si>
  <si>
    <t>白鳥４丁目</t>
  </si>
  <si>
    <t>白鳥３丁目</t>
  </si>
  <si>
    <t>白鳥２丁目</t>
  </si>
  <si>
    <t>白鳥１丁目</t>
  </si>
  <si>
    <t>お花茶屋３丁目</t>
  </si>
  <si>
    <t>お花茶屋２丁目</t>
  </si>
  <si>
    <t>お花茶屋１丁目</t>
  </si>
  <si>
    <t>小菅４丁目</t>
  </si>
  <si>
    <t>小菅３丁目</t>
  </si>
  <si>
    <t>小菅２丁目</t>
  </si>
  <si>
    <t>小菅１丁目</t>
  </si>
  <si>
    <t>東堀切３丁目</t>
  </si>
  <si>
    <t>東堀切２丁目</t>
  </si>
  <si>
    <t>東堀切１丁目</t>
  </si>
  <si>
    <t>堀切８丁目</t>
  </si>
  <si>
    <t>堀切７丁目</t>
  </si>
  <si>
    <t>堀切６丁目</t>
  </si>
  <si>
    <t>堀切５丁目</t>
  </si>
  <si>
    <t>堀切４丁目</t>
  </si>
  <si>
    <t>堀切３丁目</t>
  </si>
  <si>
    <t>堀切２丁目</t>
  </si>
  <si>
    <t>堀切１丁目</t>
  </si>
  <si>
    <t>宝町２丁目</t>
  </si>
  <si>
    <t>宝町１丁目</t>
  </si>
  <si>
    <t>東四つ木４丁目</t>
  </si>
  <si>
    <t>東四つ木３丁目</t>
  </si>
  <si>
    <t>東四つ木２丁目</t>
  </si>
  <si>
    <t>東四つ木１丁目</t>
  </si>
  <si>
    <t>四つ木５丁目</t>
  </si>
  <si>
    <t>四つ木４丁目</t>
  </si>
  <si>
    <t>四つ木３丁目</t>
  </si>
  <si>
    <t>四つ木２丁目</t>
  </si>
  <si>
    <t>四つ木１丁目</t>
  </si>
  <si>
    <t>東立石４丁目</t>
  </si>
  <si>
    <t>東立石３丁目</t>
  </si>
  <si>
    <t>東立石２丁目</t>
  </si>
  <si>
    <t>東立石１丁目</t>
  </si>
  <si>
    <t>立石８丁目</t>
  </si>
  <si>
    <t>立石７丁目</t>
  </si>
  <si>
    <t>立石６丁目</t>
  </si>
  <si>
    <t>立石５丁目</t>
  </si>
  <si>
    <t>立石４丁目</t>
  </si>
  <si>
    <t>立石３丁目</t>
  </si>
  <si>
    <t>立石２丁目</t>
  </si>
  <si>
    <t>立石１丁目</t>
  </si>
  <si>
    <t>総数</t>
    <phoneticPr fontId="20"/>
  </si>
  <si>
    <t>ｋ㎡</t>
    <phoneticPr fontId="20"/>
  </si>
  <si>
    <t>面積</t>
  </si>
  <si>
    <t>町丁目</t>
  </si>
  <si>
    <t>２　町丁目別世帯と人口</t>
    <rPh sb="6" eb="8">
      <t>セタイ</t>
    </rPh>
    <rPh sb="9" eb="11">
      <t>ジンコウ</t>
    </rPh>
    <phoneticPr fontId="37"/>
  </si>
  <si>
    <t>（２）表は次シート</t>
    <rPh sb="3" eb="4">
      <t>ヒョウ</t>
    </rPh>
    <rPh sb="5" eb="6">
      <t>ツギ</t>
    </rPh>
    <phoneticPr fontId="20"/>
  </si>
  <si>
    <t>1月</t>
    <phoneticPr fontId="20"/>
  </si>
  <si>
    <t>平成31年・令和元年</t>
    <rPh sb="0" eb="2">
      <t>ヘイセイ</t>
    </rPh>
    <rPh sb="4" eb="5">
      <t>ネン</t>
    </rPh>
    <rPh sb="6" eb="7">
      <t>レイ</t>
    </rPh>
    <rPh sb="7" eb="8">
      <t>ワ</t>
    </rPh>
    <rPh sb="8" eb="9">
      <t>ガン</t>
    </rPh>
    <rPh sb="9" eb="10">
      <t>ネン</t>
    </rPh>
    <phoneticPr fontId="20"/>
  </si>
  <si>
    <t>その他</t>
  </si>
  <si>
    <t>死亡</t>
  </si>
  <si>
    <t>転出</t>
  </si>
  <si>
    <t>出生</t>
    <phoneticPr fontId="20"/>
  </si>
  <si>
    <t>出生</t>
    <phoneticPr fontId="20"/>
  </si>
  <si>
    <t>転入</t>
    <phoneticPr fontId="20"/>
  </si>
  <si>
    <t>総数</t>
    <phoneticPr fontId="20"/>
  </si>
  <si>
    <t>減</t>
    <rPh sb="0" eb="1">
      <t>ゲン</t>
    </rPh>
    <phoneticPr fontId="20"/>
  </si>
  <si>
    <t>増</t>
    <rPh sb="0" eb="1">
      <t>ゾウ</t>
    </rPh>
    <phoneticPr fontId="20"/>
  </si>
  <si>
    <t>増△減</t>
  </si>
  <si>
    <t>人口</t>
    <phoneticPr fontId="20"/>
  </si>
  <si>
    <t>年及び月</t>
  </si>
  <si>
    <t>本表は住民基本台帳によるものである｡平成24年7月9日住民基本台帳法改正により、人口は外国人を含む。</t>
    <rPh sb="40" eb="42">
      <t>ジンコウ</t>
    </rPh>
    <rPh sb="43" eb="45">
      <t>ガイコク</t>
    </rPh>
    <rPh sb="45" eb="46">
      <t>ジン</t>
    </rPh>
    <rPh sb="47" eb="48">
      <t>フク</t>
    </rPh>
    <phoneticPr fontId="20"/>
  </si>
  <si>
    <t>(単位：人)</t>
  </si>
  <si>
    <t>（１）</t>
    <phoneticPr fontId="20"/>
  </si>
  <si>
    <t>３　人口動態</t>
    <phoneticPr fontId="20"/>
  </si>
  <si>
    <t>1月</t>
    <rPh sb="1" eb="2">
      <t>ガツ</t>
    </rPh>
    <phoneticPr fontId="20"/>
  </si>
  <si>
    <t>離婚</t>
  </si>
  <si>
    <t>婚姻</t>
  </si>
  <si>
    <t>死産</t>
    <phoneticPr fontId="20"/>
  </si>
  <si>
    <t>死亡</t>
    <phoneticPr fontId="20"/>
  </si>
  <si>
    <t>本表は戸籍届出によるものである｡</t>
  </si>
  <si>
    <t>(単位：件)</t>
  </si>
  <si>
    <t>（２）</t>
    <phoneticPr fontId="20"/>
  </si>
  <si>
    <t>資料：地域振興部戸籍住民課</t>
  </si>
  <si>
    <t>注２：平成24年7月9日住民基本台帳法改正により、人口は外国人を含む。</t>
    <rPh sb="0" eb="1">
      <t>チュウ</t>
    </rPh>
    <rPh sb="25" eb="27">
      <t>ジンコウ</t>
    </rPh>
    <rPh sb="28" eb="30">
      <t>ガイコク</t>
    </rPh>
    <rPh sb="30" eb="31">
      <t>ジン</t>
    </rPh>
    <rPh sb="32" eb="33">
      <t>フク</t>
    </rPh>
    <phoneticPr fontId="20"/>
  </si>
  <si>
    <t>注１：D＝C÷(A＋B＋C)×100    E＝C÷B×100    F＝(A＋C)÷B×100</t>
    <phoneticPr fontId="20"/>
  </si>
  <si>
    <t>令和2年</t>
    <rPh sb="0" eb="1">
      <t>レイ</t>
    </rPh>
    <rPh sb="1" eb="2">
      <t>ワ</t>
    </rPh>
    <rPh sb="3" eb="4">
      <t>ネン</t>
    </rPh>
    <phoneticPr fontId="20"/>
  </si>
  <si>
    <t>Ｆ</t>
    <phoneticPr fontId="20"/>
  </si>
  <si>
    <t>Ｅ</t>
    <phoneticPr fontId="20"/>
  </si>
  <si>
    <t>Ｄ</t>
    <phoneticPr fontId="20"/>
  </si>
  <si>
    <t>Ｃ</t>
    <phoneticPr fontId="20"/>
  </si>
  <si>
    <t>Ｂ</t>
    <phoneticPr fontId="20"/>
  </si>
  <si>
    <t>Ａ</t>
  </si>
  <si>
    <t>65歳以上</t>
  </si>
  <si>
    <t>15〜64歳</t>
  </si>
  <si>
    <t>0〜14歳</t>
  </si>
  <si>
    <t>従属人口</t>
  </si>
  <si>
    <t>老年人口</t>
  </si>
  <si>
    <t>生産年齢人口</t>
  </si>
  <si>
    <t>年少人口</t>
  </si>
  <si>
    <t>(各年1月1日現在)</t>
  </si>
  <si>
    <t>４　住民基本台帳による年齢３区分別人口の推移</t>
    <phoneticPr fontId="20"/>
  </si>
  <si>
    <t>資料：東京都総務局統計部｢東京都の昼間人口｣</t>
    <rPh sb="6" eb="8">
      <t>ソウム</t>
    </rPh>
    <rPh sb="8" eb="9">
      <t>キョク</t>
    </rPh>
    <phoneticPr fontId="20"/>
  </si>
  <si>
    <t>関東地方以外</t>
  </si>
  <si>
    <t>関東地方</t>
  </si>
  <si>
    <t>他県</t>
  </si>
  <si>
    <t>島部</t>
  </si>
  <si>
    <t>郡部</t>
    <rPh sb="1" eb="2">
      <t>ブ</t>
    </rPh>
    <phoneticPr fontId="20"/>
  </si>
  <si>
    <t>市部</t>
  </si>
  <si>
    <t>江戸川区</t>
  </si>
  <si>
    <t>足立区</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</si>
  <si>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</si>
  <si>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</si>
  <si>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</si>
  <si>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</si>
  <si>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</si>
  <si>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</si>
  <si>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</si>
  <si>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</si>
  <si>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</si>
  <si>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</si>
  <si>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</si>
  <si>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</si>
  <si>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</si>
  <si>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</si>
  <si>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</si>
  <si>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</si>
  <si>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</si>
  <si>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</si>
  <si>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</si>
  <si>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千代田区</t>
  </si>
  <si>
    <t>区部</t>
  </si>
  <si>
    <t>東京都</t>
  </si>
  <si>
    <t>通学者</t>
  </si>
  <si>
    <t>通勤者</t>
  </si>
  <si>
    <t>流入超過人口</t>
  </si>
  <si>
    <t>地域</t>
  </si>
  <si>
    <t>−15歳以上自宅外通勤者・通学者−</t>
  </si>
  <si>
    <t>　注：外国人登録制度が廃止され、平成２４年７月９日から外国人住民も住民基本台帳制度の対象となる法改正があったため、人口は外国人住民を含む。</t>
    <phoneticPr fontId="37"/>
  </si>
  <si>
    <t>25～29歳</t>
  </si>
  <si>
    <t>20～24歳</t>
  </si>
  <si>
    <t>15～19歳</t>
  </si>
  <si>
    <t>10～14歳</t>
  </si>
  <si>
    <t>5～9歳</t>
  </si>
  <si>
    <t>0～4歳</t>
  </si>
  <si>
    <t>６　町丁目別５歳階級別人口（その１）</t>
    <rPh sb="2" eb="3">
      <t>マチ</t>
    </rPh>
    <rPh sb="3" eb="4">
      <t>チョウ</t>
    </rPh>
    <rPh sb="4" eb="5">
      <t>メ</t>
    </rPh>
    <rPh sb="5" eb="6">
      <t>ベツ</t>
    </rPh>
    <rPh sb="7" eb="8">
      <t>サイ</t>
    </rPh>
    <phoneticPr fontId="20"/>
  </si>
  <si>
    <t>　注：外国人登録制度が廃止され、平成２４年７月９日から外国人住民も住民基本台帳制度の対象となる法改正があったため、人口は外国人住民を含む。</t>
    <phoneticPr fontId="37"/>
  </si>
  <si>
    <t>60～64歳</t>
  </si>
  <si>
    <t>55～59歳</t>
  </si>
  <si>
    <t>50～54歳</t>
  </si>
  <si>
    <t>45～49歳</t>
  </si>
  <si>
    <t>40～44歳</t>
  </si>
  <si>
    <t>35～39歳</t>
  </si>
  <si>
    <t>30～34歳</t>
  </si>
  <si>
    <t>６　町丁目別５歳階級別人口（その２）</t>
    <phoneticPr fontId="37"/>
  </si>
  <si>
    <t>女</t>
    <rPh sb="0" eb="1">
      <t>オンナ</t>
    </rPh>
    <phoneticPr fontId="20"/>
  </si>
  <si>
    <t>男</t>
    <rPh sb="0" eb="1">
      <t>オトコ</t>
    </rPh>
    <phoneticPr fontId="20"/>
  </si>
  <si>
    <t>100歳以上</t>
  </si>
  <si>
    <t>95～99歳</t>
  </si>
  <si>
    <t>90～94歳</t>
  </si>
  <si>
    <t>85～89歳</t>
  </si>
  <si>
    <t>80～84歳</t>
  </si>
  <si>
    <t>75～79歳</t>
  </si>
  <si>
    <t>70～74歳</t>
  </si>
  <si>
    <t>65～69歳</t>
  </si>
  <si>
    <t>６　町丁目別５歳階級別人口（その３）</t>
    <phoneticPr fontId="37"/>
  </si>
  <si>
    <t>資料：東京都総務局統計部 ｢東京都の昼間人口｣</t>
    <rPh sb="6" eb="8">
      <t>ソウム</t>
    </rPh>
    <rPh sb="8" eb="9">
      <t>キョク</t>
    </rPh>
    <phoneticPr fontId="20"/>
  </si>
  <si>
    <t>22</t>
    <phoneticPr fontId="20"/>
  </si>
  <si>
    <t>△81,784</t>
    <phoneticPr fontId="20"/>
  </si>
  <si>
    <t>17</t>
    <phoneticPr fontId="20"/>
  </si>
  <si>
    <t>△76,131</t>
  </si>
  <si>
    <t>％</t>
  </si>
  <si>
    <t>昼間人口の割合　</t>
    <phoneticPr fontId="20"/>
  </si>
  <si>
    <t>△印は流出超過</t>
  </si>
  <si>
    <t>夜間人口に対する</t>
    <phoneticPr fontId="20"/>
  </si>
  <si>
    <t>流入人口</t>
  </si>
  <si>
    <t>流出人口</t>
  </si>
  <si>
    <t>昼間人口</t>
  </si>
  <si>
    <t>夜間人口</t>
  </si>
  <si>
    <t>年</t>
  </si>
  <si>
    <t>７　昼間人口と夜間人口</t>
    <phoneticPr fontId="20"/>
  </si>
  <si>
    <t>　　　また、一部境界未定のため、総務省統計局において面積を推定している。</t>
    <rPh sb="6" eb="8">
      <t>イチブ</t>
    </rPh>
    <rPh sb="8" eb="10">
      <t>キョウカイ</t>
    </rPh>
    <rPh sb="10" eb="12">
      <t>ミテイ</t>
    </rPh>
    <rPh sb="16" eb="19">
      <t>ソウムショウ</t>
    </rPh>
    <rPh sb="19" eb="22">
      <t>トウケイキョク</t>
    </rPh>
    <rPh sb="26" eb="28">
      <t>メンセキ</t>
    </rPh>
    <rPh sb="29" eb="31">
      <t>スイテイ</t>
    </rPh>
    <phoneticPr fontId="20"/>
  </si>
  <si>
    <t xml:space="preserve">注１：昼間人口・夜間人口には年齢不詳の者を含まない｡ </t>
    <phoneticPr fontId="20"/>
  </si>
  <si>
    <t>島部</t>
    <phoneticPr fontId="20"/>
  </si>
  <si>
    <t>市部</t>
    <phoneticPr fontId="20"/>
  </si>
  <si>
    <t>K㎡</t>
    <phoneticPr fontId="20"/>
  </si>
  <si>
    <t>人</t>
    <phoneticPr fontId="20"/>
  </si>
  <si>
    <t>(夜間人口=100)</t>
    <phoneticPr fontId="20"/>
  </si>
  <si>
    <t>(△流出超過)</t>
  </si>
  <si>
    <t>(人/K㎡)</t>
    <phoneticPr fontId="20"/>
  </si>
  <si>
    <t>率</t>
  </si>
  <si>
    <t>実数</t>
    <phoneticPr fontId="20"/>
  </si>
  <si>
    <t>夜間人口</t>
    <phoneticPr fontId="20"/>
  </si>
  <si>
    <t>面積</t>
    <phoneticPr fontId="20"/>
  </si>
  <si>
    <t>平成27年</t>
    <phoneticPr fontId="20"/>
  </si>
  <si>
    <t>昼間人口指数</t>
  </si>
  <si>
    <t>昼間人口密度</t>
    <phoneticPr fontId="20"/>
  </si>
  <si>
    <t xml:space="preserve"> (各年10月1日現在) </t>
    <phoneticPr fontId="20"/>
  </si>
  <si>
    <t>８　地域別昼・夜間人口</t>
    <phoneticPr fontId="20"/>
  </si>
  <si>
    <t>カナダ</t>
  </si>
  <si>
    <t>その他・無国籍</t>
  </si>
  <si>
    <t>ペルー</t>
  </si>
  <si>
    <t>モロッコ</t>
    <phoneticPr fontId="22"/>
  </si>
  <si>
    <t>ナイジェリア</t>
  </si>
  <si>
    <t>ウクライナ</t>
  </si>
  <si>
    <t>カメルーン</t>
  </si>
  <si>
    <t>トルコ</t>
    <phoneticPr fontId="22"/>
  </si>
  <si>
    <t>ロシア</t>
  </si>
  <si>
    <t>オランダ</t>
    <phoneticPr fontId="22"/>
  </si>
  <si>
    <t>フランス</t>
    <phoneticPr fontId="22"/>
  </si>
  <si>
    <t>ケニア</t>
  </si>
  <si>
    <t>マレーシア</t>
    <phoneticPr fontId="22"/>
  </si>
  <si>
    <t>ニュージーランド</t>
  </si>
  <si>
    <t>英国</t>
    <rPh sb="0" eb="2">
      <t>エイコク</t>
    </rPh>
    <phoneticPr fontId="22"/>
  </si>
  <si>
    <t>スイス</t>
    <phoneticPr fontId="22"/>
  </si>
  <si>
    <t>ウズベキスタン</t>
  </si>
  <si>
    <t>アルゼンチン</t>
  </si>
  <si>
    <t>ブラジル</t>
  </si>
  <si>
    <t>コロンビア</t>
    <phoneticPr fontId="22"/>
  </si>
  <si>
    <t>エチオピア</t>
  </si>
  <si>
    <t>スウェーデン</t>
    <phoneticPr fontId="22"/>
  </si>
  <si>
    <t>パキスタン</t>
  </si>
  <si>
    <t>チリ</t>
    <phoneticPr fontId="22"/>
  </si>
  <si>
    <t>スリランカ</t>
  </si>
  <si>
    <t>ウガンダ</t>
  </si>
  <si>
    <t>インド</t>
  </si>
  <si>
    <t>カンボジア</t>
    <phoneticPr fontId="22"/>
  </si>
  <si>
    <t>モンゴル</t>
  </si>
  <si>
    <t>ポーランド</t>
  </si>
  <si>
    <t>インドネシア</t>
  </si>
  <si>
    <t>エジプト</t>
  </si>
  <si>
    <t>米国</t>
    <phoneticPr fontId="22"/>
  </si>
  <si>
    <t>ルーマニア</t>
  </si>
  <si>
    <t>タイ</t>
  </si>
  <si>
    <t>ブータン</t>
    <phoneticPr fontId="22"/>
  </si>
  <si>
    <t>ミャンマー</t>
  </si>
  <si>
    <t>メキシコ</t>
  </si>
  <si>
    <t>台湾</t>
  </si>
  <si>
    <t>シンガポール</t>
  </si>
  <si>
    <t>バングラデシュ</t>
  </si>
  <si>
    <t>イタリア</t>
  </si>
  <si>
    <t>ネパール</t>
  </si>
  <si>
    <t>イラン</t>
  </si>
  <si>
    <t>ベトナム</t>
  </si>
  <si>
    <t>スペイン</t>
  </si>
  <si>
    <t>フィリピン</t>
  </si>
  <si>
    <t>ガーナ</t>
  </si>
  <si>
    <t>朝鮮と韓国</t>
    <rPh sb="0" eb="2">
      <t>チョウセン</t>
    </rPh>
    <phoneticPr fontId="22"/>
  </si>
  <si>
    <t>オーストラリア</t>
  </si>
  <si>
    <t>中国</t>
  </si>
  <si>
    <t>ドイツ</t>
  </si>
  <si>
    <t>総数</t>
    <rPh sb="0" eb="2">
      <t>ソウスウ</t>
    </rPh>
    <phoneticPr fontId="22"/>
  </si>
  <si>
    <t>総  数</t>
  </si>
  <si>
    <t>国  籍  別</t>
  </si>
  <si>
    <t xml:space="preserve"> (単位：人) </t>
  </si>
  <si>
    <t>９　外国人登録国籍別人員</t>
    <rPh sb="2" eb="4">
      <t>ガイコク</t>
    </rPh>
    <rPh sb="4" eb="5">
      <t>ジン</t>
    </rPh>
    <rPh sb="5" eb="7">
      <t>トウロク</t>
    </rPh>
    <phoneticPr fontId="20"/>
  </si>
  <si>
    <t>令和2年</t>
    <rPh sb="0" eb="1">
      <t>レイ</t>
    </rPh>
    <rPh sb="1" eb="2">
      <t>ワ</t>
    </rPh>
    <rPh sb="3" eb="4">
      <t>ネン</t>
    </rPh>
    <phoneticPr fontId="22"/>
  </si>
  <si>
    <t>ミャンマー</t>
    <phoneticPr fontId="20"/>
  </si>
  <si>
    <t>フランス</t>
  </si>
  <si>
    <t>タ イ</t>
  </si>
  <si>
    <t>英 国</t>
  </si>
  <si>
    <t>米 国</t>
  </si>
  <si>
    <t>中 国</t>
  </si>
  <si>
    <t>韓国・朝鮮</t>
  </si>
  <si>
    <t>合   計</t>
  </si>
  <si>
    <t>国籍     年</t>
    <rPh sb="7" eb="8">
      <t>ネン</t>
    </rPh>
    <phoneticPr fontId="20"/>
  </si>
  <si>
    <t xml:space="preserve"> (各年4月1日現在) </t>
  </si>
  <si>
    <t>10　主要国籍別人数表</t>
    <phoneticPr fontId="22"/>
  </si>
  <si>
    <t>５　葛飾区から見たその他の地域との流出入人口</t>
  </si>
  <si>
    <t>葛飾区からの流出人口</t>
    <phoneticPr fontId="20"/>
  </si>
  <si>
    <t>葛飾区への流入人口</t>
    <phoneticPr fontId="20"/>
  </si>
  <si>
    <t>葛飾区</t>
    <phoneticPr fontId="20"/>
  </si>
  <si>
    <t>通学者のうち
15歳以上のもの</t>
    <phoneticPr fontId="20"/>
  </si>
  <si>
    <t>　(令和3年1月1日現在)</t>
    <rPh sb="2" eb="3">
      <t>レイ</t>
    </rPh>
    <rPh sb="3" eb="4">
      <t>ワ</t>
    </rPh>
    <phoneticPr fontId="37"/>
  </si>
  <si>
    <t>平成28年</t>
    <rPh sb="0" eb="2">
      <t>ヘイセイ</t>
    </rPh>
    <rPh sb="4" eb="5">
      <t>トシ</t>
    </rPh>
    <phoneticPr fontId="20"/>
  </si>
  <si>
    <t>29</t>
  </si>
  <si>
    <t>30</t>
  </si>
  <si>
    <t>平成28年</t>
    <rPh sb="0" eb="2">
      <t>ヘイセイ</t>
    </rPh>
    <rPh sb="4" eb="5">
      <t>ネン</t>
    </rPh>
    <phoneticPr fontId="20"/>
  </si>
  <si>
    <t>2</t>
    <phoneticPr fontId="20"/>
  </si>
  <si>
    <t>平成29年</t>
    <rPh sb="0" eb="2">
      <t>ヘイセイ</t>
    </rPh>
    <rPh sb="4" eb="5">
      <t>ネン</t>
    </rPh>
    <phoneticPr fontId="20"/>
  </si>
  <si>
    <t>（令和3年1月1日現在）</t>
    <rPh sb="1" eb="3">
      <t>レイワ</t>
    </rPh>
    <rPh sb="4" eb="5">
      <t>ネン</t>
    </rPh>
    <phoneticPr fontId="37"/>
  </si>
  <si>
    <t xml:space="preserve">  (令和3年4月1日現在) </t>
    <rPh sb="3" eb="4">
      <t>レイ</t>
    </rPh>
    <rPh sb="4" eb="5">
      <t>ワ</t>
    </rPh>
    <rPh sb="6" eb="7">
      <t>ネン</t>
    </rPh>
    <rPh sb="10" eb="11">
      <t>ニチ</t>
    </rPh>
    <phoneticPr fontId="20"/>
  </si>
  <si>
    <t>一世帯当たり
人口</t>
    <phoneticPr fontId="20"/>
  </si>
  <si>
    <t>女１００人に
つき男</t>
    <phoneticPr fontId="20"/>
  </si>
  <si>
    <t>人口密度
(１ｋ㎡当り)</t>
    <phoneticPr fontId="20"/>
  </si>
  <si>
    <t>対前年
人口増減</t>
    <phoneticPr fontId="20"/>
  </si>
  <si>
    <t>の割合</t>
    <phoneticPr fontId="20"/>
  </si>
  <si>
    <t>指数</t>
    <phoneticPr fontId="20"/>
  </si>
  <si>
    <t/>
  </si>
  <si>
    <t>-</t>
  </si>
  <si>
    <t>(平成27年10月1日現在)</t>
  </si>
  <si>
    <t>−</t>
    <phoneticPr fontId="20"/>
  </si>
  <si>
    <t>△76,794</t>
    <phoneticPr fontId="20"/>
  </si>
  <si>
    <t>12</t>
    <phoneticPr fontId="20"/>
  </si>
  <si>
    <t>27</t>
    <phoneticPr fontId="20"/>
  </si>
  <si>
    <t>平成22年</t>
    <phoneticPr fontId="20"/>
  </si>
  <si>
    <t>平成22〜27年の増減(△減少)</t>
    <phoneticPr fontId="20"/>
  </si>
  <si>
    <t>注２：面積は､ 国土地理院が公表した平成27年10月1日現在の「平成27年全国都道府県市区町村別面積調」による。</t>
    <rPh sb="8" eb="10">
      <t>コクド</t>
    </rPh>
    <rPh sb="10" eb="12">
      <t>チリ</t>
    </rPh>
    <rPh sb="12" eb="13">
      <t>イン</t>
    </rPh>
    <rPh sb="14" eb="16">
      <t>コウヒョウ</t>
    </rPh>
    <rPh sb="18" eb="20">
      <t>ヘイセイ</t>
    </rPh>
    <rPh sb="22" eb="23">
      <t>ネン</t>
    </rPh>
    <rPh sb="25" eb="26">
      <t>ガツ</t>
    </rPh>
    <rPh sb="27" eb="28">
      <t>ニチ</t>
    </rPh>
    <rPh sb="28" eb="30">
      <t>ゲンザイ</t>
    </rPh>
    <rPh sb="32" eb="34">
      <t>ヘイセイ</t>
    </rPh>
    <rPh sb="36" eb="37">
      <t>ネン</t>
    </rPh>
    <rPh sb="37" eb="39">
      <t>ゼンコク</t>
    </rPh>
    <rPh sb="39" eb="43">
      <t>トドウフケン</t>
    </rPh>
    <rPh sb="43" eb="45">
      <t>シク</t>
    </rPh>
    <rPh sb="45" eb="47">
      <t>チョウソン</t>
    </rPh>
    <rPh sb="47" eb="48">
      <t>ベツ</t>
    </rPh>
    <rPh sb="48" eb="50">
      <t>メンセキ</t>
    </rPh>
    <rPh sb="50" eb="51">
      <t>シラ</t>
    </rPh>
    <phoneticPr fontId="20"/>
  </si>
  <si>
    <t xml:space="preserve">  (各年10月1日現在) </t>
    <phoneticPr fontId="20"/>
  </si>
  <si>
    <t>平成７年</t>
    <rPh sb="0" eb="2">
      <t>ヘイセイ</t>
    </rPh>
    <rPh sb="3" eb="4">
      <t>ネン</t>
    </rPh>
    <phoneticPr fontId="20"/>
  </si>
  <si>
    <t>-</t>
    <phoneticPr fontId="20"/>
  </si>
  <si>
    <t>資料：都市整備部建築課</t>
    <rPh sb="5" eb="7">
      <t>セイビ</t>
    </rPh>
    <phoneticPr fontId="20"/>
  </si>
  <si>
    <t xml:space="preserve">　注：総数は小数点第3位以下を四捨五入した｡ </t>
    <phoneticPr fontId="20"/>
  </si>
  <si>
    <t>西新小岩四丁目</t>
  </si>
  <si>
    <t>鎌倉町</t>
  </si>
  <si>
    <t>西新小岩三丁目</t>
  </si>
  <si>
    <t>西水元六丁目</t>
  </si>
  <si>
    <t>西新小岩二丁目</t>
  </si>
  <si>
    <t>西水元五丁目</t>
  </si>
  <si>
    <t>西新小岩一丁目</t>
  </si>
  <si>
    <t>西水元四丁目</t>
  </si>
  <si>
    <t>東新小岩八丁目</t>
  </si>
  <si>
    <t>西水元三丁目</t>
  </si>
  <si>
    <t>東新小岩七丁目</t>
  </si>
  <si>
    <t>西水元二丁目</t>
  </si>
  <si>
    <t>東新小岩六丁目</t>
  </si>
  <si>
    <t>西水元一丁目</t>
  </si>
  <si>
    <t>東新小岩五丁目</t>
  </si>
  <si>
    <t>南水元四丁目</t>
  </si>
  <si>
    <t>東新小岩四丁目</t>
  </si>
  <si>
    <t>南水元三丁目</t>
  </si>
  <si>
    <t>東新小岩三丁目</t>
  </si>
  <si>
    <t>南水元二丁目</t>
  </si>
  <si>
    <t>東新小岩二丁目</t>
  </si>
  <si>
    <t>南水元一丁目</t>
  </si>
  <si>
    <t>東新小岩一丁目</t>
  </si>
  <si>
    <t>東水元六丁目</t>
  </si>
  <si>
    <t>新小岩四丁目</t>
  </si>
  <si>
    <t>東水元五丁目</t>
  </si>
  <si>
    <t>新小岩三丁目</t>
  </si>
  <si>
    <t>東水元四丁目</t>
  </si>
  <si>
    <t>新小岩二丁目</t>
  </si>
  <si>
    <t>東水元三丁目</t>
  </si>
  <si>
    <t>新小岩一丁目</t>
  </si>
  <si>
    <t>東水元二丁目</t>
  </si>
  <si>
    <t>青戸八丁目</t>
  </si>
  <si>
    <t>東水元一丁目</t>
  </si>
  <si>
    <t>青戸七丁目</t>
  </si>
  <si>
    <t>青戸六丁目</t>
  </si>
  <si>
    <t>水元五丁目</t>
  </si>
  <si>
    <t>青戸五丁目</t>
  </si>
  <si>
    <t>水元四丁目</t>
  </si>
  <si>
    <t>青戸四丁目</t>
  </si>
  <si>
    <t>水元三丁目</t>
  </si>
  <si>
    <t>青戸三丁目</t>
  </si>
  <si>
    <t>水元二丁目</t>
  </si>
  <si>
    <t>青戸二丁目</t>
  </si>
  <si>
    <t>水元一丁目</t>
  </si>
  <si>
    <t>青戸一丁目</t>
  </si>
  <si>
    <t>東金町八丁目</t>
  </si>
  <si>
    <t>西亀有四丁目</t>
  </si>
  <si>
    <t>東金町七丁目</t>
  </si>
  <si>
    <t>西亀有三丁目</t>
  </si>
  <si>
    <t>東金町六丁目</t>
  </si>
  <si>
    <t>西亀有二丁目</t>
  </si>
  <si>
    <t>東金町五丁目</t>
  </si>
  <si>
    <t>西亀有一丁目</t>
  </si>
  <si>
    <t>東金町四丁目</t>
  </si>
  <si>
    <t>亀有五丁目</t>
  </si>
  <si>
    <t>東金町三丁目</t>
  </si>
  <si>
    <t>亀有四丁目</t>
  </si>
  <si>
    <t>東金町二丁目</t>
  </si>
  <si>
    <t>亀有三丁目</t>
  </si>
  <si>
    <t>東金町一丁目</t>
  </si>
  <si>
    <t>亀有二丁目</t>
  </si>
  <si>
    <t>亀有一丁目</t>
  </si>
  <si>
    <t>金町六丁目</t>
  </si>
  <si>
    <t>白鳥四丁目</t>
  </si>
  <si>
    <t>金町五丁目</t>
  </si>
  <si>
    <t>白鳥三丁目</t>
  </si>
  <si>
    <t>金町四丁目</t>
  </si>
  <si>
    <t>白鳥二丁目</t>
  </si>
  <si>
    <t>金町三丁目</t>
  </si>
  <si>
    <t>白鳥一丁目</t>
  </si>
  <si>
    <t>金町二丁目</t>
  </si>
  <si>
    <t>お花茶屋三丁目</t>
  </si>
  <si>
    <t>金町一丁目</t>
  </si>
  <si>
    <t>お花茶屋二丁目</t>
  </si>
  <si>
    <t>新宿六丁目</t>
  </si>
  <si>
    <t>お花茶屋一丁目</t>
  </si>
  <si>
    <t>新宿五丁目</t>
  </si>
  <si>
    <t>小菅四丁目</t>
  </si>
  <si>
    <t>新宿四丁目</t>
  </si>
  <si>
    <t>小菅三丁目</t>
  </si>
  <si>
    <t>新宿三丁目</t>
  </si>
  <si>
    <t>小菅二丁目</t>
  </si>
  <si>
    <t>新宿二丁目</t>
  </si>
  <si>
    <t>小菅一丁目</t>
  </si>
  <si>
    <t>新宿一丁目</t>
  </si>
  <si>
    <t>東堀切三丁目</t>
  </si>
  <si>
    <t>柴又七丁目</t>
  </si>
  <si>
    <t>東堀切二丁目</t>
  </si>
  <si>
    <t>柴又六丁目</t>
  </si>
  <si>
    <t>東堀切一丁目</t>
  </si>
  <si>
    <t>柴又五丁目</t>
  </si>
  <si>
    <t>堀切八丁目</t>
  </si>
  <si>
    <t>柴又四丁目</t>
  </si>
  <si>
    <t>堀切七丁目</t>
  </si>
  <si>
    <t>柴又三丁目</t>
  </si>
  <si>
    <t>堀切六丁目</t>
  </si>
  <si>
    <t>柴又二丁目</t>
  </si>
  <si>
    <t>堀切五丁目</t>
  </si>
  <si>
    <t>柴又一丁目</t>
  </si>
  <si>
    <t>堀切四丁目</t>
  </si>
  <si>
    <t>細田五丁目</t>
  </si>
  <si>
    <t>堀切三丁目</t>
  </si>
  <si>
    <t>細田四丁目</t>
  </si>
  <si>
    <t>堀切二丁目</t>
  </si>
  <si>
    <t>細田三丁目</t>
  </si>
  <si>
    <t>堀切一丁目</t>
  </si>
  <si>
    <t>細田二丁目</t>
  </si>
  <si>
    <t>宝町二丁目</t>
  </si>
  <si>
    <t>細田一丁目</t>
  </si>
  <si>
    <t>宝町一丁目</t>
  </si>
  <si>
    <t>鎌倉四丁目</t>
  </si>
  <si>
    <t>東四つ木四丁目</t>
  </si>
  <si>
    <t>鎌倉三丁目</t>
  </si>
  <si>
    <t>東四つ木三丁目</t>
  </si>
  <si>
    <t>鎌倉二丁目</t>
  </si>
  <si>
    <t>東四つ木二丁目</t>
  </si>
  <si>
    <t>鎌倉一丁目</t>
  </si>
  <si>
    <t>東四つ木一丁目</t>
  </si>
  <si>
    <t>高砂八丁目</t>
  </si>
  <si>
    <t>四つ木五丁目</t>
  </si>
  <si>
    <t>高砂七丁目</t>
  </si>
  <si>
    <t>四つ木四丁目</t>
  </si>
  <si>
    <t>高砂六丁目</t>
  </si>
  <si>
    <t>四つ木三丁目</t>
  </si>
  <si>
    <t>高砂五丁目</t>
  </si>
  <si>
    <t>四つ木二丁目</t>
  </si>
  <si>
    <t>高砂四丁目</t>
  </si>
  <si>
    <t>四つ木一丁目</t>
  </si>
  <si>
    <t>高砂三丁目</t>
  </si>
  <si>
    <t>東立石四丁目</t>
  </si>
  <si>
    <t>高砂二丁目</t>
  </si>
  <si>
    <t>東立石三丁目</t>
  </si>
  <si>
    <t>高砂一丁目</t>
  </si>
  <si>
    <t>東立石二丁目</t>
  </si>
  <si>
    <t>奥戸九丁目</t>
  </si>
  <si>
    <t>東立石一丁目</t>
  </si>
  <si>
    <t>奥戸八丁目</t>
  </si>
  <si>
    <t>立石八丁目</t>
  </si>
  <si>
    <t>奥戸七丁目</t>
  </si>
  <si>
    <t>立石七丁目</t>
  </si>
  <si>
    <t>奥戸六丁目</t>
  </si>
  <si>
    <t>立石六丁目</t>
  </si>
  <si>
    <t>奥戸五丁目</t>
  </si>
  <si>
    <t>立石五丁目</t>
  </si>
  <si>
    <t>奥戸四丁目</t>
  </si>
  <si>
    <t>立石四丁目</t>
  </si>
  <si>
    <t>奥戸三丁目</t>
  </si>
  <si>
    <t>立石三丁目</t>
  </si>
  <si>
    <t>奥戸二丁目</t>
  </si>
  <si>
    <t>立石二丁目</t>
  </si>
  <si>
    <t>奥戸一丁目</t>
  </si>
  <si>
    <t>立石一丁目</t>
    <phoneticPr fontId="20"/>
  </si>
  <si>
    <t>西新小岩五丁目</t>
    <phoneticPr fontId="20"/>
  </si>
  <si>
    <t>‰</t>
    <phoneticPr fontId="20"/>
  </si>
  <si>
    <t>㎢</t>
    <phoneticPr fontId="20"/>
  </si>
  <si>
    <t>千分比</t>
  </si>
  <si>
    <t xml:space="preserve">  (令和3年10月1日現在) </t>
    <rPh sb="3" eb="4">
      <t>レイ</t>
    </rPh>
    <rPh sb="4" eb="5">
      <t>ワ</t>
    </rPh>
    <rPh sb="6" eb="7">
      <t>ネン</t>
    </rPh>
    <phoneticPr fontId="20"/>
  </si>
  <si>
    <t>11　町丁目別土地面積</t>
  </si>
  <si>
    <t>資料：葛飾都税事務所</t>
    <rPh sb="5" eb="7">
      <t>トゼイ</t>
    </rPh>
    <phoneticPr fontId="20"/>
  </si>
  <si>
    <t>注３：雑種地とは､宅地､田畑､山林､原野､池沼､軌道用地等いずれにも属さない土地である｡</t>
  </si>
  <si>
    <t>注２：小数点第1位を四捨五入しているので総数と合わない場合がある｡</t>
    <rPh sb="6" eb="7">
      <t>ダイ</t>
    </rPh>
    <rPh sb="8" eb="9">
      <t>イ</t>
    </rPh>
    <rPh sb="23" eb="24">
      <t>ア</t>
    </rPh>
    <rPh sb="27" eb="29">
      <t>バアイ</t>
    </rPh>
    <phoneticPr fontId="20"/>
  </si>
  <si>
    <t>注１：本表は固定資産税の課税対象となる評価面積である｡</t>
    <rPh sb="0" eb="1">
      <t>チュウ</t>
    </rPh>
    <phoneticPr fontId="20"/>
  </si>
  <si>
    <t>住宅地</t>
  </si>
  <si>
    <t>工業地</t>
  </si>
  <si>
    <t>商業地</t>
  </si>
  <si>
    <t>軌道
用地</t>
    <phoneticPr fontId="20"/>
  </si>
  <si>
    <t>雑種地</t>
  </si>
  <si>
    <t>池沼</t>
  </si>
  <si>
    <t>原野</t>
  </si>
  <si>
    <t>山林</t>
  </si>
  <si>
    <t>畑</t>
  </si>
  <si>
    <t>田</t>
  </si>
  <si>
    <t>宅地</t>
  </si>
  <si>
    <t>(単位：千㎡)</t>
    <rPh sb="4" eb="5">
      <t>セン</t>
    </rPh>
    <phoneticPr fontId="20"/>
  </si>
  <si>
    <t>12　地目別土地面積</t>
    <phoneticPr fontId="20"/>
  </si>
  <si>
    <t>資料：葛飾都税事務所</t>
    <rPh sb="5" eb="10">
      <t>トゼイジムショ</t>
    </rPh>
    <phoneticPr fontId="20"/>
  </si>
  <si>
    <t>　注：事務所は非課税物件（国・都・区の所有する施設、寺や学校等）を含む。</t>
    <rPh sb="1" eb="2">
      <t>チュウ</t>
    </rPh>
    <rPh sb="7" eb="10">
      <t>ヒカゼイ</t>
    </rPh>
    <rPh sb="10" eb="12">
      <t>ブッケン</t>
    </rPh>
    <rPh sb="13" eb="14">
      <t>クニ</t>
    </rPh>
    <rPh sb="15" eb="16">
      <t>ト</t>
    </rPh>
    <rPh sb="17" eb="18">
      <t>ク</t>
    </rPh>
    <rPh sb="19" eb="21">
      <t>ショユウ</t>
    </rPh>
    <rPh sb="23" eb="25">
      <t>シセツ</t>
    </rPh>
    <rPh sb="26" eb="27">
      <t>テラ</t>
    </rPh>
    <rPh sb="28" eb="30">
      <t>ガッコウ</t>
    </rPh>
    <rPh sb="30" eb="31">
      <t>トウ</t>
    </rPh>
    <rPh sb="33" eb="34">
      <t>フク</t>
    </rPh>
    <phoneticPr fontId="20"/>
  </si>
  <si>
    <t>劇場・映画館に含む｡</t>
  </si>
  <si>
    <t>キャバレー､ダンスホール</t>
    <phoneticPr fontId="20"/>
  </si>
  <si>
    <t>その他(駅舎も含む)</t>
  </si>
  <si>
    <t>浴場</t>
  </si>
  <si>
    <t>病院</t>
  </si>
  <si>
    <t>劇場・映画館</t>
  </si>
  <si>
    <t>雑種家屋</t>
  </si>
  <si>
    <t>倉庫</t>
  </si>
  <si>
    <t>工場</t>
  </si>
  <si>
    <t>事務所</t>
  </si>
  <si>
    <t>銀行</t>
  </si>
  <si>
    <t>料亭・待合・貸席</t>
  </si>
  <si>
    <t>旅館</t>
  </si>
  <si>
    <t>店舗・百貨店</t>
  </si>
  <si>
    <t>店舗</t>
  </si>
  <si>
    <t>農家</t>
  </si>
  <si>
    <t>共同住宅</t>
  </si>
  <si>
    <t>併用住宅</t>
  </si>
  <si>
    <t>専用住宅</t>
  </si>
  <si>
    <t>住宅</t>
  </si>
  <si>
    <t>非木造</t>
  </si>
  <si>
    <t>木造</t>
  </si>
  <si>
    <t>非木造</t>
    <rPh sb="0" eb="1">
      <t>ヒ</t>
    </rPh>
    <rPh sb="1" eb="3">
      <t>モクゾウ</t>
    </rPh>
    <phoneticPr fontId="20"/>
  </si>
  <si>
    <t>木造</t>
    <rPh sb="0" eb="2">
      <t>モクゾウ</t>
    </rPh>
    <phoneticPr fontId="20"/>
  </si>
  <si>
    <t>令和3年</t>
    <rPh sb="0" eb="2">
      <t>レイワ</t>
    </rPh>
    <phoneticPr fontId="20"/>
  </si>
  <si>
    <t>令和2年</t>
    <rPh sb="0" eb="1">
      <t>レイ</t>
    </rPh>
    <rPh sb="1" eb="2">
      <t>ワ</t>
    </rPh>
    <phoneticPr fontId="20"/>
  </si>
  <si>
    <t>平成31年</t>
    <phoneticPr fontId="20"/>
  </si>
  <si>
    <t>平成30年</t>
    <phoneticPr fontId="20"/>
  </si>
  <si>
    <t>平成29年</t>
    <phoneticPr fontId="20"/>
  </si>
  <si>
    <t>種目</t>
  </si>
  <si>
    <t>(単位：棟)</t>
  </si>
  <si>
    <t>13　家屋実態一覧表</t>
    <phoneticPr fontId="20"/>
  </si>
  <si>
    <t>資料：都市整備部建築課</t>
    <rPh sb="3" eb="5">
      <t>トシ</t>
    </rPh>
    <rPh sb="5" eb="7">
      <t>セイビ</t>
    </rPh>
    <rPh sb="7" eb="8">
      <t>ブ</t>
    </rPh>
    <rPh sb="8" eb="10">
      <t>ケンチク</t>
    </rPh>
    <phoneticPr fontId="20"/>
  </si>
  <si>
    <t>注３：指定確認検査機関分を含む｡</t>
    <rPh sb="3" eb="5">
      <t>シテイ</t>
    </rPh>
    <rPh sb="5" eb="7">
      <t>カクニン</t>
    </rPh>
    <rPh sb="7" eb="9">
      <t>ケンサ</t>
    </rPh>
    <rPh sb="9" eb="11">
      <t>キカン</t>
    </rPh>
    <rPh sb="11" eb="12">
      <t>ブン</t>
    </rPh>
    <phoneticPr fontId="20"/>
  </si>
  <si>
    <t>注２：区所管件数を示し､都所管件数は含まれていない｡</t>
  </si>
  <si>
    <t>注１：件数は計画通知分を含む｡</t>
  </si>
  <si>
    <t>令和元年度</t>
    <rPh sb="0" eb="1">
      <t>レイ</t>
    </rPh>
    <rPh sb="1" eb="2">
      <t>ワ</t>
    </rPh>
    <rPh sb="2" eb="3">
      <t>ガン</t>
    </rPh>
    <rPh sb="3" eb="4">
      <t>ネン</t>
    </rPh>
    <rPh sb="4" eb="5">
      <t>ド</t>
    </rPh>
    <phoneticPr fontId="20"/>
  </si>
  <si>
    <t>平成28年度</t>
    <rPh sb="0" eb="2">
      <t>ヘイセイ</t>
    </rPh>
    <rPh sb="4" eb="6">
      <t>ネンド</t>
    </rPh>
    <phoneticPr fontId="20"/>
  </si>
  <si>
    <t>コンクリート
ブロック造</t>
    <phoneticPr fontId="20"/>
  </si>
  <si>
    <t>鉄骨造</t>
  </si>
  <si>
    <t>鉄筋
コンクリート造</t>
    <phoneticPr fontId="20"/>
  </si>
  <si>
    <t>鉄骨鉄筋
コンクリート造</t>
    <phoneticPr fontId="20"/>
  </si>
  <si>
    <t>構造別</t>
  </si>
  <si>
    <t>年度</t>
    <rPh sb="0" eb="1">
      <t>トシ</t>
    </rPh>
    <rPh sb="1" eb="2">
      <t>ド</t>
    </rPh>
    <phoneticPr fontId="20"/>
  </si>
  <si>
    <t>(単位：件)</t>
    <rPh sb="1" eb="3">
      <t>タンイ</t>
    </rPh>
    <rPh sb="4" eb="5">
      <t>ケン</t>
    </rPh>
    <phoneticPr fontId="20"/>
  </si>
  <si>
    <t>14　建築物確認等申請件数</t>
    <phoneticPr fontId="20"/>
  </si>
  <si>
    <t>資料：東京都都市整備局市街地建築部建築企画課</t>
    <rPh sb="8" eb="10">
      <t>セイビ</t>
    </rPh>
    <phoneticPr fontId="20"/>
  </si>
  <si>
    <t>令和元年</t>
    <rPh sb="0" eb="1">
      <t>レイ</t>
    </rPh>
    <rPh sb="1" eb="2">
      <t>ワ</t>
    </rPh>
    <rPh sb="2" eb="3">
      <t>ガン</t>
    </rPh>
    <rPh sb="3" eb="4">
      <t>ネン</t>
    </rPh>
    <phoneticPr fontId="20"/>
  </si>
  <si>
    <t>万円</t>
    <rPh sb="0" eb="2">
      <t>マンエン</t>
    </rPh>
    <phoneticPr fontId="20"/>
  </si>
  <si>
    <t>㎡</t>
    <phoneticPr fontId="20"/>
  </si>
  <si>
    <t>件</t>
    <rPh sb="0" eb="1">
      <t>ケン</t>
    </rPh>
    <phoneticPr fontId="20"/>
  </si>
  <si>
    <t>建築物損害見積額</t>
    <phoneticPr fontId="20"/>
  </si>
  <si>
    <t>床面積の合計</t>
    <phoneticPr fontId="20"/>
  </si>
  <si>
    <t>建築物の数</t>
    <phoneticPr fontId="20"/>
  </si>
  <si>
    <t>建築物評価額</t>
    <phoneticPr fontId="20"/>
  </si>
  <si>
    <t>災害</t>
  </si>
  <si>
    <t>除却</t>
  </si>
  <si>
    <t>年</t>
    <rPh sb="0" eb="1">
      <t>ネン</t>
    </rPh>
    <phoneticPr fontId="20"/>
  </si>
  <si>
    <t>15　滅失建築物数</t>
    <phoneticPr fontId="20"/>
  </si>
  <si>
    <t>資料：都市整備部住環境整備課､東京都住宅政策本部都営住宅経営部資産活用課、東京都住宅供給公社､独立行政法人都市再生機構</t>
    <rPh sb="18" eb="20">
      <t>ジュウタク</t>
    </rPh>
    <rPh sb="20" eb="22">
      <t>セイサク</t>
    </rPh>
    <rPh sb="22" eb="24">
      <t>ホンブ</t>
    </rPh>
    <phoneticPr fontId="20"/>
  </si>
  <si>
    <t>注２：「公営住宅」「改良住宅」「福祉住宅」「特定公共賃貸住宅等」について「閉鎖住宅」は除く。</t>
    <rPh sb="4" eb="6">
      <t>コウエイ</t>
    </rPh>
    <phoneticPr fontId="20"/>
  </si>
  <si>
    <t>注１：本表の数字は各年度末日で管理している賃貸住宅の現存戸数である｡</t>
  </si>
  <si>
    <t>公営</t>
  </si>
  <si>
    <t>特定住宅</t>
  </si>
  <si>
    <t>一般都営住宅</t>
  </si>
  <si>
    <t>区営</t>
  </si>
  <si>
    <t>独立行政法人
都市再生機構</t>
    <phoneticPr fontId="20"/>
  </si>
  <si>
    <t>東京都
住宅供給公社</t>
    <phoneticPr fontId="20"/>
  </si>
  <si>
    <t>都民住宅</t>
  </si>
  <si>
    <t>特定公共
賃貸住宅等</t>
    <phoneticPr fontId="20"/>
  </si>
  <si>
    <t>福祉住宅</t>
  </si>
  <si>
    <t>改良住宅</t>
  </si>
  <si>
    <t>公営住宅</t>
  </si>
  <si>
    <t>年度</t>
  </si>
  <si>
    <t>（各年度末現在）</t>
    <rPh sb="1" eb="5">
      <t>カクネンドマツ</t>
    </rPh>
    <rPh sb="5" eb="7">
      <t>ゲンザイ</t>
    </rPh>
    <phoneticPr fontId="20"/>
  </si>
  <si>
    <t>(単位：戸)</t>
  </si>
  <si>
    <t>16　公的住宅戸数</t>
    <phoneticPr fontId="20"/>
  </si>
  <si>
    <t>資料：東京都都市整備局市街地建築部建築企画課</t>
    <rPh sb="8" eb="10">
      <t>セイビ</t>
    </rPh>
    <rPh sb="11" eb="14">
      <t>シガイチ</t>
    </rPh>
    <rPh sb="17" eb="19">
      <t>ケンチク</t>
    </rPh>
    <rPh sb="19" eb="21">
      <t>キカク</t>
    </rPh>
    <phoneticPr fontId="20"/>
  </si>
  <si>
    <t>注２：その他は増築または改築によって造られた住宅で新設に該当しないもの｡</t>
  </si>
  <si>
    <t>注１：新設は新築､増築または改築によって居室､台所および便所のある独立しうる住宅が新たに造られたもの｡</t>
  </si>
  <si>
    <t>件</t>
    <phoneticPr fontId="20"/>
  </si>
  <si>
    <t>戸</t>
    <phoneticPr fontId="20"/>
  </si>
  <si>
    <t>総床面積</t>
  </si>
  <si>
    <t>件数</t>
  </si>
  <si>
    <t>戸数</t>
  </si>
  <si>
    <t>分譲住宅</t>
  </si>
  <si>
    <t>給与住宅</t>
  </si>
  <si>
    <t>貸家</t>
    <rPh sb="0" eb="1">
      <t>カシ</t>
    </rPh>
    <phoneticPr fontId="20"/>
  </si>
  <si>
    <t>持家</t>
  </si>
  <si>
    <t>新設</t>
  </si>
  <si>
    <t>17　着工新設住宅の推移</t>
    <rPh sb="3" eb="4">
      <t>キ</t>
    </rPh>
    <rPh sb="4" eb="5">
      <t>コウ</t>
    </rPh>
    <rPh sb="5" eb="6">
      <t>シン</t>
    </rPh>
    <rPh sb="6" eb="7">
      <t>セツ</t>
    </rPh>
    <rPh sb="7" eb="8">
      <t>ジュウ</t>
    </rPh>
    <rPh sb="8" eb="9">
      <t>タク</t>
    </rPh>
    <rPh sb="10" eb="11">
      <t>スイ</t>
    </rPh>
    <rPh sb="11" eb="12">
      <t>ウツリ</t>
    </rPh>
    <phoneticPr fontId="20"/>
  </si>
  <si>
    <t>注２：工事費予定額が算出される恐れのあるものについては、建築物の数が3以上であっても、工事費予定額を秘匿した場所がある。</t>
    <rPh sb="0" eb="1">
      <t>チュウ</t>
    </rPh>
    <phoneticPr fontId="20"/>
  </si>
  <si>
    <t>注１：建築物の数が1か2の場合、工事費予定額はxで表示。</t>
    <rPh sb="0" eb="1">
      <t>チュウ</t>
    </rPh>
    <phoneticPr fontId="20"/>
  </si>
  <si>
    <t>x</t>
    <phoneticPr fontId="20"/>
  </si>
  <si>
    <t>万円</t>
  </si>
  <si>
    <t>㎡</t>
  </si>
  <si>
    <t>棟</t>
    <phoneticPr fontId="20"/>
  </si>
  <si>
    <t>工事費
予定額</t>
    <phoneticPr fontId="20"/>
  </si>
  <si>
    <t>床面積の合計</t>
  </si>
  <si>
    <t>棟数</t>
  </si>
  <si>
    <t>工事費
予定額</t>
    <rPh sb="2" eb="3">
      <t>ヒ</t>
    </rPh>
    <phoneticPr fontId="20"/>
  </si>
  <si>
    <t>コンクリートブロック造</t>
  </si>
  <si>
    <t>鉄筋コンクリート造</t>
  </si>
  <si>
    <t>鉄骨鉄筋コンクリート造</t>
  </si>
  <si>
    <t>18　構造別着工建築物数</t>
    <phoneticPr fontId="20"/>
  </si>
  <si>
    <t>資料：総務省統計局｢住宅・土地統計調査報告｣</t>
  </si>
  <si>
    <t>注：この表は抽出調査の結果であるから､必ずしも総数に一致しない｡</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</si>
  <si>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</si>
  <si>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</si>
  <si>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</si>
  <si>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</si>
  <si>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</si>
  <si>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</si>
  <si>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</si>
  <si>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</si>
  <si>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</si>
  <si>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</si>
  <si>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</si>
  <si>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</si>
  <si>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</si>
  <si>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</si>
  <si>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</si>
  <si>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</si>
  <si>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</si>
  <si>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</si>
  <si>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</si>
  <si>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</si>
  <si>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</si>
  <si>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</si>
  <si>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府中市</t>
  </si>
  <si>
    <t>青梅市</t>
  </si>
  <si>
    <t>三鷹市</t>
  </si>
  <si>
    <t>武蔵野市</t>
  </si>
  <si>
    <t>立川市</t>
  </si>
  <si>
    <t>八王子市</t>
  </si>
  <si>
    <t>葛飾区</t>
  </si>
  <si>
    <t>特別区部</t>
  </si>
  <si>
    <t>建築中</t>
  </si>
  <si>
    <t>あき家</t>
  </si>
  <si>
    <t>一時現在者
のみ</t>
    <phoneticPr fontId="20"/>
  </si>
  <si>
    <t>同居世帯あり</t>
  </si>
  <si>
    <t>同居世帯なし</t>
  </si>
  <si>
    <t>居住世帯なし</t>
  </si>
  <si>
    <t>居住世帯あり</t>
  </si>
  <si>
    <t>住宅以外の人が居住する建物数</t>
  </si>
  <si>
    <t>住宅数</t>
  </si>
  <si>
    <t>(平成30年10月1日現在)</t>
  </si>
  <si>
    <t>19　地域別居住世帯の有無別住宅数､人が居住する住宅以外の建物数</t>
    <phoneticPr fontId="20"/>
  </si>
  <si>
    <t>　注：総数には持ち家・借家の状況「不詳」を含む。</t>
    <rPh sb="1" eb="2">
      <t>チュウ</t>
    </rPh>
    <rPh sb="3" eb="5">
      <t>ソウスウ</t>
    </rPh>
    <rPh sb="7" eb="8">
      <t>モ</t>
    </rPh>
    <rPh sb="9" eb="10">
      <t>イエ</t>
    </rPh>
    <rPh sb="11" eb="13">
      <t>シャクヤ</t>
    </rPh>
    <rPh sb="14" eb="16">
      <t>ジョウキョウ</t>
    </rPh>
    <rPh sb="17" eb="19">
      <t>フショウ</t>
    </rPh>
    <rPh sb="21" eb="22">
      <t>フク</t>
    </rPh>
    <phoneticPr fontId="20"/>
  </si>
  <si>
    <t>借家</t>
  </si>
  <si>
    <t>持ち家</t>
    <phoneticPr fontId="20"/>
  </si>
  <si>
    <t>店舗その他の併用住宅</t>
  </si>
  <si>
    <t>借家</t>
    <phoneticPr fontId="20"/>
  </si>
  <si>
    <t>持ち家</t>
  </si>
  <si>
    <t>畳</t>
  </si>
  <si>
    <t>室</t>
  </si>
  <si>
    <t>1室当り人員</t>
    <phoneticPr fontId="20"/>
  </si>
  <si>
    <t>１人当り居室の畳数</t>
    <phoneticPr fontId="20"/>
  </si>
  <si>
    <t>1住宅当り延べ面積</t>
  </si>
  <si>
    <t>1住宅当り居住畳数</t>
  </si>
  <si>
    <t>1住宅当り居住室数</t>
  </si>
  <si>
    <t>世帯人員</t>
  </si>
  <si>
    <t>20　居住世帯ありの住宅状況</t>
    <phoneticPr fontId="20"/>
  </si>
  <si>
    <t>　注：総数には持ち家・借家の状況｢不詳｣を含む｡</t>
    <rPh sb="7" eb="8">
      <t>モ</t>
    </rPh>
    <rPh sb="9" eb="10">
      <t>イエ</t>
    </rPh>
    <rPh sb="11" eb="13">
      <t>シャクヤ</t>
    </rPh>
    <rPh sb="14" eb="16">
      <t>ジョウキョウ</t>
    </rPh>
    <phoneticPr fontId="20"/>
  </si>
  <si>
    <t>借家</t>
    <rPh sb="0" eb="1">
      <t>シャク</t>
    </rPh>
    <rPh sb="1" eb="2">
      <t>イエ</t>
    </rPh>
    <phoneticPr fontId="29"/>
  </si>
  <si>
    <t>持ち家</t>
    <rPh sb="0" eb="1">
      <t>モ</t>
    </rPh>
    <rPh sb="2" eb="3">
      <t>イエ</t>
    </rPh>
    <phoneticPr fontId="29"/>
  </si>
  <si>
    <t>オートロック式の共同住宅</t>
    <rPh sb="6" eb="7">
      <t>シキ</t>
    </rPh>
    <rPh sb="8" eb="10">
      <t>キョウドウ</t>
    </rPh>
    <rPh sb="10" eb="12">
      <t>ジュウタク</t>
    </rPh>
    <phoneticPr fontId="29"/>
  </si>
  <si>
    <t>（２）オートロック式の共同住宅に住む普通世帯数</t>
    <phoneticPr fontId="20"/>
  </si>
  <si>
    <t>注２：総数には設備状況｢不詳｣を含む｡</t>
  </si>
  <si>
    <t>注１：複数の設備がある場合は、複数回答があるため、住宅の総数とは一致しない。</t>
    <rPh sb="0" eb="1">
      <t>チュウ</t>
    </rPh>
    <rPh sb="3" eb="5">
      <t>フクスウ</t>
    </rPh>
    <rPh sb="6" eb="8">
      <t>セツビ</t>
    </rPh>
    <rPh sb="11" eb="13">
      <t>バアイ</t>
    </rPh>
    <rPh sb="15" eb="17">
      <t>フクスウ</t>
    </rPh>
    <rPh sb="17" eb="19">
      <t>カイトウ</t>
    </rPh>
    <rPh sb="25" eb="27">
      <t>ジュウタク</t>
    </rPh>
    <rPh sb="28" eb="30">
      <t>ソウスウ</t>
    </rPh>
    <rPh sb="32" eb="34">
      <t>イッチ</t>
    </rPh>
    <phoneticPr fontId="20"/>
  </si>
  <si>
    <t>道路から玄関
まで車いすで
通行可能</t>
    <phoneticPr fontId="45"/>
  </si>
  <si>
    <t>段差のない
屋内</t>
    <phoneticPr fontId="20"/>
  </si>
  <si>
    <t>廊下などが
車いすで
通行可能な幅</t>
    <phoneticPr fontId="45"/>
  </si>
  <si>
    <t>またぎやすい
高さの浴槽</t>
    <rPh sb="7" eb="8">
      <t>タカ</t>
    </rPh>
    <phoneticPr fontId="29"/>
  </si>
  <si>
    <t>建物内に
手すりがある</t>
    <rPh sb="0" eb="2">
      <t>タテモノ</t>
    </rPh>
    <rPh sb="2" eb="3">
      <t>ナイ</t>
    </rPh>
    <rPh sb="5" eb="6">
      <t>テ</t>
    </rPh>
    <phoneticPr fontId="29"/>
  </si>
  <si>
    <t>高齢者等の
ための
設備はない</t>
    <rPh sb="0" eb="3">
      <t>コウレイシャ</t>
    </rPh>
    <rPh sb="3" eb="4">
      <t>トウ</t>
    </rPh>
    <phoneticPr fontId="29"/>
  </si>
  <si>
    <t>高齢者等のための設備がある</t>
    <rPh sb="0" eb="3">
      <t>コウレイシャ</t>
    </rPh>
    <rPh sb="3" eb="4">
      <t>トウ</t>
    </rPh>
    <rPh sb="8" eb="10">
      <t>セツビ</t>
    </rPh>
    <phoneticPr fontId="29"/>
  </si>
  <si>
    <t>（１）高齢者等のための設備の有無</t>
    <rPh sb="14" eb="16">
      <t>ウム</t>
    </rPh>
    <phoneticPr fontId="20"/>
  </si>
  <si>
    <t>21　住宅の設備状況</t>
    <phoneticPr fontId="20"/>
  </si>
  <si>
    <t>資料：政策経営部財政課</t>
  </si>
  <si>
    <t>注２：構成比は各欄において表示単位未満を四捨五入しており､表内において一致しない場合がある。</t>
    <rPh sb="0" eb="1">
      <t>チュウ</t>
    </rPh>
    <rPh sb="40" eb="42">
      <t>バアイ</t>
    </rPh>
    <phoneticPr fontId="20"/>
  </si>
  <si>
    <t>注１：対前年度比は前年度予算額を100とみた｡</t>
  </si>
  <si>
    <t>予備費</t>
  </si>
  <si>
    <t>諸支出金</t>
  </si>
  <si>
    <t>公債費</t>
  </si>
  <si>
    <t>職員費</t>
  </si>
  <si>
    <t>教育費</t>
  </si>
  <si>
    <t>都市整備費</t>
  </si>
  <si>
    <t>産業経済費</t>
  </si>
  <si>
    <t>衛生費</t>
  </si>
  <si>
    <t>福祉費</t>
  </si>
  <si>
    <t>環境費</t>
  </si>
  <si>
    <t>総務費</t>
  </si>
  <si>
    <t>議会費</t>
  </si>
  <si>
    <t>総額</t>
  </si>
  <si>
    <t>千円</t>
    <rPh sb="0" eb="2">
      <t>センエン</t>
    </rPh>
    <phoneticPr fontId="20"/>
  </si>
  <si>
    <t>対前年度比較増減額</t>
  </si>
  <si>
    <t>対前年度比</t>
  </si>
  <si>
    <t>前年度当初予算額</t>
  </si>
  <si>
    <t>構成比</t>
  </si>
  <si>
    <t>本年度当初予算額</t>
  </si>
  <si>
    <t>款</t>
  </si>
  <si>
    <t>（２）歳出</t>
    <phoneticPr fontId="20"/>
  </si>
  <si>
    <t>特別区債</t>
    <rPh sb="0" eb="3">
      <t>トクベツク</t>
    </rPh>
    <rPh sb="3" eb="4">
      <t>サイ</t>
    </rPh>
    <phoneticPr fontId="20"/>
  </si>
  <si>
    <t>諸収入</t>
  </si>
  <si>
    <t>繰越金</t>
  </si>
  <si>
    <t>繰入金</t>
  </si>
  <si>
    <t>寄附金</t>
  </si>
  <si>
    <t>財産収入</t>
  </si>
  <si>
    <t>都支出金</t>
  </si>
  <si>
    <t>国庫支出金</t>
  </si>
  <si>
    <t>使用料及び手数料</t>
  </si>
  <si>
    <t>分担金及び負担金</t>
  </si>
  <si>
    <t>交通安全対策特別交付金</t>
  </si>
  <si>
    <t>特別区交付金</t>
  </si>
  <si>
    <t>地方特例交付金</t>
  </si>
  <si>
    <t>環境性能割交付金</t>
    <rPh sb="0" eb="2">
      <t>カンキョウ</t>
    </rPh>
    <rPh sb="2" eb="4">
      <t>セイノウ</t>
    </rPh>
    <rPh sb="4" eb="5">
      <t>ワリ</t>
    </rPh>
    <rPh sb="5" eb="8">
      <t>コウフキン</t>
    </rPh>
    <phoneticPr fontId="20"/>
  </si>
  <si>
    <t>地方消費税交付金</t>
  </si>
  <si>
    <t>株式等譲渡所得割交付金</t>
    <rPh sb="0" eb="2">
      <t>カブシキ</t>
    </rPh>
    <rPh sb="2" eb="3">
      <t>トウ</t>
    </rPh>
    <rPh sb="3" eb="5">
      <t>ジョウト</t>
    </rPh>
    <rPh sb="5" eb="7">
      <t>ショトク</t>
    </rPh>
    <rPh sb="7" eb="8">
      <t>ワリ</t>
    </rPh>
    <rPh sb="8" eb="10">
      <t>コウフ</t>
    </rPh>
    <rPh sb="10" eb="11">
      <t>キン</t>
    </rPh>
    <phoneticPr fontId="20"/>
  </si>
  <si>
    <t>配当割交付金</t>
    <rPh sb="0" eb="2">
      <t>ハイトウ</t>
    </rPh>
    <rPh sb="2" eb="3">
      <t>ワリ</t>
    </rPh>
    <rPh sb="3" eb="5">
      <t>コウフ</t>
    </rPh>
    <rPh sb="5" eb="6">
      <t>キン</t>
    </rPh>
    <phoneticPr fontId="20"/>
  </si>
  <si>
    <t>利子割交付金</t>
  </si>
  <si>
    <t>地方譲与税</t>
  </si>
  <si>
    <t>特別区税</t>
  </si>
  <si>
    <t>対前年度比</t>
    <rPh sb="0" eb="1">
      <t>タイ</t>
    </rPh>
    <rPh sb="1" eb="5">
      <t>ゼンネンドヒ</t>
    </rPh>
    <phoneticPr fontId="20"/>
  </si>
  <si>
    <t>（１）歳入</t>
    <phoneticPr fontId="20"/>
  </si>
  <si>
    <t>22　令和３年度一般会計当初予算額</t>
    <rPh sb="3" eb="4">
      <t>レイ</t>
    </rPh>
    <rPh sb="4" eb="5">
      <t>ワ</t>
    </rPh>
    <rPh sb="6" eb="8">
      <t>ネンド</t>
    </rPh>
    <rPh sb="7" eb="8">
      <t>ド</t>
    </rPh>
    <phoneticPr fontId="20"/>
  </si>
  <si>
    <t>注２：構成比は各欄において表示単位未満を四捨五入しており､ 表内において一致しない場合がある。</t>
    <rPh sb="0" eb="1">
      <t>チュウ</t>
    </rPh>
    <rPh sb="41" eb="43">
      <t>バアイ</t>
    </rPh>
    <phoneticPr fontId="20"/>
  </si>
  <si>
    <t xml:space="preserve">注１：対前年度比は前年度予算額を100とみた｡ </t>
    <phoneticPr fontId="20"/>
  </si>
  <si>
    <t>諸支出金</t>
    <rPh sb="0" eb="1">
      <t>ショ</t>
    </rPh>
    <rPh sb="1" eb="4">
      <t>シシュツキン</t>
    </rPh>
    <phoneticPr fontId="20"/>
  </si>
  <si>
    <t>繰入金</t>
    <rPh sb="0" eb="2">
      <t>クリイレ</t>
    </rPh>
    <phoneticPr fontId="20"/>
  </si>
  <si>
    <t>駐車場事業費</t>
  </si>
  <si>
    <t>使用料及び手数料</t>
    <rPh sb="0" eb="3">
      <t>シヨウリョウ</t>
    </rPh>
    <rPh sb="3" eb="4">
      <t>オヨ</t>
    </rPh>
    <rPh sb="5" eb="8">
      <t>テスウリョウ</t>
    </rPh>
    <phoneticPr fontId="20"/>
  </si>
  <si>
    <t>当初予算額</t>
  </si>
  <si>
    <t>歳出</t>
    <phoneticPr fontId="20"/>
  </si>
  <si>
    <t>歳入</t>
    <phoneticPr fontId="20"/>
  </si>
  <si>
    <t>（４）駐車場事業</t>
    <phoneticPr fontId="20"/>
  </si>
  <si>
    <t>支払基金交付金</t>
  </si>
  <si>
    <t>基金積立金</t>
  </si>
  <si>
    <t>地域支援事業費</t>
    <rPh sb="0" eb="2">
      <t>チイキ</t>
    </rPh>
    <rPh sb="2" eb="4">
      <t>シエン</t>
    </rPh>
    <rPh sb="4" eb="7">
      <t>ジギョウヒ</t>
    </rPh>
    <phoneticPr fontId="20"/>
  </si>
  <si>
    <t>保険給付費</t>
  </si>
  <si>
    <t>使用料及び手数料</t>
    <rPh sb="3" eb="4">
      <t>オヨ</t>
    </rPh>
    <phoneticPr fontId="20"/>
  </si>
  <si>
    <t>介護保険料</t>
  </si>
  <si>
    <t>款</t>
    <phoneticPr fontId="20"/>
  </si>
  <si>
    <t>（３）介護保険事業</t>
    <phoneticPr fontId="20"/>
  </si>
  <si>
    <t>予備費</t>
    <rPh sb="0" eb="3">
      <t>ヨビヒ</t>
    </rPh>
    <phoneticPr fontId="20"/>
  </si>
  <si>
    <t>諸収入</t>
    <phoneticPr fontId="20"/>
  </si>
  <si>
    <t>繰越金</t>
    <rPh sb="0" eb="2">
      <t>クリコシ</t>
    </rPh>
    <rPh sb="2" eb="3">
      <t>キン</t>
    </rPh>
    <phoneticPr fontId="20"/>
  </si>
  <si>
    <t>保健事業費</t>
    <rPh sb="0" eb="2">
      <t>ホケン</t>
    </rPh>
    <rPh sb="2" eb="5">
      <t>ジギョウヒ</t>
    </rPh>
    <phoneticPr fontId="20"/>
  </si>
  <si>
    <t>繰入金</t>
    <phoneticPr fontId="20"/>
  </si>
  <si>
    <t>広域連合分賦金</t>
    <rPh sb="0" eb="2">
      <t>コウイキ</t>
    </rPh>
    <rPh sb="2" eb="4">
      <t>レンゴウ</t>
    </rPh>
    <rPh sb="4" eb="5">
      <t>ブン</t>
    </rPh>
    <rPh sb="5" eb="6">
      <t>ミツグ</t>
    </rPh>
    <rPh sb="6" eb="7">
      <t>キン</t>
    </rPh>
    <phoneticPr fontId="20"/>
  </si>
  <si>
    <t>使用料及び手数料</t>
    <rPh sb="0" eb="2">
      <t>シヨウ</t>
    </rPh>
    <rPh sb="2" eb="3">
      <t>リョウ</t>
    </rPh>
    <rPh sb="3" eb="4">
      <t>オヨ</t>
    </rPh>
    <rPh sb="5" eb="8">
      <t>テスウリョウ</t>
    </rPh>
    <phoneticPr fontId="20"/>
  </si>
  <si>
    <t>総務費</t>
    <rPh sb="0" eb="3">
      <t>ソウムヒ</t>
    </rPh>
    <phoneticPr fontId="20"/>
  </si>
  <si>
    <t>後期高齢者医療保険料</t>
    <rPh sb="0" eb="2">
      <t>コウキ</t>
    </rPh>
    <rPh sb="2" eb="5">
      <t>コウレイシャ</t>
    </rPh>
    <rPh sb="5" eb="7">
      <t>イリョウ</t>
    </rPh>
    <rPh sb="7" eb="9">
      <t>ホケン</t>
    </rPh>
    <rPh sb="9" eb="10">
      <t>リョウ</t>
    </rPh>
    <phoneticPr fontId="20"/>
  </si>
  <si>
    <t>（２）後期高齢者医療事業</t>
    <rPh sb="3" eb="5">
      <t>コウキ</t>
    </rPh>
    <rPh sb="5" eb="8">
      <t>コウレイシャ</t>
    </rPh>
    <rPh sb="8" eb="10">
      <t>イリョウ</t>
    </rPh>
    <rPh sb="10" eb="12">
      <t>ジギョウ</t>
    </rPh>
    <phoneticPr fontId="20"/>
  </si>
  <si>
    <t>諸収入</t>
    <rPh sb="0" eb="1">
      <t>ショ</t>
    </rPh>
    <rPh sb="1" eb="3">
      <t>シュウニュウ</t>
    </rPh>
    <phoneticPr fontId="20"/>
  </si>
  <si>
    <t>予備費</t>
    <phoneticPr fontId="20"/>
  </si>
  <si>
    <t>繰入金</t>
    <rPh sb="0" eb="2">
      <t>クリイレ</t>
    </rPh>
    <rPh sb="2" eb="3">
      <t>キン</t>
    </rPh>
    <phoneticPr fontId="20"/>
  </si>
  <si>
    <t>諸支出金</t>
    <phoneticPr fontId="20"/>
  </si>
  <si>
    <t>財産収入</t>
    <phoneticPr fontId="20"/>
  </si>
  <si>
    <t>保健事業費</t>
    <rPh sb="0" eb="2">
      <t>ホケン</t>
    </rPh>
    <rPh sb="2" eb="4">
      <t>ジギョウ</t>
    </rPh>
    <rPh sb="4" eb="5">
      <t>ヒ</t>
    </rPh>
    <phoneticPr fontId="20"/>
  </si>
  <si>
    <t>都支出金</t>
    <phoneticPr fontId="20"/>
  </si>
  <si>
    <t>財政安定化基金拠出金</t>
    <rPh sb="0" eb="2">
      <t>ザイセイ</t>
    </rPh>
    <rPh sb="2" eb="5">
      <t>アンテイカ</t>
    </rPh>
    <rPh sb="5" eb="7">
      <t>キキン</t>
    </rPh>
    <rPh sb="7" eb="10">
      <t>キョシュツキン</t>
    </rPh>
    <phoneticPr fontId="20"/>
  </si>
  <si>
    <t>国民健康保険事業費納付金</t>
    <rPh sb="0" eb="2">
      <t>コクミン</t>
    </rPh>
    <rPh sb="2" eb="4">
      <t>ケンコウ</t>
    </rPh>
    <rPh sb="4" eb="6">
      <t>ホケン</t>
    </rPh>
    <rPh sb="6" eb="8">
      <t>ジギョウ</t>
    </rPh>
    <rPh sb="8" eb="9">
      <t>ヒ</t>
    </rPh>
    <rPh sb="9" eb="12">
      <t>ノウフキン</t>
    </rPh>
    <phoneticPr fontId="20"/>
  </si>
  <si>
    <t>保険給付費</t>
    <rPh sb="0" eb="2">
      <t>ホケン</t>
    </rPh>
    <rPh sb="2" eb="4">
      <t>キュウフ</t>
    </rPh>
    <rPh sb="4" eb="5">
      <t>ヒ</t>
    </rPh>
    <phoneticPr fontId="20"/>
  </si>
  <si>
    <t>一部負担金</t>
  </si>
  <si>
    <t>国民健康保険料</t>
  </si>
  <si>
    <t>（１）国民健康保険事業</t>
    <phoneticPr fontId="20"/>
  </si>
  <si>
    <t>23　令和３年度特別会計当初予算額</t>
    <rPh sb="3" eb="4">
      <t>レイ</t>
    </rPh>
    <rPh sb="4" eb="5">
      <t>ワ</t>
    </rPh>
    <rPh sb="6" eb="8">
      <t>ネンド</t>
    </rPh>
    <rPh sb="7" eb="8">
      <t>ド</t>
    </rPh>
    <phoneticPr fontId="20"/>
  </si>
  <si>
    <t>資料：会計管理室会計管理課</t>
    <rPh sb="3" eb="5">
      <t>カイケイ</t>
    </rPh>
    <rPh sb="5" eb="8">
      <t>カンリシツ</t>
    </rPh>
    <rPh sb="8" eb="10">
      <t>カイケイ</t>
    </rPh>
    <rPh sb="10" eb="12">
      <t>カンリ</t>
    </rPh>
    <rPh sb="12" eb="13">
      <t>カ</t>
    </rPh>
    <phoneticPr fontId="20"/>
  </si>
  <si>
    <t>−</t>
  </si>
  <si>
    <t>令和2年度</t>
    <rPh sb="0" eb="1">
      <t>レイ</t>
    </rPh>
    <rPh sb="1" eb="2">
      <t>ワ</t>
    </rPh>
    <rPh sb="3" eb="4">
      <t>ネン</t>
    </rPh>
    <rPh sb="4" eb="5">
      <t>ド</t>
    </rPh>
    <phoneticPr fontId="20"/>
  </si>
  <si>
    <t>平成30年度</t>
  </si>
  <si>
    <t>平成29年度</t>
  </si>
  <si>
    <t>平成28年度</t>
  </si>
  <si>
    <t>(単位：円)</t>
  </si>
  <si>
    <t>特別区債</t>
  </si>
  <si>
    <t>自動車取得税交付金</t>
  </si>
  <si>
    <t>株式等譲渡所得割交付金</t>
    <rPh sb="0" eb="2">
      <t>カブシキ</t>
    </rPh>
    <rPh sb="2" eb="3">
      <t>トウ</t>
    </rPh>
    <rPh sb="3" eb="5">
      <t>ジョウト</t>
    </rPh>
    <rPh sb="5" eb="7">
      <t>ショトク</t>
    </rPh>
    <rPh sb="7" eb="8">
      <t>ワリ</t>
    </rPh>
    <rPh sb="8" eb="11">
      <t>コウフキン</t>
    </rPh>
    <phoneticPr fontId="20"/>
  </si>
  <si>
    <t>配当割交付金</t>
    <rPh sb="0" eb="2">
      <t>ハイトウ</t>
    </rPh>
    <rPh sb="2" eb="3">
      <t>ワリ</t>
    </rPh>
    <rPh sb="3" eb="6">
      <t>コウフキン</t>
    </rPh>
    <phoneticPr fontId="20"/>
  </si>
  <si>
    <t>24　一般会計決算額の推移</t>
    <phoneticPr fontId="20"/>
  </si>
  <si>
    <t>円</t>
    <rPh sb="0" eb="1">
      <t>エン</t>
    </rPh>
    <phoneticPr fontId="20"/>
  </si>
  <si>
    <t>A／B×100</t>
    <phoneticPr fontId="20"/>
  </si>
  <si>
    <t>予算現額(B)</t>
  </si>
  <si>
    <t>支出済額(A)</t>
  </si>
  <si>
    <t>特別区債</t>
    <phoneticPr fontId="20"/>
  </si>
  <si>
    <t>環境性能割交付金</t>
  </si>
  <si>
    <t>株式等譲渡所得割交付金</t>
    <rPh sb="0" eb="3">
      <t>カブシキトウ</t>
    </rPh>
    <rPh sb="3" eb="5">
      <t>ジョウト</t>
    </rPh>
    <rPh sb="5" eb="7">
      <t>ショトク</t>
    </rPh>
    <rPh sb="7" eb="8">
      <t>ワリ</t>
    </rPh>
    <rPh sb="8" eb="11">
      <t>コウフキン</t>
    </rPh>
    <phoneticPr fontId="20"/>
  </si>
  <si>
    <t>収入済額(A)</t>
  </si>
  <si>
    <t>25　令和２年度一般会計決算額</t>
    <rPh sb="3" eb="4">
      <t>レイ</t>
    </rPh>
    <rPh sb="4" eb="5">
      <t>ワ</t>
    </rPh>
    <phoneticPr fontId="20"/>
  </si>
  <si>
    <t>資料：会計管理室会計管理課</t>
    <rPh sb="0" eb="2">
      <t>シリョウ</t>
    </rPh>
    <rPh sb="3" eb="5">
      <t>カイケイ</t>
    </rPh>
    <rPh sb="5" eb="8">
      <t>カンリシツ</t>
    </rPh>
    <rPh sb="8" eb="13">
      <t>カイケイカンリカ</t>
    </rPh>
    <phoneticPr fontId="20"/>
  </si>
  <si>
    <t>保健事業費</t>
  </si>
  <si>
    <t>財政安定化基金拠出金</t>
    <phoneticPr fontId="20"/>
  </si>
  <si>
    <t>国民健康保険事業費納付金</t>
    <phoneticPr fontId="20"/>
  </si>
  <si>
    <t>収入済額(A)</t>
    <rPh sb="0" eb="1">
      <t>オサム</t>
    </rPh>
    <rPh sb="1" eb="2">
      <t>イリ</t>
    </rPh>
    <phoneticPr fontId="20"/>
  </si>
  <si>
    <t>26　令和２年度国民健康保険事業特別会計決算額</t>
    <rPh sb="3" eb="4">
      <t>レイ</t>
    </rPh>
    <rPh sb="4" eb="5">
      <t>ワ</t>
    </rPh>
    <phoneticPr fontId="20"/>
  </si>
  <si>
    <t>資料：会計管理室会計管理課</t>
    <phoneticPr fontId="20"/>
  </si>
  <si>
    <t>支出済額(A)</t>
    <phoneticPr fontId="20"/>
  </si>
  <si>
    <t>繰越金</t>
    <rPh sb="1" eb="2">
      <t>コ</t>
    </rPh>
    <phoneticPr fontId="20"/>
  </si>
  <si>
    <t>後期高齢者医療保険料</t>
    <rPh sb="0" eb="2">
      <t>コウキ</t>
    </rPh>
    <rPh sb="2" eb="5">
      <t>コウレイシャ</t>
    </rPh>
    <rPh sb="5" eb="7">
      <t>イリョウ</t>
    </rPh>
    <phoneticPr fontId="20"/>
  </si>
  <si>
    <t>収入済額(A)</t>
    <phoneticPr fontId="20"/>
  </si>
  <si>
    <t>27　令和２年度後期高齢者医療事業特別会計決算額</t>
    <rPh sb="3" eb="4">
      <t>レイ</t>
    </rPh>
    <rPh sb="4" eb="5">
      <t>ワ</t>
    </rPh>
    <rPh sb="6" eb="8">
      <t>ネンド</t>
    </rPh>
    <rPh sb="8" eb="10">
      <t>コウキ</t>
    </rPh>
    <rPh sb="10" eb="12">
      <t>コウレイ</t>
    </rPh>
    <rPh sb="12" eb="13">
      <t>シャ</t>
    </rPh>
    <rPh sb="13" eb="15">
      <t>イリョウ</t>
    </rPh>
    <rPh sb="21" eb="23">
      <t>ケッサン</t>
    </rPh>
    <phoneticPr fontId="20"/>
  </si>
  <si>
    <t>28　令和２年度介護保険事業特別会計決算額</t>
    <rPh sb="3" eb="4">
      <t>レイ</t>
    </rPh>
    <rPh sb="4" eb="5">
      <t>ワ</t>
    </rPh>
    <rPh sb="18" eb="20">
      <t>ケッサン</t>
    </rPh>
    <phoneticPr fontId="20"/>
  </si>
  <si>
    <t>諸支出金</t>
    <rPh sb="0" eb="1">
      <t>ショ</t>
    </rPh>
    <rPh sb="1" eb="2">
      <t>ササ</t>
    </rPh>
    <rPh sb="2" eb="3">
      <t>デ</t>
    </rPh>
    <rPh sb="3" eb="4">
      <t>キン</t>
    </rPh>
    <phoneticPr fontId="20"/>
  </si>
  <si>
    <t>（２）歳出</t>
    <rPh sb="3" eb="5">
      <t>サイシュツ</t>
    </rPh>
    <phoneticPr fontId="20"/>
  </si>
  <si>
    <t>使用料及び手数料</t>
    <phoneticPr fontId="20"/>
  </si>
  <si>
    <t>収入済額(A)</t>
    <rPh sb="0" eb="2">
      <t>シュウニュウ</t>
    </rPh>
    <phoneticPr fontId="20"/>
  </si>
  <si>
    <t>29　令和２年度駐車場事業特別会計決算額</t>
    <rPh sb="3" eb="4">
      <t>レイ</t>
    </rPh>
    <rPh sb="4" eb="5">
      <t>ワ</t>
    </rPh>
    <rPh sb="6" eb="7">
      <t>ネン</t>
    </rPh>
    <rPh sb="7" eb="8">
      <t>ド</t>
    </rPh>
    <rPh sb="8" eb="11">
      <t>チュウシャジョウ</t>
    </rPh>
    <phoneticPr fontId="20"/>
  </si>
  <si>
    <t>資料:葛飾都税事務所</t>
  </si>
  <si>
    <t>注２:注１記載外の税目の調定額は、他の課税所より滞納分が徴収引継されたものである。</t>
    <rPh sb="0" eb="1">
      <t>チュウ</t>
    </rPh>
    <rPh sb="3" eb="4">
      <t>チュウ</t>
    </rPh>
    <rPh sb="5" eb="7">
      <t>キサイ</t>
    </rPh>
    <rPh sb="7" eb="8">
      <t>ガイ</t>
    </rPh>
    <rPh sb="17" eb="18">
      <t>タ</t>
    </rPh>
    <rPh sb="19" eb="21">
      <t>カゼイ</t>
    </rPh>
    <rPh sb="21" eb="22">
      <t>ショ</t>
    </rPh>
    <phoneticPr fontId="20"/>
  </si>
  <si>
    <t>注１:当所においては不動産取得税・固定資産税（土地・家屋）・固定資産税（償却資産）・都市計画税を課税している。</t>
    <rPh sb="0" eb="1">
      <t>チュウ</t>
    </rPh>
    <rPh sb="3" eb="5">
      <t>トウショ</t>
    </rPh>
    <rPh sb="10" eb="13">
      <t>フドウサン</t>
    </rPh>
    <rPh sb="13" eb="15">
      <t>シュトク</t>
    </rPh>
    <rPh sb="15" eb="16">
      <t>ゼイ</t>
    </rPh>
    <rPh sb="17" eb="19">
      <t>コテイ</t>
    </rPh>
    <rPh sb="19" eb="22">
      <t>シサンゼイ</t>
    </rPh>
    <rPh sb="23" eb="25">
      <t>トチ</t>
    </rPh>
    <rPh sb="26" eb="28">
      <t>カオク</t>
    </rPh>
    <rPh sb="30" eb="32">
      <t>コテイ</t>
    </rPh>
    <rPh sb="32" eb="35">
      <t>シサンゼイ</t>
    </rPh>
    <rPh sb="36" eb="38">
      <t>ショウキャク</t>
    </rPh>
    <rPh sb="38" eb="40">
      <t>シサン</t>
    </rPh>
    <rPh sb="42" eb="44">
      <t>トシ</t>
    </rPh>
    <rPh sb="44" eb="46">
      <t>ケイカク</t>
    </rPh>
    <rPh sb="46" eb="47">
      <t>ゼイ</t>
    </rPh>
    <rPh sb="48" eb="50">
      <t>カゼイ</t>
    </rPh>
    <phoneticPr fontId="20"/>
  </si>
  <si>
    <t>小計</t>
    <phoneticPr fontId="20"/>
  </si>
  <si>
    <t>都民税(個人)滞納繰越分</t>
  </si>
  <si>
    <t>都民税(個人)現年課税分</t>
  </si>
  <si>
    <t>滞納繰越分</t>
  </si>
  <si>
    <t>旧法による税</t>
    <rPh sb="0" eb="2">
      <t>キュウホウ</t>
    </rPh>
    <rPh sb="5" eb="6">
      <t>ゼイ</t>
    </rPh>
    <phoneticPr fontId="20"/>
  </si>
  <si>
    <t>宿泊税</t>
    <rPh sb="0" eb="2">
      <t>シュクハク</t>
    </rPh>
    <rPh sb="2" eb="3">
      <t>ゼイ</t>
    </rPh>
    <phoneticPr fontId="20"/>
  </si>
  <si>
    <t>事業所税</t>
    <phoneticPr fontId="20"/>
  </si>
  <si>
    <t>都市計画税</t>
  </si>
  <si>
    <t>狩猟税</t>
    <rPh sb="0" eb="2">
      <t>シュリョウ</t>
    </rPh>
    <rPh sb="2" eb="3">
      <t>ゼイ</t>
    </rPh>
    <phoneticPr fontId="20"/>
  </si>
  <si>
    <t>軽油引取税</t>
  </si>
  <si>
    <t>自動車取得税</t>
  </si>
  <si>
    <t>特別土地保有税</t>
  </si>
  <si>
    <t>固定資産税(償却資産)</t>
  </si>
  <si>
    <t>固定資産税(土地､家屋)</t>
  </si>
  <si>
    <t>鉱区税</t>
    <rPh sb="0" eb="1">
      <t>コウ</t>
    </rPh>
    <rPh sb="1" eb="2">
      <t>ク</t>
    </rPh>
    <rPh sb="2" eb="3">
      <t>ゼイ</t>
    </rPh>
    <phoneticPr fontId="20"/>
  </si>
  <si>
    <t>自動車税</t>
  </si>
  <si>
    <t>ゴルフ場利用税</t>
    <rPh sb="3" eb="4">
      <t>ジョウ</t>
    </rPh>
    <rPh sb="4" eb="6">
      <t>リヨウ</t>
    </rPh>
    <rPh sb="6" eb="7">
      <t>ゼイ</t>
    </rPh>
    <phoneticPr fontId="20"/>
  </si>
  <si>
    <t>都たばこ税</t>
    <phoneticPr fontId="20"/>
  </si>
  <si>
    <t>不動産取得税</t>
  </si>
  <si>
    <t>繰入地方消費税</t>
    <rPh sb="0" eb="2">
      <t>クリイレ</t>
    </rPh>
    <rPh sb="2" eb="4">
      <t>チホウ</t>
    </rPh>
    <rPh sb="4" eb="7">
      <t>ショウヒゼイ</t>
    </rPh>
    <phoneticPr fontId="20"/>
  </si>
  <si>
    <t>事業税(法人)</t>
  </si>
  <si>
    <t>事業税(個人)</t>
  </si>
  <si>
    <t>都民税(法人)</t>
  </si>
  <si>
    <t>現年課税分</t>
  </si>
  <si>
    <t>総計</t>
  </si>
  <si>
    <t>令和元年度</t>
    <rPh sb="0" eb="2">
      <t>レイワ</t>
    </rPh>
    <rPh sb="2" eb="3">
      <t>ガン</t>
    </rPh>
    <phoneticPr fontId="20"/>
  </si>
  <si>
    <t>平成27年度</t>
  </si>
  <si>
    <t>税目</t>
  </si>
  <si>
    <t>30　税目別都税調定額</t>
    <phoneticPr fontId="20"/>
  </si>
  <si>
    <t>資料：葛飾税務署、国税庁ホームページ東京国税局分</t>
    <rPh sb="3" eb="5">
      <t>カツシカ</t>
    </rPh>
    <rPh sb="5" eb="8">
      <t>ゼイムショ</t>
    </rPh>
    <rPh sb="9" eb="12">
      <t>コクゼイチョウ</t>
    </rPh>
    <rPh sb="18" eb="20">
      <t>トウキョウ</t>
    </rPh>
    <rPh sb="20" eb="23">
      <t>コクゼイキョク</t>
    </rPh>
    <rPh sb="23" eb="24">
      <t>ブン</t>
    </rPh>
    <phoneticPr fontId="20"/>
  </si>
  <si>
    <t>注２：xは秘匿数値を合算したものである。</t>
    <rPh sb="0" eb="1">
      <t>チュウ</t>
    </rPh>
    <phoneticPr fontId="20"/>
  </si>
  <si>
    <t>注１：本表の数字は各年度の最終徴収決定額であり､滞納繰越額を含むものである｡</t>
  </si>
  <si>
    <t>小計</t>
  </si>
  <si>
    <t>x</t>
  </si>
  <si>
    <t>揮発油税及地方揮発油税</t>
    <rPh sb="7" eb="10">
      <t>キハツユ</t>
    </rPh>
    <phoneticPr fontId="20"/>
  </si>
  <si>
    <t>たばこ税及たばこ特別税</t>
    <rPh sb="3" eb="4">
      <t>ゼイ</t>
    </rPh>
    <rPh sb="4" eb="5">
      <t>オヨ</t>
    </rPh>
    <rPh sb="8" eb="10">
      <t>トクベツ</t>
    </rPh>
    <rPh sb="10" eb="11">
      <t>ゼイ</t>
    </rPh>
    <phoneticPr fontId="20"/>
  </si>
  <si>
    <t>酒税</t>
  </si>
  <si>
    <t>消費税及地方消費税</t>
    <rPh sb="0" eb="3">
      <t>ショウヒゼイ</t>
    </rPh>
    <rPh sb="3" eb="4">
      <t>キュウ</t>
    </rPh>
    <rPh sb="4" eb="6">
      <t>チホウ</t>
    </rPh>
    <rPh sb="6" eb="9">
      <t>ショウヒゼイ</t>
    </rPh>
    <phoneticPr fontId="20"/>
  </si>
  <si>
    <t>消費税</t>
    <rPh sb="0" eb="2">
      <t>ショウヒ</t>
    </rPh>
    <rPh sb="2" eb="3">
      <t>ゼイ</t>
    </rPh>
    <phoneticPr fontId="20"/>
  </si>
  <si>
    <t>相続税</t>
  </si>
  <si>
    <t>復興特別法人税</t>
  </si>
  <si>
    <t>地方法人税</t>
    <rPh sb="0" eb="2">
      <t>チホウ</t>
    </rPh>
    <rPh sb="2" eb="5">
      <t>ホウジンゼイ</t>
    </rPh>
    <phoneticPr fontId="20"/>
  </si>
  <si>
    <t>法人税</t>
  </si>
  <si>
    <t>申告所得税及復興特別所得税</t>
    <rPh sb="5" eb="6">
      <t>オヨ</t>
    </rPh>
    <phoneticPr fontId="20"/>
  </si>
  <si>
    <t>申告所得税</t>
  </si>
  <si>
    <t>源泉所得税及復興特別所得税</t>
  </si>
  <si>
    <t>源泉所得税</t>
  </si>
  <si>
    <t>平成27年度</t>
    <phoneticPr fontId="20"/>
  </si>
  <si>
    <t>(単位：千円)</t>
  </si>
  <si>
    <t>31　税目別国税徴収決定済額</t>
    <phoneticPr fontId="20"/>
  </si>
  <si>
    <t>資料：総務部税務課</t>
    <rPh sb="3" eb="5">
      <t>ソウム</t>
    </rPh>
    <phoneticPr fontId="20"/>
  </si>
  <si>
    <t>　注：本表の数字は各年度現年度分の調定額である｡(滞納繰越額､過年度分含まず)</t>
    <phoneticPr fontId="20"/>
  </si>
  <si>
    <t>入湯税</t>
    <rPh sb="0" eb="2">
      <t>ニュウトウ</t>
    </rPh>
    <rPh sb="2" eb="3">
      <t>ゼイ</t>
    </rPh>
    <phoneticPr fontId="20"/>
  </si>
  <si>
    <t>特別区たばこ税</t>
  </si>
  <si>
    <t>軽自動車税</t>
  </si>
  <si>
    <t>特別区民税特別徴収</t>
  </si>
  <si>
    <t>特別区民税普通徴収</t>
  </si>
  <si>
    <t>平成30年度</t>
    <rPh sb="0" eb="2">
      <t>ヘイセイ</t>
    </rPh>
    <rPh sb="4" eb="6">
      <t>ネンド</t>
    </rPh>
    <phoneticPr fontId="20"/>
  </si>
  <si>
    <t>平成29年度</t>
    <rPh sb="0" eb="2">
      <t>ヘイセイ</t>
    </rPh>
    <rPh sb="4" eb="6">
      <t>ネンド</t>
    </rPh>
    <phoneticPr fontId="20"/>
  </si>
  <si>
    <t>32　税目別特別区税調定額</t>
    <phoneticPr fontId="20"/>
  </si>
  <si>
    <t>　注：本表の数字は現年度分の最終調定額である｡なお､人口及び世帯は各年１月１日現在の数字による｡(外国人を含む)</t>
    <phoneticPr fontId="20"/>
  </si>
  <si>
    <t>入湯税</t>
  </si>
  <si>
    <t>特別区民税</t>
  </si>
  <si>
    <t>世帯当り負担額</t>
  </si>
  <si>
    <t>１人当り負担額</t>
  </si>
  <si>
    <t>調定額</t>
  </si>
  <si>
    <t>年度及び税目</t>
  </si>
  <si>
    <t>33　区民の税負担額</t>
    <phoneticPr fontId="20"/>
  </si>
  <si>
    <t>資料：総務部契約管財課</t>
    <rPh sb="6" eb="8">
      <t>ケイヤク</t>
    </rPh>
    <rPh sb="8" eb="10">
      <t>カンザイ</t>
    </rPh>
    <phoneticPr fontId="20"/>
  </si>
  <si>
    <t>　注：公有財産のみ掲げた｡(物品､基金を除く)</t>
    <phoneticPr fontId="20"/>
  </si>
  <si>
    <t>価格</t>
  </si>
  <si>
    <t>立木</t>
  </si>
  <si>
    <t>株式等</t>
    <rPh sb="1" eb="2">
      <t>シキ</t>
    </rPh>
    <phoneticPr fontId="20"/>
  </si>
  <si>
    <t>工作物</t>
    <phoneticPr fontId="20"/>
  </si>
  <si>
    <t>建物</t>
  </si>
  <si>
    <t>土地</t>
  </si>
  <si>
    <t>合計</t>
  </si>
  <si>
    <t>普通財産</t>
  </si>
  <si>
    <t>工作物</t>
  </si>
  <si>
    <t>行政財産</t>
  </si>
  <si>
    <t>（令和3年3月31日現在）</t>
    <rPh sb="1" eb="2">
      <t>レイ</t>
    </rPh>
    <rPh sb="2" eb="3">
      <t>ワ</t>
    </rPh>
    <rPh sb="4" eb="5">
      <t>ネン</t>
    </rPh>
    <rPh sb="6" eb="7">
      <t>ガツ</t>
    </rPh>
    <rPh sb="9" eb="10">
      <t>ニチ</t>
    </rPh>
    <rPh sb="10" eb="12">
      <t>ゲンザイ</t>
    </rPh>
    <phoneticPr fontId="20"/>
  </si>
  <si>
    <t>34　令和２年度区有財産</t>
    <rPh sb="3" eb="5">
      <t>レイワ</t>
    </rPh>
    <rPh sb="6" eb="8">
      <t>ネンド</t>
    </rPh>
    <rPh sb="7" eb="8">
      <t>ド</t>
    </rPh>
    <phoneticPr fontId="20"/>
  </si>
  <si>
    <t>　　　「平成24年経済センサス-活動調査報告」、「平成26年経済センサス-基礎調査報告」、総務省・経済産業省「平成28年経済センサス-活動調査」</t>
    <rPh sb="45" eb="48">
      <t>ソウムショウ</t>
    </rPh>
    <rPh sb="49" eb="51">
      <t>ケイザイ</t>
    </rPh>
    <rPh sb="51" eb="54">
      <t>サンギョウショウ</t>
    </rPh>
    <phoneticPr fontId="20"/>
  </si>
  <si>
    <t>資料：東京都総務局統計部｢事業所・企業統計調査速報｣（昭和61年～平成18年）、「平成21年経済センサス-基礎調査報告」、</t>
    <rPh sb="33" eb="35">
      <t>ヘイセイ</t>
    </rPh>
    <rPh sb="37" eb="38">
      <t>ネン</t>
    </rPh>
    <rPh sb="41" eb="43">
      <t>ヘイセイ</t>
    </rPh>
    <rPh sb="45" eb="46">
      <t>ネン</t>
    </rPh>
    <rPh sb="46" eb="48">
      <t>ケイザイ</t>
    </rPh>
    <rPh sb="53" eb="55">
      <t>キソ</t>
    </rPh>
    <rPh sb="55" eb="57">
      <t>チョウサ</t>
    </rPh>
    <rPh sb="57" eb="59">
      <t>ホウコク</t>
    </rPh>
    <phoneticPr fontId="20"/>
  </si>
  <si>
    <t>注２：平成24年経済センサス-活動調査および平成28年経済センサス-活動調査は、国及び地方公共団体の事業所を調査対象としていない。</t>
    <rPh sb="0" eb="1">
      <t>チュウ</t>
    </rPh>
    <rPh sb="3" eb="5">
      <t>ヘイセイ</t>
    </rPh>
    <rPh sb="7" eb="8">
      <t>ネン</t>
    </rPh>
    <rPh sb="8" eb="10">
      <t>ケイザイ</t>
    </rPh>
    <rPh sb="40" eb="41">
      <t>クニ</t>
    </rPh>
    <rPh sb="41" eb="42">
      <t>オヨ</t>
    </rPh>
    <rPh sb="43" eb="45">
      <t>チホウ</t>
    </rPh>
    <rPh sb="45" eb="47">
      <t>コウキョウ</t>
    </rPh>
    <rPh sb="47" eb="49">
      <t>ダンタイ</t>
    </rPh>
    <rPh sb="50" eb="53">
      <t>ジギョウショ</t>
    </rPh>
    <rPh sb="54" eb="56">
      <t>チョウサ</t>
    </rPh>
    <rPh sb="56" eb="58">
      <t>タイショウ</t>
    </rPh>
    <phoneticPr fontId="20"/>
  </si>
  <si>
    <t>注１：平成19年より、経営組織別区分が変更されたため、独立行政法人等は「その他の法人」に含む。</t>
    <rPh sb="0" eb="1">
      <t>チュウ</t>
    </rPh>
    <rPh sb="3" eb="5">
      <t>ヘイセイ</t>
    </rPh>
    <rPh sb="7" eb="8">
      <t>ネン</t>
    </rPh>
    <rPh sb="11" eb="13">
      <t>ケイエイ</t>
    </rPh>
    <rPh sb="13" eb="15">
      <t>ソシキ</t>
    </rPh>
    <rPh sb="15" eb="16">
      <t>ベツ</t>
    </rPh>
    <rPh sb="16" eb="18">
      <t>クブン</t>
    </rPh>
    <rPh sb="19" eb="21">
      <t>ヘンコウ</t>
    </rPh>
    <rPh sb="27" eb="29">
      <t>ドクリツ</t>
    </rPh>
    <rPh sb="29" eb="31">
      <t>ギョウセイ</t>
    </rPh>
    <rPh sb="31" eb="33">
      <t>ホウジン</t>
    </rPh>
    <rPh sb="33" eb="34">
      <t>ナド</t>
    </rPh>
    <rPh sb="38" eb="39">
      <t>タ</t>
    </rPh>
    <rPh sb="40" eb="42">
      <t>ホウジン</t>
    </rPh>
    <rPh sb="44" eb="45">
      <t>フク</t>
    </rPh>
    <phoneticPr fontId="20"/>
  </si>
  <si>
    <t>…</t>
  </si>
  <si>
    <t xml:space="preserve">— </t>
    <phoneticPr fontId="20"/>
  </si>
  <si>
    <t xml:space="preserve">— </t>
  </si>
  <si>
    <t>平成18年</t>
    <rPh sb="0" eb="2">
      <t>ヘイセイ</t>
    </rPh>
    <rPh sb="4" eb="5">
      <t>ネン</t>
    </rPh>
    <phoneticPr fontId="20"/>
  </si>
  <si>
    <t>従業者数</t>
  </si>
  <si>
    <t>事業所数</t>
  </si>
  <si>
    <t>国及び地方公共団体</t>
    <rPh sb="0" eb="1">
      <t>クニ</t>
    </rPh>
    <rPh sb="1" eb="2">
      <t>オヨ</t>
    </rPh>
    <rPh sb="3" eb="5">
      <t>チホウ</t>
    </rPh>
    <rPh sb="5" eb="7">
      <t>コウキョウ</t>
    </rPh>
    <rPh sb="7" eb="9">
      <t>ダンタイ</t>
    </rPh>
    <phoneticPr fontId="20"/>
  </si>
  <si>
    <t>法人でない団体</t>
  </si>
  <si>
    <t>その他の法人</t>
    <rPh sb="2" eb="3">
      <t>タ</t>
    </rPh>
    <phoneticPr fontId="20"/>
  </si>
  <si>
    <t>独立行政法人等</t>
    <rPh sb="0" eb="2">
      <t>ドクリツ</t>
    </rPh>
    <rPh sb="2" eb="4">
      <t>ギョウセイ</t>
    </rPh>
    <rPh sb="4" eb="6">
      <t>ホウジン</t>
    </rPh>
    <rPh sb="6" eb="7">
      <t>トウ</t>
    </rPh>
    <phoneticPr fontId="20"/>
  </si>
  <si>
    <t>会社</t>
  </si>
  <si>
    <t>個人</t>
  </si>
  <si>
    <t>経営組織別</t>
    <rPh sb="3" eb="4">
      <t>オリ</t>
    </rPh>
    <phoneticPr fontId="20"/>
  </si>
  <si>
    <t>平成28年は６月１日現在</t>
  </si>
  <si>
    <t>平成26年は７月１日現在</t>
  </si>
  <si>
    <t>平成24年は２月１日現在</t>
  </si>
  <si>
    <t>平成21年は７月１日現在</t>
  </si>
  <si>
    <t>平成18年は10月１日現在</t>
  </si>
  <si>
    <t>35　経営組織別事業所数及び従業者数</t>
    <phoneticPr fontId="20"/>
  </si>
  <si>
    <t>　　　「平成24年経済センサス-活動調査報告」、「平成26年経済センサス-基礎調査報告」、総務省・経済産業省「平成28年経済センサス-活動調査」</t>
    <phoneticPr fontId="20"/>
  </si>
  <si>
    <t>資料：東京都総務局統計部｢事業所・企業統計調査報告｣（平成3年～平成18年）、「平成21年経済センサス-基礎調査報告」、</t>
    <rPh sb="23" eb="25">
      <t>ホウコク</t>
    </rPh>
    <rPh sb="27" eb="29">
      <t>ヘイセイ</t>
    </rPh>
    <rPh sb="30" eb="31">
      <t>ネン</t>
    </rPh>
    <rPh sb="32" eb="34">
      <t>ヘイセイ</t>
    </rPh>
    <rPh sb="36" eb="37">
      <t>ネン</t>
    </rPh>
    <rPh sb="40" eb="42">
      <t>ヘイセイ</t>
    </rPh>
    <rPh sb="44" eb="45">
      <t>ネン</t>
    </rPh>
    <rPh sb="45" eb="47">
      <t>ケイザイ</t>
    </rPh>
    <rPh sb="52" eb="54">
      <t>キソ</t>
    </rPh>
    <rPh sb="54" eb="56">
      <t>チョウサ</t>
    </rPh>
    <rPh sb="56" eb="58">
      <t>ホウコク</t>
    </rPh>
    <phoneticPr fontId="20"/>
  </si>
  <si>
    <t>　　　100～299人に記載している。</t>
    <phoneticPr fontId="20"/>
  </si>
  <si>
    <t>注３：平成28年経済センサス-活動調査の従業者数100〜299人、300〜499人、500人以上は、現時点で100人以上の結果としてまとめられているため、</t>
    <rPh sb="0" eb="1">
      <t>チュウ</t>
    </rPh>
    <rPh sb="3" eb="5">
      <t>ヘイセイ</t>
    </rPh>
    <rPh sb="7" eb="8">
      <t>ネン</t>
    </rPh>
    <rPh sb="8" eb="10">
      <t>ケイザイ</t>
    </rPh>
    <rPh sb="15" eb="17">
      <t>カツドウ</t>
    </rPh>
    <rPh sb="17" eb="19">
      <t>チョウサ</t>
    </rPh>
    <rPh sb="20" eb="21">
      <t>ジュウ</t>
    </rPh>
    <rPh sb="21" eb="24">
      <t>ギョウシャスウ</t>
    </rPh>
    <rPh sb="50" eb="53">
      <t>ゲンジテン</t>
    </rPh>
    <rPh sb="57" eb="58">
      <t>ニン</t>
    </rPh>
    <rPh sb="58" eb="60">
      <t>イジョウ</t>
    </rPh>
    <rPh sb="61" eb="63">
      <t>ケッカ</t>
    </rPh>
    <phoneticPr fontId="20"/>
  </si>
  <si>
    <t>注２：平成24年経済センサス-活動調査および平成28年経済センサス-活動調査は、国及び地方公共団体の事業所を調査対象としていない。</t>
    <rPh sb="0" eb="1">
      <t>チュウ</t>
    </rPh>
    <rPh sb="3" eb="5">
      <t>ヘイセイ</t>
    </rPh>
    <rPh sb="7" eb="8">
      <t>ネン</t>
    </rPh>
    <rPh sb="8" eb="10">
      <t>ケイザイ</t>
    </rPh>
    <rPh sb="15" eb="17">
      <t>カツドウ</t>
    </rPh>
    <rPh sb="17" eb="19">
      <t>チョウサ</t>
    </rPh>
    <phoneticPr fontId="20"/>
  </si>
  <si>
    <t>注１：産業分類は、日本標準産業分類(平成25年10月改定)による。</t>
    <rPh sb="0" eb="1">
      <t>チュウ</t>
    </rPh>
    <rPh sb="3" eb="5">
      <t>サンギョウ</t>
    </rPh>
    <rPh sb="5" eb="7">
      <t>ブンルイ</t>
    </rPh>
    <rPh sb="9" eb="11">
      <t>ニホン</t>
    </rPh>
    <rPh sb="11" eb="13">
      <t>ヒョウジュン</t>
    </rPh>
    <rPh sb="13" eb="15">
      <t>サンギョウ</t>
    </rPh>
    <rPh sb="15" eb="17">
      <t>ブンルイ</t>
    </rPh>
    <rPh sb="18" eb="20">
      <t>ヘイセイ</t>
    </rPh>
    <rPh sb="22" eb="23">
      <t>ネン</t>
    </rPh>
    <rPh sb="25" eb="26">
      <t>ガツ</t>
    </rPh>
    <rPh sb="26" eb="28">
      <t>カイテイ</t>
    </rPh>
    <phoneticPr fontId="20"/>
  </si>
  <si>
    <t>公務（他に分類されるものを除く）</t>
    <rPh sb="0" eb="2">
      <t>コウム</t>
    </rPh>
    <rPh sb="13" eb="14">
      <t>ノゾ</t>
    </rPh>
    <phoneticPr fontId="20"/>
  </si>
  <si>
    <t>サービス業（他に分類されないもの）</t>
    <phoneticPr fontId="20"/>
  </si>
  <si>
    <t>複合サービス事業</t>
  </si>
  <si>
    <t>医療，福祉</t>
  </si>
  <si>
    <t>教育，学習支援業</t>
  </si>
  <si>
    <t>生活関連サービス業，娯楽業</t>
  </si>
  <si>
    <t>宿泊業，飲食サービス業</t>
  </si>
  <si>
    <t>学術研究，専門・技術サービス業</t>
    <phoneticPr fontId="20"/>
  </si>
  <si>
    <t>不動産業，物品賃貸業</t>
  </si>
  <si>
    <t>金融業，保険業</t>
  </si>
  <si>
    <t>卸売業，小売業</t>
  </si>
  <si>
    <t>運輸業，郵便業</t>
  </si>
  <si>
    <t>情報通信業</t>
  </si>
  <si>
    <t>電気・ガス・熱供給・水道業</t>
  </si>
  <si>
    <t>製造業</t>
  </si>
  <si>
    <t>建設業</t>
  </si>
  <si>
    <t>鉱業，採石業，砂利採取業</t>
  </si>
  <si>
    <t>漁業</t>
  </si>
  <si>
    <t>農業，林業</t>
  </si>
  <si>
    <t>出向・派遣
従業者のみ</t>
    <rPh sb="0" eb="2">
      <t>シュッコウ</t>
    </rPh>
    <rPh sb="3" eb="5">
      <t>ハケン</t>
    </rPh>
    <rPh sb="6" eb="9">
      <t>ジュウギョウシャ</t>
    </rPh>
    <phoneticPr fontId="20"/>
  </si>
  <si>
    <t>500人以上</t>
    <phoneticPr fontId="20"/>
  </si>
  <si>
    <t>300〜499人</t>
    <phoneticPr fontId="20"/>
  </si>
  <si>
    <t>100〜299人</t>
    <phoneticPr fontId="20"/>
  </si>
  <si>
    <t>50〜99人</t>
  </si>
  <si>
    <t>30〜49人</t>
  </si>
  <si>
    <t>10〜29人</t>
  </si>
  <si>
    <t>５〜９人</t>
  </si>
  <si>
    <t>１〜４人</t>
  </si>
  <si>
    <t>年及び産業</t>
    <rPh sb="1" eb="2">
      <t>オヨ</t>
    </rPh>
    <phoneticPr fontId="20"/>
  </si>
  <si>
    <t>36　産業大分類別､規模別事業所数</t>
    <phoneticPr fontId="20"/>
  </si>
  <si>
    <t>資料：総務省・経済産業省「平成28年経済センサス－活動調査」</t>
    <phoneticPr fontId="20"/>
  </si>
  <si>
    <t>亀有</t>
  </si>
  <si>
    <t>白鳥</t>
  </si>
  <si>
    <t>お花茶屋</t>
  </si>
  <si>
    <t>お花茶屋</t>
    <phoneticPr fontId="20"/>
  </si>
  <si>
    <t>小菅</t>
  </si>
  <si>
    <t>東堀切</t>
  </si>
  <si>
    <t>堀切</t>
  </si>
  <si>
    <t>宝町</t>
  </si>
  <si>
    <t>東四つ木</t>
  </si>
  <si>
    <t>四つ木</t>
  </si>
  <si>
    <t>東立石</t>
  </si>
  <si>
    <t>立石</t>
  </si>
  <si>
    <t>人</t>
    <rPh sb="0" eb="1">
      <t>ニン</t>
    </rPh>
    <phoneticPr fontId="20"/>
  </si>
  <si>
    <t>I　卸売・小売業</t>
    <rPh sb="2" eb="4">
      <t>オロシウリ</t>
    </rPh>
    <rPh sb="5" eb="8">
      <t>コウリギョウ</t>
    </rPh>
    <phoneticPr fontId="20"/>
  </si>
  <si>
    <t>H　運輸業・郵便業</t>
    <rPh sb="2" eb="4">
      <t>ウンユ</t>
    </rPh>
    <rPh sb="4" eb="5">
      <t>ギョウ</t>
    </rPh>
    <rPh sb="6" eb="8">
      <t>ユウビン</t>
    </rPh>
    <rPh sb="8" eb="9">
      <t>ギョウ</t>
    </rPh>
    <phoneticPr fontId="20"/>
  </si>
  <si>
    <t>G　情報通信業</t>
    <rPh sb="2" eb="4">
      <t>ジョウホウ</t>
    </rPh>
    <rPh sb="4" eb="7">
      <t>ツウシンギョウ</t>
    </rPh>
    <phoneticPr fontId="20"/>
  </si>
  <si>
    <t>F　電気・ガス・
熱供給・水道業</t>
    <rPh sb="2" eb="4">
      <t>デンキ</t>
    </rPh>
    <rPh sb="9" eb="10">
      <t>ネツ</t>
    </rPh>
    <rPh sb="10" eb="12">
      <t>キョウキュウ</t>
    </rPh>
    <rPh sb="13" eb="15">
      <t>スイドウ</t>
    </rPh>
    <rPh sb="15" eb="16">
      <t>ギョウ</t>
    </rPh>
    <phoneticPr fontId="20"/>
  </si>
  <si>
    <t>E　製造業</t>
    <rPh sb="2" eb="4">
      <t>セイゾウ</t>
    </rPh>
    <rPh sb="4" eb="5">
      <t>ギョウ</t>
    </rPh>
    <phoneticPr fontId="20"/>
  </si>
  <si>
    <t>D　建設業</t>
    <rPh sb="2" eb="5">
      <t>ケンセツギョウ</t>
    </rPh>
    <phoneticPr fontId="20"/>
  </si>
  <si>
    <t>C　鉱業</t>
    <rPh sb="2" eb="4">
      <t>コウギョウ</t>
    </rPh>
    <phoneticPr fontId="20"/>
  </si>
  <si>
    <t>C～R　非農林漁業
（公務含まず）</t>
    <rPh sb="4" eb="5">
      <t>ヒ</t>
    </rPh>
    <rPh sb="5" eb="7">
      <t>ノウリン</t>
    </rPh>
    <rPh sb="7" eb="9">
      <t>ギョギョウ</t>
    </rPh>
    <rPh sb="11" eb="13">
      <t>コウム</t>
    </rPh>
    <rPh sb="13" eb="14">
      <t>フク</t>
    </rPh>
    <phoneticPr fontId="20"/>
  </si>
  <si>
    <t>A～B　農林漁業</t>
    <phoneticPr fontId="69"/>
  </si>
  <si>
    <t>産業分類別</t>
    <phoneticPr fontId="69"/>
  </si>
  <si>
    <t>(平成28年6月１日現在)</t>
  </si>
  <si>
    <t>37　町丁目別､産業大分類別事業所数及び従業者数（その１）</t>
    <phoneticPr fontId="69"/>
  </si>
  <si>
    <t>S　公務（他に分類されるものを除く）</t>
    <rPh sb="2" eb="4">
      <t>コウム</t>
    </rPh>
    <rPh sb="5" eb="6">
      <t>ホカ</t>
    </rPh>
    <rPh sb="7" eb="9">
      <t>ブンルイ</t>
    </rPh>
    <rPh sb="15" eb="16">
      <t>ノゾ</t>
    </rPh>
    <phoneticPr fontId="20"/>
  </si>
  <si>
    <t>R　サービス業（他に分類されないもの）</t>
    <rPh sb="6" eb="7">
      <t>ギョウ</t>
    </rPh>
    <rPh sb="8" eb="9">
      <t>ホカ</t>
    </rPh>
    <rPh sb="10" eb="12">
      <t>ブンルイ</t>
    </rPh>
    <phoneticPr fontId="20"/>
  </si>
  <si>
    <t>Q　複合サービス事業</t>
    <rPh sb="2" eb="4">
      <t>フクゴウ</t>
    </rPh>
    <rPh sb="8" eb="10">
      <t>ジギョウ</t>
    </rPh>
    <phoneticPr fontId="20"/>
  </si>
  <si>
    <t>P　医療，福祉</t>
    <rPh sb="2" eb="4">
      <t>イリョウ</t>
    </rPh>
    <phoneticPr fontId="20"/>
  </si>
  <si>
    <t>O　教育，学習支援業</t>
    <rPh sb="2" eb="4">
      <t>キョウイク</t>
    </rPh>
    <rPh sb="5" eb="7">
      <t>ガクシュウ</t>
    </rPh>
    <rPh sb="7" eb="9">
      <t>シエン</t>
    </rPh>
    <phoneticPr fontId="20"/>
  </si>
  <si>
    <t>N　生活関連サービス・娯楽業</t>
    <rPh sb="2" eb="4">
      <t>セイカツ</t>
    </rPh>
    <rPh sb="4" eb="6">
      <t>カンレン</t>
    </rPh>
    <rPh sb="11" eb="13">
      <t>ゴラク</t>
    </rPh>
    <rPh sb="13" eb="14">
      <t>ギョウ</t>
    </rPh>
    <phoneticPr fontId="20"/>
  </si>
  <si>
    <t>M　宿泊・飲食サービス業</t>
    <rPh sb="2" eb="4">
      <t>シュクハク</t>
    </rPh>
    <rPh sb="5" eb="7">
      <t>インショク</t>
    </rPh>
    <rPh sb="11" eb="12">
      <t>ギョウ</t>
    </rPh>
    <phoneticPr fontId="20"/>
  </si>
  <si>
    <t>L　学術研究,専門・
技術サービス業</t>
    <rPh sb="2" eb="4">
      <t>ガクジュツ</t>
    </rPh>
    <rPh sb="4" eb="6">
      <t>ケンキュウ</t>
    </rPh>
    <rPh sb="7" eb="9">
      <t>センモン</t>
    </rPh>
    <rPh sb="11" eb="13">
      <t>ギジュツ</t>
    </rPh>
    <rPh sb="17" eb="18">
      <t>ギョウ</t>
    </rPh>
    <phoneticPr fontId="20"/>
  </si>
  <si>
    <t>K　不動産業・
物品賃貸業</t>
    <rPh sb="8" eb="10">
      <t>ブッピン</t>
    </rPh>
    <rPh sb="10" eb="12">
      <t>チンタイ</t>
    </rPh>
    <rPh sb="12" eb="13">
      <t>ギョウ</t>
    </rPh>
    <phoneticPr fontId="20"/>
  </si>
  <si>
    <t>J　金融・保険業</t>
    <phoneticPr fontId="69"/>
  </si>
  <si>
    <t>37　町丁目別､産業大分類別事業所数及び従業者数（その１）（続）</t>
    <phoneticPr fontId="69"/>
  </si>
  <si>
    <t>細田</t>
  </si>
  <si>
    <t>鎌倉</t>
  </si>
  <si>
    <t>高砂８丁目</t>
    <rPh sb="0" eb="2">
      <t>タカサゴ</t>
    </rPh>
    <rPh sb="3" eb="5">
      <t>チョウメ</t>
    </rPh>
    <phoneticPr fontId="20"/>
  </si>
  <si>
    <t>高砂</t>
  </si>
  <si>
    <t>奥戸</t>
  </si>
  <si>
    <t>西新小岩</t>
  </si>
  <si>
    <t>東新小岩</t>
  </si>
  <si>
    <t>新小岩</t>
  </si>
  <si>
    <t>青戸</t>
  </si>
  <si>
    <t>西亀有</t>
  </si>
  <si>
    <t>37　町丁目別､産業大分類別事業所数及び従業者数（その２）</t>
    <phoneticPr fontId="69"/>
  </si>
  <si>
    <t>…</t>
    <phoneticPr fontId="69"/>
  </si>
  <si>
    <t>37　町丁目別､産業大分類別事業所数及び従業者数（その２）（続）</t>
    <phoneticPr fontId="69"/>
  </si>
  <si>
    <t>西水元</t>
  </si>
  <si>
    <t>南水元</t>
  </si>
  <si>
    <t>東水元</t>
  </si>
  <si>
    <t>水元</t>
  </si>
  <si>
    <t>東金町</t>
  </si>
  <si>
    <t>金町</t>
  </si>
  <si>
    <t>金町</t>
    <rPh sb="0" eb="2">
      <t>カナマチ</t>
    </rPh>
    <phoneticPr fontId="20"/>
  </si>
  <si>
    <t>新宿</t>
  </si>
  <si>
    <t>柴又</t>
  </si>
  <si>
    <t>37　町丁目別､産業大分類別事業所数及び従業者数（その３）</t>
    <phoneticPr fontId="69"/>
  </si>
  <si>
    <t>37　町丁目別､産業大分類別事業所数及び従業者数（その３）（続）</t>
    <phoneticPr fontId="69"/>
  </si>
  <si>
    <t>資料：総務省・経済産業省「平成28年経済センサス－活動調査」</t>
    <rPh sb="0" eb="2">
      <t>シリョウ</t>
    </rPh>
    <rPh sb="3" eb="6">
      <t>ソウムショウ</t>
    </rPh>
    <rPh sb="7" eb="9">
      <t>ケイザイ</t>
    </rPh>
    <rPh sb="9" eb="12">
      <t>サンギョウショウ</t>
    </rPh>
    <rPh sb="13" eb="15">
      <t>ヘイセイ</t>
    </rPh>
    <rPh sb="17" eb="18">
      <t>ネン</t>
    </rPh>
    <rPh sb="18" eb="20">
      <t>ケイザイ</t>
    </rPh>
    <rPh sb="25" eb="27">
      <t>カツドウ</t>
    </rPh>
    <rPh sb="27" eb="29">
      <t>チョウサ</t>
    </rPh>
    <phoneticPr fontId="20"/>
  </si>
  <si>
    <t>　注：調査票の記入項目不備等により格付不能の事業所があるため、表中の大分類の数値と中分類の合計が合わないことがある。</t>
    <rPh sb="1" eb="2">
      <t>チュウ</t>
    </rPh>
    <rPh sb="3" eb="6">
      <t>チョウサヒョウ</t>
    </rPh>
    <rPh sb="7" eb="9">
      <t>キニュウ</t>
    </rPh>
    <rPh sb="9" eb="11">
      <t>コウモク</t>
    </rPh>
    <rPh sb="11" eb="13">
      <t>フビ</t>
    </rPh>
    <rPh sb="13" eb="14">
      <t>トウ</t>
    </rPh>
    <rPh sb="17" eb="19">
      <t>カクヅ</t>
    </rPh>
    <rPh sb="19" eb="21">
      <t>フノウ</t>
    </rPh>
    <rPh sb="22" eb="25">
      <t>ジギョウショ</t>
    </rPh>
    <rPh sb="31" eb="33">
      <t>ヒョウチュウ</t>
    </rPh>
    <rPh sb="34" eb="37">
      <t>ダイブンルイ</t>
    </rPh>
    <rPh sb="38" eb="40">
      <t>スウチ</t>
    </rPh>
    <rPh sb="41" eb="44">
      <t>チュウブンルイ</t>
    </rPh>
    <rPh sb="45" eb="47">
      <t>ゴウケイ</t>
    </rPh>
    <rPh sb="48" eb="49">
      <t>ア</t>
    </rPh>
    <phoneticPr fontId="69"/>
  </si>
  <si>
    <t>その他の電子部品・デバイス・電子回路製造業</t>
  </si>
  <si>
    <t>ユニット部品製造業</t>
  </si>
  <si>
    <t>その他の窯業・土石製品製造業</t>
  </si>
  <si>
    <t>その他のパルプ・紙・紙加工品製造業</t>
  </si>
  <si>
    <t>電気通信に附帯するサービス業</t>
  </si>
  <si>
    <t>電子回路製造業</t>
  </si>
  <si>
    <t>骨材・石工品等製造業</t>
  </si>
  <si>
    <t>紙製容器製造業</t>
  </si>
  <si>
    <t>移動電気通信業</t>
  </si>
  <si>
    <t>記録メディア製造業</t>
  </si>
  <si>
    <t>研磨材・同製品製造業</t>
  </si>
  <si>
    <t>紙製品製造業</t>
  </si>
  <si>
    <t>固定電気通信業</t>
  </si>
  <si>
    <t>電子部品製造業</t>
  </si>
  <si>
    <t>炭素・黒鉛製品製造業</t>
  </si>
  <si>
    <t>加工紙製造業</t>
  </si>
  <si>
    <t>その他の職別工事業</t>
  </si>
  <si>
    <t>冷蔵倉庫業</t>
  </si>
  <si>
    <t>管理，補助的経済活動を行う事業所</t>
  </si>
  <si>
    <t>電子デバイス製造業</t>
  </si>
  <si>
    <t>耐火物製造業</t>
  </si>
  <si>
    <t>紙製造業</t>
  </si>
  <si>
    <t>床・内装工事業</t>
  </si>
  <si>
    <t>倉庫業（冷蔵倉庫業を除く）</t>
  </si>
  <si>
    <t>通信業</t>
  </si>
  <si>
    <t>陶磁器・同関連製品製造業</t>
  </si>
  <si>
    <t>パルプ製造業</t>
  </si>
  <si>
    <t>塗装工事業</t>
  </si>
  <si>
    <t>【情報通信業】</t>
  </si>
  <si>
    <t>電子部品・デバイス・電子回路製造業</t>
  </si>
  <si>
    <t>建設用粘土製品製造業（陶磁器製を除く）</t>
  </si>
  <si>
    <t>板金・金物工事業</t>
  </si>
  <si>
    <t>倉庫業</t>
  </si>
  <si>
    <t>セメント・同製品製造業</t>
  </si>
  <si>
    <t>パルプ・紙・紙加工品製造業</t>
  </si>
  <si>
    <t>左官工事業</t>
  </si>
  <si>
    <t>下水道業</t>
  </si>
  <si>
    <t>武器製造業</t>
  </si>
  <si>
    <t>ガラス・同製品製造業</t>
  </si>
  <si>
    <t>石工・れんが・タイル・ブロック工事業</t>
  </si>
  <si>
    <t>航空機使用業（航空運送業を除く）</t>
  </si>
  <si>
    <t>工業用水道業</t>
  </si>
  <si>
    <t>光学機械器具・レンズ製造業</t>
  </si>
  <si>
    <t>その他の家具・装備品製造業</t>
  </si>
  <si>
    <t>鉄骨・鉄筋工事業</t>
  </si>
  <si>
    <t>航空運送業</t>
  </si>
  <si>
    <t>上水道業</t>
  </si>
  <si>
    <t>医療用機械器具・医療用品製造業</t>
  </si>
  <si>
    <t>窯業・土石製品製造業</t>
  </si>
  <si>
    <t>建具製造業</t>
  </si>
  <si>
    <t>とび・土工・コンクリート工事業</t>
  </si>
  <si>
    <t>計量器・測定器・分析機器・試験機・測量機械器具・理化学機械器具製造業</t>
  </si>
  <si>
    <t>宗教用具製造業</t>
  </si>
  <si>
    <t>大工工事業</t>
  </si>
  <si>
    <t>航空運輸業</t>
  </si>
  <si>
    <t>水道業</t>
  </si>
  <si>
    <t>サービス用・娯楽用機械器具製造業</t>
  </si>
  <si>
    <t>その他のなめし革製品製造業</t>
  </si>
  <si>
    <t>家具製造業</t>
  </si>
  <si>
    <t>事務用機械器具製造業</t>
  </si>
  <si>
    <t>毛皮製造業</t>
  </si>
  <si>
    <t>職別工事業（設備工事業を除く）</t>
  </si>
  <si>
    <t>船舶貸渡業</t>
  </si>
  <si>
    <t>熱供給業</t>
  </si>
  <si>
    <t>袋物製造業</t>
  </si>
  <si>
    <t>家具・装備品製造業</t>
    <phoneticPr fontId="69"/>
  </si>
  <si>
    <t>内陸水運業</t>
  </si>
  <si>
    <t>業務用機械器具製造業</t>
  </si>
  <si>
    <t>かばん製造業</t>
  </si>
  <si>
    <t>建築リフォーム工事業</t>
  </si>
  <si>
    <t>沿海海運業</t>
  </si>
  <si>
    <t>革製手袋製造業</t>
  </si>
  <si>
    <t>その他の木製品製造業（竹，とうを含む）</t>
  </si>
  <si>
    <t>木造建築工事業</t>
  </si>
  <si>
    <t>外航海運業</t>
  </si>
  <si>
    <t>その他の生産用機械・同部分品製造業</t>
  </si>
  <si>
    <t>革製履物製造業</t>
  </si>
  <si>
    <t>木製容器製造業（竹，とうを含む）</t>
  </si>
  <si>
    <t>建築工事業（木造建築工事業を除く）</t>
  </si>
  <si>
    <t>ガス業</t>
  </si>
  <si>
    <t>半導体・フラットパネルディスプレイ製造装置製造業</t>
  </si>
  <si>
    <t>革製履物用材料・同附属品製造業</t>
  </si>
  <si>
    <t>造作材・合板・建築用組立材料製造業</t>
  </si>
  <si>
    <t>舗装工事業</t>
  </si>
  <si>
    <t>水運業</t>
  </si>
  <si>
    <t>金属加工機械製造業</t>
  </si>
  <si>
    <t>工業用革製品製造業（手袋を除く）</t>
  </si>
  <si>
    <t>製材業，木製品製造業</t>
  </si>
  <si>
    <t>土木工事業（舗装工事業を除く）</t>
  </si>
  <si>
    <t>基礎素材産業用機械製造業</t>
  </si>
  <si>
    <t>なめし革製造業</t>
  </si>
  <si>
    <t>一般土木建築工事業</t>
  </si>
  <si>
    <t>その他の道路貨物運送業</t>
  </si>
  <si>
    <t>生活関連産業用機械製造業</t>
  </si>
  <si>
    <t>木材・木製品製造業（家具を除く）</t>
  </si>
  <si>
    <t>集配利用運送業</t>
  </si>
  <si>
    <t>電気業</t>
  </si>
  <si>
    <t>繊維機械製造業</t>
  </si>
  <si>
    <t>なめし革・同製品・毛皮製造業</t>
  </si>
  <si>
    <t>総合工事業</t>
  </si>
  <si>
    <t>貨物軽自動車運送業</t>
  </si>
  <si>
    <t>建設機械・鉱山機械製造業</t>
  </si>
  <si>
    <t>その他の繊維製品製造業</t>
  </si>
  <si>
    <t>【建設業】</t>
  </si>
  <si>
    <t>特定貨物自動車運送業</t>
  </si>
  <si>
    <t>農業用機械製造業（農業用器具を除く）</t>
  </si>
  <si>
    <t>その他のゴム製品製造業</t>
  </si>
  <si>
    <t>和装製品・その他の衣服・繊維製身の回り品製造業</t>
  </si>
  <si>
    <t>一般貨物自動車運送業</t>
  </si>
  <si>
    <t>【電気・ガス・熱供給・水道業】</t>
  </si>
  <si>
    <t>ゴムベルト・ゴムホース・工業用ゴム製品製造業</t>
  </si>
  <si>
    <t>下着類製造業</t>
  </si>
  <si>
    <t>その他の鉱業</t>
  </si>
  <si>
    <t>生産用機械器具製造業</t>
  </si>
  <si>
    <t>ゴム製・プラスチック製履物・同附属品製造業</t>
  </si>
  <si>
    <t>外衣・シャツ製造業（和式を除く）</t>
  </si>
  <si>
    <t>窯業原料用鉱物鉱業（耐火物・陶磁器・ガラス・セメント原料用に限る）</t>
  </si>
  <si>
    <t>道路貨物運送業</t>
  </si>
  <si>
    <t>他に分類されない製造業</t>
  </si>
  <si>
    <t>タイヤ・チューブ製造業</t>
  </si>
  <si>
    <t>綱・網・レース・繊維粗製品製造業</t>
  </si>
  <si>
    <t>採石業，砂・砂利・玉石採取業</t>
  </si>
  <si>
    <t>畳等生活雑貨製品製造業</t>
  </si>
  <si>
    <t>その他のはん用機械・同部分品製造業</t>
  </si>
  <si>
    <t>染色整理業</t>
  </si>
  <si>
    <t>原油・天然ガス鉱業</t>
  </si>
  <si>
    <t>その他の道路旅客運送業</t>
  </si>
  <si>
    <t>漆器製造業</t>
  </si>
  <si>
    <t>一般産業用機械・装置製造業</t>
  </si>
  <si>
    <t>ゴム製品製造業</t>
  </si>
  <si>
    <t>ニット生地製造業</t>
  </si>
  <si>
    <t>石炭・亜炭鉱業</t>
  </si>
  <si>
    <t>一般貸切旅客自動車運送業</t>
  </si>
  <si>
    <t>ペン・鉛筆・絵画用品・その他の事務用品製造業</t>
  </si>
  <si>
    <t>ポンプ・圧縮機器製造業</t>
  </si>
  <si>
    <t>織物業</t>
  </si>
  <si>
    <t>金属鉱業</t>
  </si>
  <si>
    <t>一般乗用旅客自動車運送業</t>
  </si>
  <si>
    <t>がん具・運動用具製造業</t>
  </si>
  <si>
    <t>ボイラ・原動機製造業</t>
  </si>
  <si>
    <t>その他のプラスチック製品製造業</t>
  </si>
  <si>
    <t>製糸業，紡績業，化学繊維・ねん糸等製造業</t>
  </si>
  <si>
    <t>一般乗合旅客自動車運送業</t>
  </si>
  <si>
    <t>楽器製造業</t>
  </si>
  <si>
    <t>プラスチック成形材料製造業（廃プラスチックを含む）</t>
  </si>
  <si>
    <t>時計・同部分品製造業</t>
  </si>
  <si>
    <t>はん用機械器具製造業</t>
  </si>
  <si>
    <t>発泡・強化プラスチック製品製造業</t>
  </si>
  <si>
    <t>繊維工業</t>
  </si>
  <si>
    <t>【鉱業，採石業，砂利採取業】</t>
  </si>
  <si>
    <t>道路旅客運送業</t>
  </si>
  <si>
    <t>装身具・装飾品・ボタン・同関連品製造業（貴金属・宝石製を除く）</t>
  </si>
  <si>
    <t>工業用プラスチック製品製造業</t>
  </si>
  <si>
    <t>貴金属・宝石製品製造業</t>
  </si>
  <si>
    <t>その他の金属製品製造業</t>
  </si>
  <si>
    <t>プラスチックフィルム・シート・床材・合成皮革製造業</t>
  </si>
  <si>
    <t>飼料・有機質肥料製造業</t>
  </si>
  <si>
    <t>内水面養殖業</t>
  </si>
  <si>
    <t>鉄道業</t>
  </si>
  <si>
    <t>ボルト・ナット・リベット・小ねじ・木ねじ等製造業</t>
  </si>
  <si>
    <t>プラスチック板・棒・管・継手・異形押出製品製造業</t>
  </si>
  <si>
    <t>たばこ製造業</t>
  </si>
  <si>
    <t>海面養殖業</t>
  </si>
  <si>
    <t>その他の製造業</t>
  </si>
  <si>
    <t>金属線製品製造業（ねじ類を除く）</t>
  </si>
  <si>
    <t>製氷業</t>
  </si>
  <si>
    <t>金属被覆・彫刻業，熱処理業（ほうろう鉄器を除く）</t>
  </si>
  <si>
    <t>プラスチック製品製造業（別掲を除く）</t>
  </si>
  <si>
    <t>茶・コーヒー製造業（清涼飲料を除く）</t>
  </si>
  <si>
    <t>水産養殖業</t>
  </si>
  <si>
    <t>【運輸業，郵便業】</t>
  </si>
  <si>
    <t>その他の輸送用機械器具製造業</t>
  </si>
  <si>
    <t>金属素形材製品製造業</t>
  </si>
  <si>
    <t>酒類製造業</t>
  </si>
  <si>
    <t>産業用運搬車両・同部分品・附属品製造業</t>
  </si>
  <si>
    <t>建設用・建築用金属製品製造業（製缶板金業を含む）</t>
  </si>
  <si>
    <t>その他の石油製品・石炭製品製造業</t>
  </si>
  <si>
    <t>清涼飲料製造業</t>
  </si>
  <si>
    <t>内水面漁業</t>
  </si>
  <si>
    <t>インターネット附随サービス業</t>
  </si>
  <si>
    <t>航空機・同附属品製造業</t>
  </si>
  <si>
    <t>暖房・調理等装置，配管工事用附属品製造業</t>
  </si>
  <si>
    <t>舗装材料製造業</t>
  </si>
  <si>
    <t>海面漁業</t>
  </si>
  <si>
    <t>船舶製造・修理業，舶用機関製造業</t>
  </si>
  <si>
    <t>洋食器・刃物・手道具・金物類製造業</t>
  </si>
  <si>
    <t>コークス製造業</t>
  </si>
  <si>
    <t>飲料・たばこ・飼料製造業</t>
  </si>
  <si>
    <t>鉄道車両・同部分品製造業</t>
  </si>
  <si>
    <t>ブリキ缶・その他のめっき板等製品製造業</t>
  </si>
  <si>
    <t>潤滑油・グリース製造業（石油精製業によらないもの）</t>
  </si>
  <si>
    <t>漁業（水産養殖業を除く）</t>
  </si>
  <si>
    <t>自動車・同附属品製造業</t>
  </si>
  <si>
    <t>石油精製業</t>
  </si>
  <si>
    <t>その他の食料品製造業</t>
  </si>
  <si>
    <t>【漁業】</t>
  </si>
  <si>
    <t>情報処理・提供サービス業</t>
  </si>
  <si>
    <t>金属製品製造業</t>
  </si>
  <si>
    <t>動植物油脂製造業</t>
  </si>
  <si>
    <t>ソフトウェア業</t>
  </si>
  <si>
    <t>輸送用機械器具製造業</t>
  </si>
  <si>
    <t>石油製品・石炭製品製造業</t>
  </si>
  <si>
    <t>パン・菓子製造業</t>
  </si>
  <si>
    <t>その他の林業</t>
  </si>
  <si>
    <t>その他の非鉄金属製造業</t>
  </si>
  <si>
    <t>精穀・製粉業</t>
  </si>
  <si>
    <t>林業サービス業</t>
  </si>
  <si>
    <t>情報サービス業</t>
  </si>
  <si>
    <t>電子計算機・同附属装置製造業</t>
  </si>
  <si>
    <t>非鉄金属素形材製造業</t>
  </si>
  <si>
    <t>その他の化学工業</t>
  </si>
  <si>
    <t>糖類製造業</t>
  </si>
  <si>
    <t>特用林産物生産業（きのこ類の栽培を除く）</t>
  </si>
  <si>
    <t>映像・音響機械器具製造業</t>
  </si>
  <si>
    <t>電線・ケーブル製造業</t>
  </si>
  <si>
    <t>化粧品・歯磨・その他の化粧用調整品製造業</t>
  </si>
  <si>
    <t>調味料製造業</t>
  </si>
  <si>
    <t>素材生産業</t>
  </si>
  <si>
    <t>映像・音声・文字情報制作に附帯するサービス業</t>
  </si>
  <si>
    <t>通信機械器具・同関連機械器具製造業</t>
  </si>
  <si>
    <t>非鉄金属・同合金圧延業（抽伸，押出しを含む）</t>
  </si>
  <si>
    <t>医薬品製造業</t>
  </si>
  <si>
    <t>野菜缶詰・果実缶詰・農産保存食料品製造業</t>
  </si>
  <si>
    <t>育林業</t>
  </si>
  <si>
    <t>広告制作業</t>
  </si>
  <si>
    <t>非鉄金属第２次製錬・精製業（非鉄金属合金製造業を含む）</t>
  </si>
  <si>
    <t>油脂加工製品・石けん・合成洗剤・界面活性剤・塗料製造業</t>
  </si>
  <si>
    <t>水産食料品製造業</t>
  </si>
  <si>
    <t>出版業</t>
  </si>
  <si>
    <t>情報通信機械器具製造業</t>
  </si>
  <si>
    <t>非鉄金属第１次製錬・精製業</t>
  </si>
  <si>
    <t>有機化学工業製品製造業</t>
  </si>
  <si>
    <t>畜産食料品製造業</t>
  </si>
  <si>
    <t>林業</t>
  </si>
  <si>
    <t>新聞業</t>
  </si>
  <si>
    <t>無機化学工業製品製造業</t>
  </si>
  <si>
    <t>音声情報制作業</t>
  </si>
  <si>
    <t>その他の電気機械器具製造業</t>
  </si>
  <si>
    <t>非鉄金属製造業</t>
  </si>
  <si>
    <t>化学肥料製造業</t>
  </si>
  <si>
    <t>食料品製造業</t>
  </si>
  <si>
    <t>園芸サービス業</t>
  </si>
  <si>
    <t>映像情報制作・配給業</t>
  </si>
  <si>
    <t>電気計測器製造業</t>
  </si>
  <si>
    <t>【製造業】</t>
  </si>
  <si>
    <t>農業サービス業（園芸サービス業を除く）</t>
  </si>
  <si>
    <t>電子応用装置製造業</t>
  </si>
  <si>
    <t>その他の鉄鋼業</t>
  </si>
  <si>
    <t>化学工業</t>
  </si>
  <si>
    <t>畜産農業</t>
  </si>
  <si>
    <t>映像・音声・文字情報制作業</t>
  </si>
  <si>
    <t>電池製造業</t>
  </si>
  <si>
    <t>鉄素形材製造業</t>
  </si>
  <si>
    <t>その他の設備工事業</t>
  </si>
  <si>
    <t>耕種農業</t>
  </si>
  <si>
    <t>電球・電気照明器具製造業</t>
  </si>
  <si>
    <t>表面処理鋼材製造業</t>
  </si>
  <si>
    <t>印刷関連サービス業</t>
  </si>
  <si>
    <t>機械器具設置工事業</t>
  </si>
  <si>
    <t>有線放送業</t>
  </si>
  <si>
    <t>民生用電気機械器具製造業</t>
  </si>
  <si>
    <t>製鋼を行わない鋼材製造業（表面処理鋼材を除く）</t>
  </si>
  <si>
    <t>製本業，印刷物加工業</t>
  </si>
  <si>
    <t>管工事業（さく井工事業を除く）</t>
  </si>
  <si>
    <t>農業</t>
  </si>
  <si>
    <t>民間放送業（有線放送業を除く）</t>
  </si>
  <si>
    <t>産業用電気機械器具製造業</t>
  </si>
  <si>
    <t>製鋼・製鋼圧延業</t>
  </si>
  <si>
    <t>製版業</t>
  </si>
  <si>
    <t>電気通信・信号装置工事業</t>
  </si>
  <si>
    <t>【農業，林業】</t>
  </si>
  <si>
    <t>公共放送業（有線放送業を除く）</t>
  </si>
  <si>
    <t>発電用・送電用・配電用電気機械器具製造業</t>
  </si>
  <si>
    <t>製鉄業</t>
  </si>
  <si>
    <t>印刷業</t>
  </si>
  <si>
    <t>電気工事業</t>
  </si>
  <si>
    <t>【農林漁業】</t>
  </si>
  <si>
    <t>放送業</t>
  </si>
  <si>
    <t>電気機械器具製造業</t>
  </si>
  <si>
    <t>鉄鋼業</t>
  </si>
  <si>
    <t>印刷・同関連業</t>
  </si>
  <si>
    <t>設備工事業</t>
  </si>
  <si>
    <t>全産業</t>
  </si>
  <si>
    <t>従業
者数</t>
    <phoneticPr fontId="69"/>
  </si>
  <si>
    <t>事業
所数</t>
    <phoneticPr fontId="69"/>
  </si>
  <si>
    <t>産業小分類</t>
    <rPh sb="0" eb="2">
      <t>サンギョウ</t>
    </rPh>
    <rPh sb="2" eb="5">
      <t>ショウブンルイ</t>
    </rPh>
    <phoneticPr fontId="69"/>
  </si>
  <si>
    <t>38　産業小分類別事業所数及び従業者数（その１）</t>
    <phoneticPr fontId="69"/>
  </si>
  <si>
    <t>学校教育支援機関</t>
  </si>
  <si>
    <t>専修学校，各種学校</t>
  </si>
  <si>
    <t>その他の織物・衣服・身の回り品小売業</t>
  </si>
  <si>
    <t>高等教育機関</t>
  </si>
  <si>
    <t>靴・履物小売業</t>
  </si>
  <si>
    <t>特別支援学校</t>
  </si>
  <si>
    <t>金融代理業</t>
  </si>
  <si>
    <t>婦人・子供服小売業</t>
  </si>
  <si>
    <t>その他の廃棄物処理業</t>
  </si>
  <si>
    <t>高等学校，中等教育学校</t>
  </si>
  <si>
    <t>その他の技術サービス業</t>
  </si>
  <si>
    <t>信託業</t>
  </si>
  <si>
    <t>男子服小売業</t>
  </si>
  <si>
    <t>産業廃棄物処理業</t>
  </si>
  <si>
    <t>中学校</t>
  </si>
  <si>
    <t>写真業</t>
  </si>
  <si>
    <t>補助的金融業，金融附帯業</t>
  </si>
  <si>
    <t>呉服・服地・寝具小売業</t>
  </si>
  <si>
    <t>一般廃棄物処理業</t>
  </si>
  <si>
    <t>小学校</t>
  </si>
  <si>
    <t>計量証明業</t>
  </si>
  <si>
    <t>幼保連携型認定こども園</t>
  </si>
  <si>
    <t>商品・非破壊検査業</t>
  </si>
  <si>
    <t>補助的金融業等</t>
  </si>
  <si>
    <t>織物・衣服・身の回り品小売業</t>
  </si>
  <si>
    <t>廃棄物処理業</t>
  </si>
  <si>
    <t>幼稚園</t>
  </si>
  <si>
    <t>機械設計業</t>
  </si>
  <si>
    <t>土木建築サービス業</t>
  </si>
  <si>
    <t>商品先物取引業，商品投資顧問業</t>
  </si>
  <si>
    <t>その他の各種商品小売業（従業者が常時50人未満のもの）</t>
  </si>
  <si>
    <t>その他の宗教</t>
  </si>
  <si>
    <t>学校教育</t>
  </si>
  <si>
    <t>獣医業</t>
  </si>
  <si>
    <t>金融商品取引業</t>
  </si>
  <si>
    <t>百貨店，総合スーパー</t>
  </si>
  <si>
    <t>キリスト教系宗教</t>
  </si>
  <si>
    <t>【教育，学習支援業】</t>
  </si>
  <si>
    <t>仏教系宗教</t>
  </si>
  <si>
    <t>技術サービス業（他に分類されないもの）</t>
  </si>
  <si>
    <t>金融商品取引業，商品先物取引業</t>
  </si>
  <si>
    <t>各種商品小売業</t>
  </si>
  <si>
    <t>神道系宗教</t>
  </si>
  <si>
    <t>その他の娯楽業</t>
  </si>
  <si>
    <t>宗教</t>
  </si>
  <si>
    <t>遊戯場</t>
  </si>
  <si>
    <t>広告業</t>
  </si>
  <si>
    <t>その他の非預金信用機関</t>
  </si>
  <si>
    <t>他に分類されない卸売業</t>
  </si>
  <si>
    <t>公園，遊園地</t>
  </si>
  <si>
    <t>クレジットカード業，割賦金融業</t>
  </si>
  <si>
    <t>紙・紙製品卸売業</t>
  </si>
  <si>
    <t>他に分類されない非営利的団体</t>
  </si>
  <si>
    <t>スポーツ施設提供業</t>
  </si>
  <si>
    <t>質屋</t>
  </si>
  <si>
    <t>医薬品・化粧品等卸売業</t>
  </si>
  <si>
    <t>政治団体</t>
  </si>
  <si>
    <t>競輪・競馬等の競走場，競技団</t>
  </si>
  <si>
    <t>貸金業</t>
  </si>
  <si>
    <t>家具・建具・じゅう器等卸売業</t>
  </si>
  <si>
    <t>学術・文化団体</t>
  </si>
  <si>
    <t>興行場（別掲を除く），興行団</t>
  </si>
  <si>
    <t>その他の専門サービス業</t>
  </si>
  <si>
    <t>労働団体</t>
  </si>
  <si>
    <t>映画館</t>
  </si>
  <si>
    <t>経営コンサルタント業，純粋持株会社</t>
  </si>
  <si>
    <t>貸金業，クレジットカード業等非預金信用機関</t>
  </si>
  <si>
    <t>その他の卸売業</t>
  </si>
  <si>
    <t>経済団体</t>
  </si>
  <si>
    <t>著述・芸術家業</t>
  </si>
  <si>
    <t>政治・経済・文化団体</t>
  </si>
  <si>
    <t>娯楽業</t>
  </si>
  <si>
    <t>デザイン業</t>
  </si>
  <si>
    <t>農林水産金融業</t>
  </si>
  <si>
    <t>その他の機械器具卸売業</t>
  </si>
  <si>
    <t>【サービス業（他に分類されないもの）】</t>
  </si>
  <si>
    <t>社会保険労務士事務所</t>
  </si>
  <si>
    <t>中小企業等金融業</t>
  </si>
  <si>
    <t>電気機械器具卸売業</t>
  </si>
  <si>
    <t>他に分類されない生活関連サービス業</t>
  </si>
  <si>
    <t>公認会計士事務所，税理士事務所</t>
  </si>
  <si>
    <t>自動車卸売業</t>
  </si>
  <si>
    <t>事業協同組合（他に分類されないもの）</t>
  </si>
  <si>
    <t>冠婚葬祭業</t>
  </si>
  <si>
    <t>行政書士事務所</t>
  </si>
  <si>
    <t>協同組織金融業</t>
  </si>
  <si>
    <t>産業機械器具卸売業</t>
  </si>
  <si>
    <t>農林水産業協同組合（他に分類されないもの）</t>
  </si>
  <si>
    <t>火葬・墓地管理業</t>
  </si>
  <si>
    <t>公証人役場，司法書士事務所，土地家屋調査士事務所</t>
  </si>
  <si>
    <t>物品預り業</t>
  </si>
  <si>
    <t>法律事務所，特許事務所</t>
  </si>
  <si>
    <t>銀行（中央銀行を除く）</t>
  </si>
  <si>
    <t>機械器具卸売業</t>
  </si>
  <si>
    <t>協同組合（他に分類されないもの）</t>
  </si>
  <si>
    <t>衣服裁縫修理業</t>
  </si>
  <si>
    <t>中央銀行</t>
  </si>
  <si>
    <t>旅行業</t>
  </si>
  <si>
    <t>専門サービス業（他に分類されないもの）</t>
  </si>
  <si>
    <t>再生資源卸売業</t>
  </si>
  <si>
    <t>郵便局受託業</t>
  </si>
  <si>
    <t>銀行業</t>
  </si>
  <si>
    <t>非鉄金属卸売業</t>
  </si>
  <si>
    <t>郵便局</t>
  </si>
  <si>
    <t>その他の生活関連サービス業</t>
  </si>
  <si>
    <t>人文・社会科学研究所</t>
  </si>
  <si>
    <t>【金融業，保険業】</t>
  </si>
  <si>
    <t>鉄鋼製品卸売業</t>
  </si>
  <si>
    <t>自然科学研究所</t>
  </si>
  <si>
    <t>石油・鉱物卸売業</t>
  </si>
  <si>
    <t>その他の洗濯・理容・美容・浴場業</t>
  </si>
  <si>
    <t>その他の無店舗小売業</t>
  </si>
  <si>
    <t>化学製品卸売業</t>
  </si>
  <si>
    <t>【複合サービス事業】</t>
  </si>
  <si>
    <t>その他の公衆浴場業</t>
  </si>
  <si>
    <t>学術・開発研究機関</t>
  </si>
  <si>
    <t>自動販売機による小売業</t>
  </si>
  <si>
    <t>建築材料卸売業</t>
  </si>
  <si>
    <t>一般公衆浴場業</t>
  </si>
  <si>
    <t>【学術研究，専門・技術サービス業】</t>
  </si>
  <si>
    <t>通信販売・訪問販売小売業</t>
  </si>
  <si>
    <t>その他の社会保険・社会福祉・介護事業</t>
  </si>
  <si>
    <t>美容業</t>
  </si>
  <si>
    <t>建築材料，鉱物・金属材料等卸売業</t>
  </si>
  <si>
    <t>障害者福祉事業</t>
  </si>
  <si>
    <t>理容業</t>
  </si>
  <si>
    <t>その他の物品賃貸業</t>
  </si>
  <si>
    <t>無店舗小売業</t>
  </si>
  <si>
    <t>老人福祉・介護事業</t>
  </si>
  <si>
    <t>洗濯業</t>
  </si>
  <si>
    <t>スポーツ・娯楽用品賃貸業</t>
  </si>
  <si>
    <t>食料・飲料卸売業</t>
  </si>
  <si>
    <t>児童福祉事業</t>
  </si>
  <si>
    <t>自動車賃貸業</t>
  </si>
  <si>
    <t>他に分類されない小売業</t>
  </si>
  <si>
    <t>農畜産物・水産物卸売業</t>
  </si>
  <si>
    <t>社会保険事業団体</t>
  </si>
  <si>
    <t>洗濯・理容・美容・浴場業</t>
  </si>
  <si>
    <t>事務用機械器具賃貸業</t>
  </si>
  <si>
    <t>写真機・時計・眼鏡小売業</t>
  </si>
  <si>
    <t>【生活関連サービス業，娯楽業】</t>
  </si>
  <si>
    <t>産業用機械器具賃貸業</t>
  </si>
  <si>
    <t>スポーツ用品・がん具・娯楽用品・楽器小売業</t>
  </si>
  <si>
    <t>飲食料品卸売業</t>
  </si>
  <si>
    <t>社会保険・社会福祉・介護事業</t>
  </si>
  <si>
    <t>各種物品賃貸業</t>
  </si>
  <si>
    <t>書籍・文房具小売業</t>
  </si>
  <si>
    <t>配達飲食サービス業</t>
  </si>
  <si>
    <t>燃料小売業</t>
  </si>
  <si>
    <t>身の回り品卸売業</t>
  </si>
  <si>
    <t>その他の保健衛生</t>
  </si>
  <si>
    <t>持ち帰り飲食サービス業</t>
  </si>
  <si>
    <t>物品賃貸業</t>
  </si>
  <si>
    <t>農耕用品小売業</t>
  </si>
  <si>
    <t>衣服卸売業</t>
  </si>
  <si>
    <t>健康相談施設</t>
  </si>
  <si>
    <t>医薬品・化粧品小売業</t>
  </si>
  <si>
    <t>繊維品卸売業（衣服，身の回り品を除く）</t>
  </si>
  <si>
    <t>持ち帰り・配達飲食サービス業</t>
  </si>
  <si>
    <t>不動産管理業</t>
  </si>
  <si>
    <t>じゅう器小売業</t>
  </si>
  <si>
    <t>保健衛生</t>
  </si>
  <si>
    <t>駐車場業</t>
  </si>
  <si>
    <t>家具・建具・畳小売業</t>
  </si>
  <si>
    <t>繊維・衣服等卸売業</t>
  </si>
  <si>
    <t>その他の飲食店</t>
  </si>
  <si>
    <t>貸家業，貸間業</t>
  </si>
  <si>
    <t>医療に附帯するサービス業</t>
  </si>
  <si>
    <t>喫茶店</t>
  </si>
  <si>
    <t>不動産賃貸業（貸家業，貸間業を除く）</t>
  </si>
  <si>
    <t>その他の小売業</t>
  </si>
  <si>
    <t>各種商品卸売業</t>
  </si>
  <si>
    <t>療術業</t>
  </si>
  <si>
    <t>バー，キャバレー，ナイトクラブ</t>
  </si>
  <si>
    <t>労働者派遣業</t>
  </si>
  <si>
    <t>助産・看護業</t>
  </si>
  <si>
    <t>酒場，ビヤホール</t>
  </si>
  <si>
    <t>不動産賃貸業・管理業</t>
  </si>
  <si>
    <t>機械器具小売業（自動車，自転車を除く）</t>
  </si>
  <si>
    <t>職業紹介業</t>
  </si>
  <si>
    <t>歯科診療所</t>
  </si>
  <si>
    <t>すし店</t>
  </si>
  <si>
    <t>自転車小売業</t>
  </si>
  <si>
    <t>【卸売業，小売業】</t>
  </si>
  <si>
    <t>一般診療所</t>
  </si>
  <si>
    <t>そば・うどん店</t>
  </si>
  <si>
    <t>不動産代理業・仲介業</t>
  </si>
  <si>
    <t>自動車小売業</t>
  </si>
  <si>
    <t>職業紹介・労働者派遣業</t>
  </si>
  <si>
    <t>専門料理店</t>
  </si>
  <si>
    <t>建物売買業，土地売買業</t>
  </si>
  <si>
    <t>郵便業（信書便事業を含む）</t>
  </si>
  <si>
    <t>食堂，レストラン（専門料理店を除く）</t>
  </si>
  <si>
    <t>機械器具小売業</t>
  </si>
  <si>
    <t>その他の修理業</t>
  </si>
  <si>
    <t>医療業</t>
  </si>
  <si>
    <t>不動産取引業</t>
  </si>
  <si>
    <t>表具業</t>
  </si>
  <si>
    <t>【医療，福祉】</t>
  </si>
  <si>
    <t>飲食店</t>
  </si>
  <si>
    <t>【不動産業，物品賃貸業】</t>
  </si>
  <si>
    <t>その他の飲食料品小売業</t>
  </si>
  <si>
    <t>電気機械器具修理業</t>
  </si>
  <si>
    <t>菓子・パン小売業</t>
  </si>
  <si>
    <t>その他の運輸に附帯するサービス業</t>
  </si>
  <si>
    <t>機械修理業（電気機械器具を除く）</t>
  </si>
  <si>
    <t>他に分類されない教育，学習支援業</t>
  </si>
  <si>
    <t>その他の宿泊業</t>
  </si>
  <si>
    <t>保険サービス業</t>
  </si>
  <si>
    <t>酒小売業</t>
  </si>
  <si>
    <t>運輸施設提供業</t>
  </si>
  <si>
    <t>教養・技能教授業</t>
  </si>
  <si>
    <t>下宿業</t>
  </si>
  <si>
    <t>保険媒介代理業</t>
  </si>
  <si>
    <t>鮮魚小売業</t>
  </si>
  <si>
    <t>こん包業</t>
  </si>
  <si>
    <t>機械等修理業（別掲を除く）</t>
  </si>
  <si>
    <t>学習塾</t>
  </si>
  <si>
    <t>簡易宿所</t>
  </si>
  <si>
    <t>共済事業，少額短期保険業</t>
  </si>
  <si>
    <t>食肉小売業</t>
  </si>
  <si>
    <t>運送代理店</t>
  </si>
  <si>
    <t>職業・教育支援施設</t>
  </si>
  <si>
    <t>旅館，ホテル</t>
  </si>
  <si>
    <t>損害保険業</t>
  </si>
  <si>
    <t>野菜・果実小売業</t>
  </si>
  <si>
    <t>貨物運送取扱業（集配利用運送業を除く）</t>
  </si>
  <si>
    <t>自動車整備業</t>
  </si>
  <si>
    <t>社会教育</t>
  </si>
  <si>
    <t>生命保険業</t>
  </si>
  <si>
    <t>各種食料品小売業</t>
  </si>
  <si>
    <t>港湾運送業</t>
  </si>
  <si>
    <t>宿泊業</t>
  </si>
  <si>
    <t>その他の教育，学習支援業</t>
  </si>
  <si>
    <t>【宿泊業，飲食サービス業】</t>
  </si>
  <si>
    <t>保険業（保険媒介代理業，保険サービス業を含む）</t>
  </si>
  <si>
    <t>飲食料品小売業</t>
  </si>
  <si>
    <t>運輸に附帯するサービス業</t>
  </si>
  <si>
    <t>(平成28年6月１日現在)</t>
    <phoneticPr fontId="20"/>
  </si>
  <si>
    <t>38　産業小分類別事業所数及び従業者数（その２）</t>
    <phoneticPr fontId="69"/>
  </si>
  <si>
    <t>資料：東京都総務局統計部「平成26年経済センサス－基礎調査報告」、総務省・経済産業省「平成28年経済センサス－活動調査」</t>
    <rPh sb="3" eb="6">
      <t>トウキョウト</t>
    </rPh>
    <rPh sb="6" eb="8">
      <t>ソウム</t>
    </rPh>
    <rPh sb="8" eb="9">
      <t>キョク</t>
    </rPh>
    <rPh sb="9" eb="11">
      <t>トウケイ</t>
    </rPh>
    <rPh sb="11" eb="12">
      <t>ブ</t>
    </rPh>
    <rPh sb="13" eb="15">
      <t>ヘイセイ</t>
    </rPh>
    <rPh sb="17" eb="18">
      <t>ネン</t>
    </rPh>
    <rPh sb="18" eb="20">
      <t>ケイザイ</t>
    </rPh>
    <rPh sb="25" eb="27">
      <t>キソ</t>
    </rPh>
    <rPh sb="27" eb="29">
      <t>チョウサ</t>
    </rPh>
    <rPh sb="29" eb="31">
      <t>ホウコク</t>
    </rPh>
    <phoneticPr fontId="22"/>
  </si>
  <si>
    <t>注４：調査票の記入項目不備等により格付不能の事業所があるため、表中の大分類の数値と中分類の合計が合わないことがある。</t>
    <rPh sb="0" eb="1">
      <t>チュウ</t>
    </rPh>
    <rPh sb="3" eb="6">
      <t>チョウサヒョウ</t>
    </rPh>
    <rPh sb="7" eb="9">
      <t>キニュウ</t>
    </rPh>
    <rPh sb="9" eb="11">
      <t>コウモク</t>
    </rPh>
    <rPh sb="11" eb="14">
      <t>フビナド</t>
    </rPh>
    <rPh sb="17" eb="19">
      <t>カクヅケ</t>
    </rPh>
    <rPh sb="19" eb="21">
      <t>フノウ</t>
    </rPh>
    <rPh sb="22" eb="25">
      <t>ジギョウショ</t>
    </rPh>
    <rPh sb="31" eb="33">
      <t>ヒョウチュウ</t>
    </rPh>
    <rPh sb="34" eb="37">
      <t>ダイブンルイ</t>
    </rPh>
    <rPh sb="38" eb="40">
      <t>スウチ</t>
    </rPh>
    <rPh sb="41" eb="44">
      <t>チュウブンルイ</t>
    </rPh>
    <rPh sb="45" eb="47">
      <t>ゴウケイ</t>
    </rPh>
    <rPh sb="48" eb="49">
      <t>ア</t>
    </rPh>
    <phoneticPr fontId="22"/>
  </si>
  <si>
    <t>注３：平成28年経済センサス－活動調査においては、国・地方公共団体の事業所を調査対象としていない。</t>
    <rPh sb="0" eb="1">
      <t>チュウ</t>
    </rPh>
    <rPh sb="3" eb="5">
      <t>ヘイセイ</t>
    </rPh>
    <rPh sb="7" eb="8">
      <t>ネン</t>
    </rPh>
    <rPh sb="8" eb="10">
      <t>ケイザイ</t>
    </rPh>
    <rPh sb="15" eb="17">
      <t>カツドウ</t>
    </rPh>
    <rPh sb="17" eb="19">
      <t>チョウサ</t>
    </rPh>
    <rPh sb="25" eb="26">
      <t>クニ</t>
    </rPh>
    <rPh sb="27" eb="29">
      <t>チホウ</t>
    </rPh>
    <rPh sb="29" eb="31">
      <t>コウキョウ</t>
    </rPh>
    <rPh sb="31" eb="33">
      <t>ダンタイ</t>
    </rPh>
    <rPh sb="34" eb="37">
      <t>ジギョウショ</t>
    </rPh>
    <rPh sb="38" eb="40">
      <t>チョウサ</t>
    </rPh>
    <rPh sb="40" eb="42">
      <t>タイショウ</t>
    </rPh>
    <phoneticPr fontId="22"/>
  </si>
  <si>
    <t>　　　調査対象としていない。</t>
    <phoneticPr fontId="20"/>
  </si>
  <si>
    <t>注２：平成26年経済センサス－基礎調査においては、日本標準産業分類「サービス業(他に分類されないもの)」のうち、外国公務に分類する事業所を</t>
    <rPh sb="0" eb="1">
      <t>チュウ</t>
    </rPh>
    <rPh sb="3" eb="5">
      <t>ヘイセイ</t>
    </rPh>
    <rPh sb="7" eb="8">
      <t>ネン</t>
    </rPh>
    <rPh sb="8" eb="10">
      <t>ケイザイ</t>
    </rPh>
    <rPh sb="15" eb="17">
      <t>キソ</t>
    </rPh>
    <rPh sb="17" eb="19">
      <t>チョウサ</t>
    </rPh>
    <rPh sb="25" eb="27">
      <t>ニホン</t>
    </rPh>
    <rPh sb="27" eb="29">
      <t>ヒョウジュン</t>
    </rPh>
    <rPh sb="29" eb="31">
      <t>サンギョウ</t>
    </rPh>
    <rPh sb="31" eb="33">
      <t>ブンルイ</t>
    </rPh>
    <rPh sb="38" eb="39">
      <t>ギョウ</t>
    </rPh>
    <rPh sb="40" eb="41">
      <t>ホカ</t>
    </rPh>
    <rPh sb="42" eb="44">
      <t>ブンルイ</t>
    </rPh>
    <rPh sb="56" eb="58">
      <t>ガイコク</t>
    </rPh>
    <rPh sb="58" eb="60">
      <t>コウム</t>
    </rPh>
    <rPh sb="61" eb="63">
      <t>ブンルイ</t>
    </rPh>
    <rPh sb="65" eb="68">
      <t>ジギョウショ</t>
    </rPh>
    <phoneticPr fontId="22"/>
  </si>
  <si>
    <t>注１：従業者数には、男女別が不詳の者を含む。</t>
  </si>
  <si>
    <t>その他のサービス業</t>
  </si>
  <si>
    <t>その他の事業サービス業</t>
  </si>
  <si>
    <t>サービス業(他に分類されないもの)</t>
    <phoneticPr fontId="69"/>
  </si>
  <si>
    <t>学術研究，専門・技術サービス業</t>
  </si>
  <si>
    <t>家具・装備品製造業</t>
  </si>
  <si>
    <t>貸金業,クレジットカード業等非預金信用機関</t>
    <phoneticPr fontId="69"/>
  </si>
  <si>
    <t>職別工事業（設備工事業を除く）</t>
    <phoneticPr fontId="69"/>
  </si>
  <si>
    <t>全産業（Ｓ公務を除く）</t>
  </si>
  <si>
    <t>平成26年</t>
    <rPh sb="0" eb="2">
      <t>ヘイセイ</t>
    </rPh>
    <rPh sb="4" eb="5">
      <t>ネン</t>
    </rPh>
    <phoneticPr fontId="20"/>
  </si>
  <si>
    <t>産業中分類</t>
  </si>
  <si>
    <t>平成28年は6月１日現在</t>
    <rPh sb="0" eb="2">
      <t>ヘイセイ</t>
    </rPh>
    <rPh sb="4" eb="5">
      <t>ネン</t>
    </rPh>
    <rPh sb="7" eb="8">
      <t>ガツ</t>
    </rPh>
    <rPh sb="9" eb="10">
      <t>ニチ</t>
    </rPh>
    <rPh sb="10" eb="12">
      <t>ゲンザイ</t>
    </rPh>
    <phoneticPr fontId="20"/>
  </si>
  <si>
    <t>平成26年は7月１日現在</t>
    <rPh sb="0" eb="2">
      <t>ヘイセイ</t>
    </rPh>
    <rPh sb="4" eb="5">
      <t>ネン</t>
    </rPh>
    <rPh sb="7" eb="8">
      <t>ガツ</t>
    </rPh>
    <rPh sb="9" eb="10">
      <t>ニチ</t>
    </rPh>
    <rPh sb="10" eb="12">
      <t>ゲンザイ</t>
    </rPh>
    <phoneticPr fontId="20"/>
  </si>
  <si>
    <t>39  産業中分類別事業所数及び従業者数</t>
    <phoneticPr fontId="20"/>
  </si>
  <si>
    <t>資料：東京都総務局統計部｢東京の工業｣平成２８年経済センサス－活動調査(工業統計相当集計結果)</t>
    <rPh sb="19" eb="21">
      <t>ヘイセイ</t>
    </rPh>
    <rPh sb="23" eb="24">
      <t>ネン</t>
    </rPh>
    <rPh sb="24" eb="26">
      <t>ケイザイ</t>
    </rPh>
    <rPh sb="31" eb="33">
      <t>カツドウ</t>
    </rPh>
    <rPh sb="33" eb="35">
      <t>チョウサ</t>
    </rPh>
    <rPh sb="36" eb="38">
      <t>コウギョウ</t>
    </rPh>
    <rPh sb="38" eb="40">
      <t>トウケイ</t>
    </rPh>
    <rPh sb="40" eb="42">
      <t>ソウトウ</t>
    </rPh>
    <rPh sb="42" eb="44">
      <t>シュウケイ</t>
    </rPh>
    <rPh sb="44" eb="46">
      <t>ケッカ</t>
    </rPh>
    <phoneticPr fontId="20"/>
  </si>
  <si>
    <t>注２：従業者の内訳には、送出者が含まれており、総数には送出者が含まれていないため、総数と内訳の合計が一致しない。</t>
    <rPh sb="3" eb="6">
      <t>ジュウギョウシャ</t>
    </rPh>
    <rPh sb="7" eb="9">
      <t>ウチワケ</t>
    </rPh>
    <rPh sb="12" eb="14">
      <t>ソウシュツ</t>
    </rPh>
    <rPh sb="14" eb="15">
      <t>シャ</t>
    </rPh>
    <rPh sb="16" eb="17">
      <t>フク</t>
    </rPh>
    <rPh sb="23" eb="25">
      <t>ソウスウ</t>
    </rPh>
    <rPh sb="27" eb="29">
      <t>ソウシュツ</t>
    </rPh>
    <rPh sb="29" eb="30">
      <t>シャ</t>
    </rPh>
    <rPh sb="31" eb="32">
      <t>フク</t>
    </rPh>
    <rPh sb="41" eb="43">
      <t>ソウスウ</t>
    </rPh>
    <rPh sb="44" eb="46">
      <t>ウチワケ</t>
    </rPh>
    <rPh sb="47" eb="49">
      <t>ゴウケイ</t>
    </rPh>
    <rPh sb="50" eb="52">
      <t>イッチ</t>
    </rPh>
    <phoneticPr fontId="20"/>
  </si>
  <si>
    <t>注１：χは秘匿数字を合算したものである｡</t>
  </si>
  <si>
    <t>その他の木製品製造業(竹，とうを含む)</t>
  </si>
  <si>
    <t>綱・網・レース・繊維粗製</t>
  </si>
  <si>
    <t>総数</t>
    <rPh sb="0" eb="2">
      <t>ソウスウ</t>
    </rPh>
    <phoneticPr fontId="20"/>
  </si>
  <si>
    <t>うち男</t>
    <phoneticPr fontId="20"/>
  </si>
  <si>
    <t>ﾊﾟｰﾄ･ｱﾙﾊﾞｲﾄ等</t>
    <rPh sb="11" eb="12">
      <t>ナド</t>
    </rPh>
    <phoneticPr fontId="20"/>
  </si>
  <si>
    <t>正社員･正職員等</t>
    <rPh sb="0" eb="3">
      <t>セイシャイン</t>
    </rPh>
    <rPh sb="4" eb="7">
      <t>セイショクイン</t>
    </rPh>
    <rPh sb="7" eb="8">
      <t>ナド</t>
    </rPh>
    <phoneticPr fontId="20"/>
  </si>
  <si>
    <t>出向･派遣
受入者</t>
    <rPh sb="0" eb="2">
      <t>シュッコウ</t>
    </rPh>
    <rPh sb="3" eb="5">
      <t>ハケン</t>
    </rPh>
    <rPh sb="6" eb="8">
      <t>ウケイレ</t>
    </rPh>
    <rPh sb="8" eb="9">
      <t>シャ</t>
    </rPh>
    <phoneticPr fontId="20"/>
  </si>
  <si>
    <t>雇用者</t>
    <rPh sb="0" eb="3">
      <t>コヨウシャ</t>
    </rPh>
    <phoneticPr fontId="20"/>
  </si>
  <si>
    <t>うち
加工賃
収入額</t>
    <phoneticPr fontId="20"/>
  </si>
  <si>
    <t>うち
製造品
出荷額</t>
    <phoneticPr fontId="20"/>
  </si>
  <si>
    <t>常用労働者数</t>
    <rPh sb="0" eb="2">
      <t>ジョウヨウ</t>
    </rPh>
    <rPh sb="2" eb="5">
      <t>ロウドウシャ</t>
    </rPh>
    <rPh sb="5" eb="6">
      <t>スウ</t>
    </rPh>
    <phoneticPr fontId="20"/>
  </si>
  <si>
    <t>個人事業主
及び
無給家族
従業者数</t>
    <phoneticPr fontId="20"/>
  </si>
  <si>
    <t>総額</t>
    <rPh sb="0" eb="2">
      <t>ソウガク</t>
    </rPh>
    <phoneticPr fontId="20"/>
  </si>
  <si>
    <t xml:space="preserve">臨時雇用者
</t>
    <phoneticPr fontId="20"/>
  </si>
  <si>
    <t>総数
(送出者を除く)</t>
    <rPh sb="0" eb="1">
      <t>ソウ</t>
    </rPh>
    <rPh sb="1" eb="2">
      <t>スウ</t>
    </rPh>
    <rPh sb="4" eb="6">
      <t>ソウシュツ</t>
    </rPh>
    <rPh sb="6" eb="7">
      <t>シャ</t>
    </rPh>
    <rPh sb="8" eb="9">
      <t>ノゾ</t>
    </rPh>
    <phoneticPr fontId="20"/>
  </si>
  <si>
    <t>粗付加
価値額</t>
    <rPh sb="0" eb="1">
      <t>アラ</t>
    </rPh>
    <rPh sb="1" eb="3">
      <t>フカ</t>
    </rPh>
    <rPh sb="4" eb="6">
      <t>カチ</t>
    </rPh>
    <rPh sb="6" eb="7">
      <t>ガク</t>
    </rPh>
    <phoneticPr fontId="20"/>
  </si>
  <si>
    <t>付加価値額
（29人以下
は粗付加
価値額）</t>
    <phoneticPr fontId="20"/>
  </si>
  <si>
    <t>製造品出荷額等</t>
    <rPh sb="0" eb="3">
      <t>セイゾウヒン</t>
    </rPh>
    <rPh sb="3" eb="5">
      <t>シュッカ</t>
    </rPh>
    <rPh sb="5" eb="6">
      <t>ガク</t>
    </rPh>
    <rPh sb="6" eb="7">
      <t>ナド</t>
    </rPh>
    <phoneticPr fontId="20"/>
  </si>
  <si>
    <t>原材料
使用額等</t>
    <rPh sb="0" eb="1">
      <t>ハラ</t>
    </rPh>
    <rPh sb="1" eb="2">
      <t>ザイ</t>
    </rPh>
    <rPh sb="2" eb="3">
      <t>リョウ</t>
    </rPh>
    <rPh sb="4" eb="6">
      <t>シヨウ</t>
    </rPh>
    <rPh sb="6" eb="7">
      <t>ガク</t>
    </rPh>
    <rPh sb="7" eb="8">
      <t>ナド</t>
    </rPh>
    <phoneticPr fontId="20"/>
  </si>
  <si>
    <t>現金給与
総額</t>
    <rPh sb="0" eb="2">
      <t>ゲンキン</t>
    </rPh>
    <rPh sb="2" eb="4">
      <t>キュウヨ</t>
    </rPh>
    <rPh sb="5" eb="6">
      <t>フサ</t>
    </rPh>
    <rPh sb="6" eb="7">
      <t>ガク</t>
    </rPh>
    <phoneticPr fontId="20"/>
  </si>
  <si>
    <t>従業者数</t>
    <rPh sb="0" eb="3">
      <t>ジュウギョウシャ</t>
    </rPh>
    <rPh sb="3" eb="4">
      <t>スウ</t>
    </rPh>
    <phoneticPr fontId="20"/>
  </si>
  <si>
    <t>事業所数</t>
    <rPh sb="0" eb="3">
      <t>ジギョウショ</t>
    </rPh>
    <rPh sb="3" eb="4">
      <t>スウ</t>
    </rPh>
    <phoneticPr fontId="20"/>
  </si>
  <si>
    <t>産業小分類</t>
    <rPh sb="0" eb="2">
      <t>サンギョウ</t>
    </rPh>
    <rPh sb="2" eb="5">
      <t>ショウブンルイ</t>
    </rPh>
    <phoneticPr fontId="20"/>
  </si>
  <si>
    <t>(平成28年6月1日現在）</t>
    <rPh sb="1" eb="3">
      <t>ヘイセイ</t>
    </rPh>
    <rPh sb="5" eb="6">
      <t>ネン</t>
    </rPh>
    <rPh sb="7" eb="8">
      <t>ガツ</t>
    </rPh>
    <rPh sb="9" eb="10">
      <t>ニチ</t>
    </rPh>
    <rPh sb="10" eb="12">
      <t>ゲンザイ</t>
    </rPh>
    <phoneticPr fontId="20"/>
  </si>
  <si>
    <t>40　産業小分類別工場数、従業者数、製造品出荷額等（その１）</t>
    <rPh sb="3" eb="5">
      <t>サンギョウ</t>
    </rPh>
    <rPh sb="5" eb="8">
      <t>ショウブンルイ</t>
    </rPh>
    <rPh sb="8" eb="9">
      <t>ベツ</t>
    </rPh>
    <rPh sb="9" eb="11">
      <t>コウジョウ</t>
    </rPh>
    <rPh sb="11" eb="12">
      <t>スウ</t>
    </rPh>
    <rPh sb="13" eb="14">
      <t>ジュウ</t>
    </rPh>
    <rPh sb="14" eb="17">
      <t>ギョウシャスウ</t>
    </rPh>
    <rPh sb="18" eb="21">
      <t>セイゾウヒン</t>
    </rPh>
    <rPh sb="21" eb="23">
      <t>シュッカ</t>
    </rPh>
    <rPh sb="23" eb="24">
      <t>ガク</t>
    </rPh>
    <rPh sb="24" eb="25">
      <t>トウ</t>
    </rPh>
    <phoneticPr fontId="20"/>
  </si>
  <si>
    <t>化粧品・歯磨・その他の化粧用調整品製造業</t>
    <phoneticPr fontId="20"/>
  </si>
  <si>
    <t>油脂加工製品・石けん・合成洗剤
・界面活性剤・塗料製造業</t>
    <phoneticPr fontId="20"/>
  </si>
  <si>
    <t>40　産業小分類別工場数、従業者数、製造品出荷額等（その２）</t>
    <rPh sb="3" eb="5">
      <t>サンギョウ</t>
    </rPh>
    <rPh sb="5" eb="8">
      <t>ショウブンルイ</t>
    </rPh>
    <rPh sb="8" eb="9">
      <t>ベツ</t>
    </rPh>
    <rPh sb="9" eb="11">
      <t>コウジョウ</t>
    </rPh>
    <rPh sb="11" eb="12">
      <t>スウ</t>
    </rPh>
    <rPh sb="13" eb="14">
      <t>ジュウ</t>
    </rPh>
    <rPh sb="14" eb="17">
      <t>ギョウシャスウ</t>
    </rPh>
    <rPh sb="18" eb="21">
      <t>セイゾウヒン</t>
    </rPh>
    <rPh sb="21" eb="23">
      <t>シュッカ</t>
    </rPh>
    <rPh sb="23" eb="24">
      <t>ガク</t>
    </rPh>
    <rPh sb="24" eb="25">
      <t>トウ</t>
    </rPh>
    <phoneticPr fontId="20"/>
  </si>
  <si>
    <t>その他のなめし革製品製造業</t>
    <rPh sb="12" eb="13">
      <t>ギョウ</t>
    </rPh>
    <phoneticPr fontId="84"/>
  </si>
  <si>
    <t>40　産業小分類別工場数、従業者数、製造品出荷額等（その３）</t>
    <rPh sb="3" eb="5">
      <t>サンギョウ</t>
    </rPh>
    <rPh sb="5" eb="8">
      <t>ショウブンルイ</t>
    </rPh>
    <rPh sb="8" eb="9">
      <t>ベツ</t>
    </rPh>
    <rPh sb="9" eb="11">
      <t>コウジョウ</t>
    </rPh>
    <rPh sb="11" eb="12">
      <t>スウ</t>
    </rPh>
    <rPh sb="13" eb="14">
      <t>ジュウ</t>
    </rPh>
    <rPh sb="14" eb="17">
      <t>ギョウシャスウ</t>
    </rPh>
    <rPh sb="18" eb="21">
      <t>セイゾウヒン</t>
    </rPh>
    <rPh sb="21" eb="23">
      <t>シュッカ</t>
    </rPh>
    <rPh sb="23" eb="24">
      <t>ガク</t>
    </rPh>
    <rPh sb="24" eb="25">
      <t>トウ</t>
    </rPh>
    <phoneticPr fontId="20"/>
  </si>
  <si>
    <t>ボルト・ナット・リベット
・小ねじ・木ねじ等製造業</t>
    <phoneticPr fontId="20"/>
  </si>
  <si>
    <t>金属線製品製造業（ねじ類を除く)</t>
  </si>
  <si>
    <t>金属被覆・彫刻業，熱処理業
（ほうろう鉄器を除く）</t>
    <phoneticPr fontId="20"/>
  </si>
  <si>
    <t>建設用・建築用金属製品製造業
（製缶板金業を含む)</t>
    <phoneticPr fontId="20"/>
  </si>
  <si>
    <t>暖房装置・配管工事用附属品製造業</t>
  </si>
  <si>
    <t>非鉄金属第２次製錬・精製業
（非鉄金属合金製造業を含む）</t>
    <phoneticPr fontId="20"/>
  </si>
  <si>
    <t>40　産業小分類別工場数、従業者数、製造品出荷額等（その４）</t>
    <rPh sb="3" eb="5">
      <t>サンギョウ</t>
    </rPh>
    <rPh sb="5" eb="8">
      <t>ショウブンルイ</t>
    </rPh>
    <rPh sb="8" eb="9">
      <t>ベツ</t>
    </rPh>
    <rPh sb="9" eb="11">
      <t>コウジョウ</t>
    </rPh>
    <rPh sb="11" eb="12">
      <t>スウ</t>
    </rPh>
    <rPh sb="13" eb="14">
      <t>ジュウ</t>
    </rPh>
    <rPh sb="14" eb="17">
      <t>ギョウシャスウ</t>
    </rPh>
    <rPh sb="18" eb="21">
      <t>セイゾウヒン</t>
    </rPh>
    <rPh sb="21" eb="23">
      <t>シュッカ</t>
    </rPh>
    <rPh sb="23" eb="24">
      <t>ガク</t>
    </rPh>
    <rPh sb="24" eb="25">
      <t>トウ</t>
    </rPh>
    <phoneticPr fontId="20"/>
  </si>
  <si>
    <t>その他の電子部品・デバイス・電子回路製造業</t>
    <phoneticPr fontId="20"/>
  </si>
  <si>
    <t>計量器・測定器・分析機器・試験機
・測量機械器具・理化学機械器具製造業</t>
    <phoneticPr fontId="20"/>
  </si>
  <si>
    <t>サービス・娯楽用機械器具製造業</t>
  </si>
  <si>
    <t>半導体・フラットパネルディスプレイ製造装置製造業</t>
    <phoneticPr fontId="20"/>
  </si>
  <si>
    <t>40　産業小分類別工場数、従業者数、製造品出荷額等（その５）</t>
    <rPh sb="3" eb="5">
      <t>サンギョウ</t>
    </rPh>
    <rPh sb="5" eb="8">
      <t>ショウブンルイ</t>
    </rPh>
    <rPh sb="8" eb="9">
      <t>ベツ</t>
    </rPh>
    <rPh sb="9" eb="11">
      <t>コウジョウ</t>
    </rPh>
    <rPh sb="11" eb="12">
      <t>スウ</t>
    </rPh>
    <rPh sb="13" eb="14">
      <t>ジュウ</t>
    </rPh>
    <rPh sb="14" eb="17">
      <t>ギョウシャスウ</t>
    </rPh>
    <rPh sb="18" eb="21">
      <t>セイゾウヒン</t>
    </rPh>
    <rPh sb="21" eb="23">
      <t>シュッカ</t>
    </rPh>
    <rPh sb="23" eb="24">
      <t>ガク</t>
    </rPh>
    <rPh sb="24" eb="25">
      <t>トウ</t>
    </rPh>
    <phoneticPr fontId="20"/>
  </si>
  <si>
    <t>装身具・装飾品・ボタン・同関連品製造業
（貴金属・宝石製を除く）</t>
    <phoneticPr fontId="20"/>
  </si>
  <si>
    <t>40　産業小分類別工場数、従業者数、製造品出荷額等（その６）</t>
    <rPh sb="3" eb="5">
      <t>サンギョウ</t>
    </rPh>
    <rPh sb="5" eb="8">
      <t>ショウブンルイ</t>
    </rPh>
    <rPh sb="8" eb="9">
      <t>ベツ</t>
    </rPh>
    <rPh sb="9" eb="11">
      <t>コウジョウ</t>
    </rPh>
    <rPh sb="11" eb="12">
      <t>スウ</t>
    </rPh>
    <rPh sb="13" eb="14">
      <t>ジュウ</t>
    </rPh>
    <rPh sb="14" eb="17">
      <t>ギョウシャスウ</t>
    </rPh>
    <rPh sb="18" eb="21">
      <t>セイゾウヒン</t>
    </rPh>
    <rPh sb="21" eb="23">
      <t>シュッカ</t>
    </rPh>
    <rPh sb="23" eb="24">
      <t>ガク</t>
    </rPh>
    <rPh sb="24" eb="25">
      <t>トウ</t>
    </rPh>
    <phoneticPr fontId="20"/>
  </si>
  <si>
    <t>資料：東京都総務局統計部｢東京の工業｣平成28年経済センサス－活動調査(工業統計相当集計結果)</t>
    <phoneticPr fontId="45"/>
  </si>
  <si>
    <t>　注：Ｘは秘匿数字を合算したものである｡</t>
    <phoneticPr fontId="45"/>
  </si>
  <si>
    <t>電子部品・デバイス・電子回路製造業</t>
    <phoneticPr fontId="45"/>
  </si>
  <si>
    <t>なめし革・同製品・毛皮製造業</t>
    <rPh sb="13" eb="14">
      <t>ギョウ</t>
    </rPh>
    <phoneticPr fontId="45"/>
  </si>
  <si>
    <t>プラスチック製品製造業（別掲を除く）</t>
    <phoneticPr fontId="45"/>
  </si>
  <si>
    <t>木材・木製品製造業（家具を除く）</t>
    <phoneticPr fontId="45"/>
  </si>
  <si>
    <t>総数</t>
    <rPh sb="0" eb="2">
      <t>ソウスウ</t>
    </rPh>
    <phoneticPr fontId="45"/>
  </si>
  <si>
    <t>万円</t>
    <rPh sb="0" eb="2">
      <t>マンエン</t>
    </rPh>
    <phoneticPr fontId="45"/>
  </si>
  <si>
    <t>人</t>
    <rPh sb="0" eb="1">
      <t>ニン</t>
    </rPh>
    <phoneticPr fontId="45"/>
  </si>
  <si>
    <t>その他の収入額</t>
    <rPh sb="2" eb="3">
      <t>タ</t>
    </rPh>
    <phoneticPr fontId="20"/>
  </si>
  <si>
    <t>くず・廃物出荷額</t>
    <rPh sb="3" eb="5">
      <t>ハイブツ</t>
    </rPh>
    <phoneticPr fontId="20"/>
  </si>
  <si>
    <t>修理料
収入額</t>
    <rPh sb="0" eb="2">
      <t>シュウリ</t>
    </rPh>
    <rPh sb="2" eb="3">
      <t>リョウ</t>
    </rPh>
    <phoneticPr fontId="20"/>
  </si>
  <si>
    <t>加工賃
収入額</t>
    <rPh sb="0" eb="3">
      <t>カコウチン</t>
    </rPh>
    <phoneticPr fontId="20"/>
  </si>
  <si>
    <t>製造品
出荷額</t>
    <rPh sb="0" eb="3">
      <t>セイゾウヒン</t>
    </rPh>
    <phoneticPr fontId="20"/>
  </si>
  <si>
    <t>総額</t>
    <phoneticPr fontId="45"/>
  </si>
  <si>
    <t>うち男</t>
    <rPh sb="2" eb="3">
      <t>オトコ</t>
    </rPh>
    <phoneticPr fontId="20"/>
  </si>
  <si>
    <t>粗付加
価値額</t>
    <rPh sb="0" eb="1">
      <t>アラ</t>
    </rPh>
    <rPh sb="1" eb="3">
      <t>フカ</t>
    </rPh>
    <rPh sb="5" eb="7">
      <t>カチ</t>
    </rPh>
    <rPh sb="7" eb="8">
      <t>ガク</t>
    </rPh>
    <phoneticPr fontId="20"/>
  </si>
  <si>
    <t>製造品出荷額等</t>
    <rPh sb="0" eb="1">
      <t>セイ</t>
    </rPh>
    <phoneticPr fontId="20"/>
  </si>
  <si>
    <t>原材料
使用額等</t>
    <rPh sb="0" eb="1">
      <t>ハラ</t>
    </rPh>
    <rPh sb="1" eb="2">
      <t>ザイ</t>
    </rPh>
    <rPh sb="2" eb="3">
      <t>リョウ</t>
    </rPh>
    <rPh sb="5" eb="7">
      <t>シヨウ</t>
    </rPh>
    <rPh sb="7" eb="8">
      <t>ガク</t>
    </rPh>
    <rPh sb="8" eb="9">
      <t>ナド</t>
    </rPh>
    <phoneticPr fontId="20"/>
  </si>
  <si>
    <t>現金給与
総額</t>
    <rPh sb="0" eb="2">
      <t>ゲンキン</t>
    </rPh>
    <rPh sb="2" eb="4">
      <t>キュウヨ</t>
    </rPh>
    <rPh sb="6" eb="7">
      <t>フサ</t>
    </rPh>
    <rPh sb="7" eb="8">
      <t>ガク</t>
    </rPh>
    <phoneticPr fontId="20"/>
  </si>
  <si>
    <t>個人事業主及び無給家族従業者数</t>
    <rPh sb="0" eb="2">
      <t>コジン</t>
    </rPh>
    <rPh sb="2" eb="4">
      <t>ジギョウ</t>
    </rPh>
    <rPh sb="4" eb="5">
      <t>シュ</t>
    </rPh>
    <rPh sb="5" eb="6">
      <t>オヨ</t>
    </rPh>
    <rPh sb="7" eb="9">
      <t>ムキュウ</t>
    </rPh>
    <rPh sb="9" eb="11">
      <t>カゾク</t>
    </rPh>
    <rPh sb="11" eb="13">
      <t>ジュウギョウ</t>
    </rPh>
    <rPh sb="13" eb="14">
      <t>シャ</t>
    </rPh>
    <rPh sb="14" eb="15">
      <t>スウ</t>
    </rPh>
    <phoneticPr fontId="20"/>
  </si>
  <si>
    <t>従業者数
(送出者を除く)</t>
    <rPh sb="0" eb="1">
      <t>ジュウ</t>
    </rPh>
    <rPh sb="1" eb="4">
      <t>ギョウシャスウ</t>
    </rPh>
    <rPh sb="6" eb="7">
      <t>オク</t>
    </rPh>
    <rPh sb="7" eb="8">
      <t>ダ</t>
    </rPh>
    <rPh sb="8" eb="9">
      <t>シャ</t>
    </rPh>
    <rPh sb="10" eb="11">
      <t>ノゾ</t>
    </rPh>
    <phoneticPr fontId="20"/>
  </si>
  <si>
    <t>産業中分類</t>
    <rPh sb="0" eb="2">
      <t>サンギョウ</t>
    </rPh>
    <rPh sb="2" eb="3">
      <t>チュウ</t>
    </rPh>
    <rPh sb="3" eb="5">
      <t>ブンルイ</t>
    </rPh>
    <phoneticPr fontId="20"/>
  </si>
  <si>
    <t>(平成28年6月1日現在)</t>
    <rPh sb="1" eb="3">
      <t>ヘイセイ</t>
    </rPh>
    <rPh sb="5" eb="6">
      <t>ネン</t>
    </rPh>
    <rPh sb="7" eb="8">
      <t>ガツ</t>
    </rPh>
    <rPh sb="9" eb="10">
      <t>ニチ</t>
    </rPh>
    <rPh sb="10" eb="12">
      <t>ゲンザイ</t>
    </rPh>
    <phoneticPr fontId="45"/>
  </si>
  <si>
    <t>41　産業中分類別従業者数１〜３人の工業統計表</t>
    <rPh sb="3" eb="4">
      <t>サン</t>
    </rPh>
    <rPh sb="4" eb="5">
      <t>ギョウ</t>
    </rPh>
    <rPh sb="5" eb="6">
      <t>ナカ</t>
    </rPh>
    <rPh sb="6" eb="7">
      <t>ブン</t>
    </rPh>
    <rPh sb="7" eb="8">
      <t>タグイ</t>
    </rPh>
    <rPh sb="8" eb="9">
      <t>ベツ</t>
    </rPh>
    <rPh sb="9" eb="10">
      <t>ジュウ</t>
    </rPh>
    <rPh sb="10" eb="11">
      <t>ギョウ</t>
    </rPh>
    <phoneticPr fontId="20"/>
  </si>
  <si>
    <t>資料：東京都総務局統計部｢東京の工業｣平成２８年経済センサス－活動調査(工業統計相当集計結果)</t>
  </si>
  <si>
    <t>業務用機械器具製造業</t>
    <phoneticPr fontId="45"/>
  </si>
  <si>
    <t>減価
償却額</t>
    <rPh sb="0" eb="2">
      <t>ゲンカ</t>
    </rPh>
    <rPh sb="3" eb="6">
      <t>ショウキャクガク</t>
    </rPh>
    <phoneticPr fontId="20"/>
  </si>
  <si>
    <t>除却額</t>
    <rPh sb="0" eb="1">
      <t>ジョ</t>
    </rPh>
    <rPh sb="1" eb="2">
      <t>キャク</t>
    </rPh>
    <rPh sb="2" eb="3">
      <t>ガク</t>
    </rPh>
    <phoneticPr fontId="20"/>
  </si>
  <si>
    <t>取得額</t>
    <rPh sb="0" eb="2">
      <t>シュトク</t>
    </rPh>
    <rPh sb="2" eb="3">
      <t>ガク</t>
    </rPh>
    <phoneticPr fontId="20"/>
  </si>
  <si>
    <t>年初
現在高</t>
    <rPh sb="0" eb="2">
      <t>ネンショ</t>
    </rPh>
    <rPh sb="3" eb="5">
      <t>ゲンザイ</t>
    </rPh>
    <rPh sb="5" eb="6">
      <t>ダカ</t>
    </rPh>
    <phoneticPr fontId="20"/>
  </si>
  <si>
    <t>その他の収入額</t>
    <rPh sb="4" eb="6">
      <t>シュウニュウ</t>
    </rPh>
    <rPh sb="6" eb="7">
      <t>ガク</t>
    </rPh>
    <phoneticPr fontId="20"/>
  </si>
  <si>
    <t>くず・廃物
出荷額</t>
    <rPh sb="6" eb="8">
      <t>シュッカ</t>
    </rPh>
    <rPh sb="8" eb="9">
      <t>ガク</t>
    </rPh>
    <phoneticPr fontId="20"/>
  </si>
  <si>
    <t>修理料
収入額</t>
    <rPh sb="4" eb="6">
      <t>シュウニュウ</t>
    </rPh>
    <rPh sb="6" eb="7">
      <t>ガク</t>
    </rPh>
    <phoneticPr fontId="20"/>
  </si>
  <si>
    <t>加工賃
収入額</t>
    <rPh sb="4" eb="6">
      <t>シュウニュウ</t>
    </rPh>
    <rPh sb="6" eb="7">
      <t>ガク</t>
    </rPh>
    <phoneticPr fontId="20"/>
  </si>
  <si>
    <t>製造品
出荷額</t>
    <rPh sb="4" eb="6">
      <t>シュッカ</t>
    </rPh>
    <rPh sb="6" eb="7">
      <t>ガク</t>
    </rPh>
    <phoneticPr fontId="20"/>
  </si>
  <si>
    <t>有形固定資産額（10人以上）</t>
  </si>
  <si>
    <t>付加価値額
(29人以下は粗付加価値額)</t>
    <phoneticPr fontId="45"/>
  </si>
  <si>
    <t>製造品出荷額等</t>
    <rPh sb="1" eb="2">
      <t>ヅクリ</t>
    </rPh>
    <rPh sb="2" eb="3">
      <t>シナ</t>
    </rPh>
    <rPh sb="3" eb="4">
      <t>デ</t>
    </rPh>
    <rPh sb="4" eb="5">
      <t>ニ</t>
    </rPh>
    <rPh sb="5" eb="6">
      <t>ガク</t>
    </rPh>
    <rPh sb="6" eb="7">
      <t>ナド</t>
    </rPh>
    <phoneticPr fontId="20"/>
  </si>
  <si>
    <t>個人事業主及び無給家族従業者</t>
    <rPh sb="0" eb="2">
      <t>コジン</t>
    </rPh>
    <rPh sb="2" eb="4">
      <t>ジギョウ</t>
    </rPh>
    <rPh sb="4" eb="5">
      <t>シュ</t>
    </rPh>
    <rPh sb="5" eb="6">
      <t>オヨ</t>
    </rPh>
    <rPh sb="7" eb="9">
      <t>ムキュウ</t>
    </rPh>
    <rPh sb="9" eb="11">
      <t>カゾク</t>
    </rPh>
    <rPh sb="11" eb="13">
      <t>ジュウギョウ</t>
    </rPh>
    <rPh sb="13" eb="14">
      <t>シャ</t>
    </rPh>
    <phoneticPr fontId="20"/>
  </si>
  <si>
    <t>従業者数(送出者を除く)</t>
    <rPh sb="0" eb="1">
      <t>ジュウ</t>
    </rPh>
    <rPh sb="1" eb="4">
      <t>ギョウシャスウ</t>
    </rPh>
    <rPh sb="5" eb="6">
      <t>オク</t>
    </rPh>
    <rPh sb="6" eb="7">
      <t>ダ</t>
    </rPh>
    <rPh sb="7" eb="8">
      <t>シャ</t>
    </rPh>
    <rPh sb="9" eb="10">
      <t>ノゾ</t>
    </rPh>
    <phoneticPr fontId="20"/>
  </si>
  <si>
    <t>事業
所数</t>
    <rPh sb="0" eb="2">
      <t>ジギョウ</t>
    </rPh>
    <rPh sb="3" eb="4">
      <t>ショ</t>
    </rPh>
    <rPh sb="4" eb="5">
      <t>スウ</t>
    </rPh>
    <phoneticPr fontId="20"/>
  </si>
  <si>
    <t>42　産業中分類別従業者数４〜２９人の工業統計表</t>
    <rPh sb="3" eb="4">
      <t>サン</t>
    </rPh>
    <rPh sb="4" eb="5">
      <t>ギョウ</t>
    </rPh>
    <rPh sb="5" eb="6">
      <t>ナカ</t>
    </rPh>
    <rPh sb="6" eb="7">
      <t>ブン</t>
    </rPh>
    <rPh sb="7" eb="8">
      <t>タグイ</t>
    </rPh>
    <rPh sb="8" eb="9">
      <t>ベツ</t>
    </rPh>
    <rPh sb="9" eb="10">
      <t>ジュウ</t>
    </rPh>
    <rPh sb="10" eb="11">
      <t>ギョウ</t>
    </rPh>
    <phoneticPr fontId="20"/>
  </si>
  <si>
    <t>くず・廃物
出荷額</t>
    <phoneticPr fontId="20"/>
  </si>
  <si>
    <t>うち
委託
生産費</t>
    <rPh sb="3" eb="5">
      <t>イタク</t>
    </rPh>
    <rPh sb="8" eb="9">
      <t>ヒ</t>
    </rPh>
    <phoneticPr fontId="20"/>
  </si>
  <si>
    <t>うち
電力
使用額</t>
    <rPh sb="3" eb="5">
      <t>デンリョク</t>
    </rPh>
    <phoneticPr fontId="20"/>
  </si>
  <si>
    <t>うち
燃料
使用額</t>
    <rPh sb="3" eb="5">
      <t>ネンリョウ</t>
    </rPh>
    <phoneticPr fontId="20"/>
  </si>
  <si>
    <t>うち
原材料
使用額</t>
    <rPh sb="3" eb="6">
      <t>ゲンザイリョウ</t>
    </rPh>
    <phoneticPr fontId="20"/>
  </si>
  <si>
    <t>付加価値額</t>
    <rPh sb="0" eb="2">
      <t>フカ</t>
    </rPh>
    <rPh sb="2" eb="4">
      <t>カチ</t>
    </rPh>
    <rPh sb="4" eb="5">
      <t>ガク</t>
    </rPh>
    <phoneticPr fontId="20"/>
  </si>
  <si>
    <t>原材料使用額等</t>
    <rPh sb="3" eb="5">
      <t>シヨウ</t>
    </rPh>
    <rPh sb="5" eb="6">
      <t>ガク</t>
    </rPh>
    <rPh sb="6" eb="7">
      <t>ナド</t>
    </rPh>
    <phoneticPr fontId="20"/>
  </si>
  <si>
    <t>現金給与総額</t>
    <rPh sb="0" eb="2">
      <t>ゲンキン</t>
    </rPh>
    <rPh sb="2" eb="4">
      <t>キュウヨ</t>
    </rPh>
    <rPh sb="4" eb="5">
      <t>フサ</t>
    </rPh>
    <rPh sb="5" eb="6">
      <t>ガク</t>
    </rPh>
    <phoneticPr fontId="20"/>
  </si>
  <si>
    <t>臨時雇用者数</t>
    <rPh sb="0" eb="2">
      <t>リンジ</t>
    </rPh>
    <rPh sb="2" eb="5">
      <t>コヨウシャ</t>
    </rPh>
    <rPh sb="5" eb="6">
      <t>スウ</t>
    </rPh>
    <phoneticPr fontId="20"/>
  </si>
  <si>
    <t>個人事業主及び無給家族従業者</t>
    <phoneticPr fontId="20"/>
  </si>
  <si>
    <r>
      <t xml:space="preserve">従業者数
</t>
    </r>
    <r>
      <rPr>
        <sz val="8"/>
        <rFont val="ＭＳ 明朝"/>
        <family val="1"/>
        <charset val="128"/>
      </rPr>
      <t>(送出者を除く)</t>
    </r>
    <rPh sb="0" eb="1">
      <t>ジュウ</t>
    </rPh>
    <rPh sb="1" eb="4">
      <t>ギョウシャスウ</t>
    </rPh>
    <rPh sb="6" eb="8">
      <t>ソウシュツ</t>
    </rPh>
    <rPh sb="8" eb="9">
      <t>シャ</t>
    </rPh>
    <rPh sb="10" eb="11">
      <t>ノゾ</t>
    </rPh>
    <phoneticPr fontId="20"/>
  </si>
  <si>
    <t>43　産業中分類別従業者数３０人以上の工業統計表</t>
    <rPh sb="3" eb="4">
      <t>サン</t>
    </rPh>
    <rPh sb="4" eb="5">
      <t>ギョウ</t>
    </rPh>
    <rPh sb="5" eb="6">
      <t>ナカ</t>
    </rPh>
    <rPh sb="6" eb="7">
      <t>ブン</t>
    </rPh>
    <rPh sb="7" eb="8">
      <t>タグイ</t>
    </rPh>
    <rPh sb="8" eb="9">
      <t>ベツ</t>
    </rPh>
    <rPh sb="9" eb="10">
      <t>ジュウ</t>
    </rPh>
    <rPh sb="10" eb="11">
      <t>ギョウ</t>
    </rPh>
    <phoneticPr fontId="20"/>
  </si>
  <si>
    <t>備品等</t>
    <rPh sb="0" eb="2">
      <t>ビヒン</t>
    </rPh>
    <rPh sb="2" eb="3">
      <t>ナド</t>
    </rPh>
    <phoneticPr fontId="20"/>
  </si>
  <si>
    <t>機械等</t>
    <rPh sb="0" eb="2">
      <t>キカイ</t>
    </rPh>
    <rPh sb="2" eb="3">
      <t>ナド</t>
    </rPh>
    <phoneticPr fontId="20"/>
  </si>
  <si>
    <t>建物等</t>
    <rPh sb="0" eb="3">
      <t>タテモノナド</t>
    </rPh>
    <phoneticPr fontId="20"/>
  </si>
  <si>
    <t>計</t>
    <rPh sb="0" eb="1">
      <t>ケイ</t>
    </rPh>
    <phoneticPr fontId="20"/>
  </si>
  <si>
    <t>支払額</t>
    <rPh sb="0" eb="2">
      <t>シハライ</t>
    </rPh>
    <rPh sb="2" eb="3">
      <t>ガク</t>
    </rPh>
    <phoneticPr fontId="20"/>
  </si>
  <si>
    <t>契約額</t>
    <rPh sb="0" eb="2">
      <t>ケイヤク</t>
    </rPh>
    <rPh sb="2" eb="3">
      <t>ガク</t>
    </rPh>
    <phoneticPr fontId="20"/>
  </si>
  <si>
    <t>差引増減</t>
    <rPh sb="0" eb="2">
      <t>サシヒキ</t>
    </rPh>
    <rPh sb="2" eb="4">
      <t>ゾウゲン</t>
    </rPh>
    <phoneticPr fontId="20"/>
  </si>
  <si>
    <t>土地以外</t>
    <rPh sb="0" eb="2">
      <t>トチ</t>
    </rPh>
    <rPh sb="2" eb="4">
      <t>イガイ</t>
    </rPh>
    <phoneticPr fontId="20"/>
  </si>
  <si>
    <t>土地</t>
    <rPh sb="0" eb="2">
      <t>トチ</t>
    </rPh>
    <phoneticPr fontId="20"/>
  </si>
  <si>
    <t>土地
以外</t>
    <rPh sb="0" eb="2">
      <t>トチ</t>
    </rPh>
    <rPh sb="3" eb="5">
      <t>イガイ</t>
    </rPh>
    <phoneticPr fontId="20"/>
  </si>
  <si>
    <t>年末</t>
    <rPh sb="0" eb="2">
      <t>ネンマツ</t>
    </rPh>
    <phoneticPr fontId="20"/>
  </si>
  <si>
    <t>年初</t>
    <rPh sb="0" eb="2">
      <t>ネンショ</t>
    </rPh>
    <phoneticPr fontId="20"/>
  </si>
  <si>
    <t>投資
総額</t>
    <rPh sb="0" eb="2">
      <t>トウシ</t>
    </rPh>
    <rPh sb="3" eb="5">
      <t>ソウガク</t>
    </rPh>
    <phoneticPr fontId="20"/>
  </si>
  <si>
    <t>建設仮勘定</t>
    <rPh sb="0" eb="2">
      <t>ケンセツ</t>
    </rPh>
    <rPh sb="2" eb="5">
      <t>カリカンジョウ</t>
    </rPh>
    <phoneticPr fontId="20"/>
  </si>
  <si>
    <t>減価償却額</t>
    <rPh sb="0" eb="2">
      <t>ゲンカ</t>
    </rPh>
    <rPh sb="2" eb="5">
      <t>ショウキャクガク</t>
    </rPh>
    <phoneticPr fontId="20"/>
  </si>
  <si>
    <t>取得額</t>
    <rPh sb="0" eb="2">
      <t>シュトク</t>
    </rPh>
    <rPh sb="1" eb="2">
      <t>トク</t>
    </rPh>
    <rPh sb="2" eb="3">
      <t>ガク</t>
    </rPh>
    <phoneticPr fontId="20"/>
  </si>
  <si>
    <t>年初現在高</t>
    <rPh sb="0" eb="2">
      <t>ネンショ</t>
    </rPh>
    <rPh sb="2" eb="4">
      <t>ゲンザイ</t>
    </rPh>
    <rPh sb="4" eb="5">
      <t>ダカ</t>
    </rPh>
    <phoneticPr fontId="20"/>
  </si>
  <si>
    <t>原材料及び燃料</t>
    <rPh sb="0" eb="3">
      <t>ゲンザイリョウ</t>
    </rPh>
    <rPh sb="3" eb="4">
      <t>オヨ</t>
    </rPh>
    <rPh sb="5" eb="7">
      <t>ネンリョウ</t>
    </rPh>
    <phoneticPr fontId="20"/>
  </si>
  <si>
    <t>半製品及び仕掛品</t>
    <rPh sb="0" eb="3">
      <t>ハンセイヒン</t>
    </rPh>
    <rPh sb="3" eb="4">
      <t>オヨ</t>
    </rPh>
    <rPh sb="5" eb="7">
      <t>シカケ</t>
    </rPh>
    <rPh sb="7" eb="8">
      <t>ヒン</t>
    </rPh>
    <phoneticPr fontId="20"/>
  </si>
  <si>
    <t>製造品</t>
    <rPh sb="0" eb="3">
      <t>セイゾウヒン</t>
    </rPh>
    <phoneticPr fontId="20"/>
  </si>
  <si>
    <t>リース契約による契約額及び支払額</t>
    <rPh sb="3" eb="5">
      <t>ケイヤク</t>
    </rPh>
    <rPh sb="8" eb="10">
      <t>ケイヤク</t>
    </rPh>
    <rPh sb="10" eb="11">
      <t>ガク</t>
    </rPh>
    <rPh sb="11" eb="12">
      <t>オヨ</t>
    </rPh>
    <rPh sb="13" eb="15">
      <t>シハライ</t>
    </rPh>
    <rPh sb="15" eb="16">
      <t>ガク</t>
    </rPh>
    <phoneticPr fontId="20"/>
  </si>
  <si>
    <t>有形固定資産額</t>
    <rPh sb="0" eb="1">
      <t>ユウ</t>
    </rPh>
    <rPh sb="1" eb="2">
      <t>カタチ</t>
    </rPh>
    <rPh sb="2" eb="4">
      <t>コテイ</t>
    </rPh>
    <rPh sb="4" eb="6">
      <t>シサン</t>
    </rPh>
    <rPh sb="6" eb="7">
      <t>ガク</t>
    </rPh>
    <phoneticPr fontId="20"/>
  </si>
  <si>
    <t>有形固定資産額</t>
    <rPh sb="0" eb="2">
      <t>ユウケイ</t>
    </rPh>
    <rPh sb="2" eb="4">
      <t>コテイ</t>
    </rPh>
    <rPh sb="4" eb="6">
      <t>シサン</t>
    </rPh>
    <rPh sb="6" eb="7">
      <t>ガク</t>
    </rPh>
    <phoneticPr fontId="20"/>
  </si>
  <si>
    <t>在庫額</t>
    <rPh sb="0" eb="2">
      <t>ザイコ</t>
    </rPh>
    <rPh sb="2" eb="3">
      <t>ガク</t>
    </rPh>
    <phoneticPr fontId="20"/>
  </si>
  <si>
    <t>生産額</t>
    <rPh sb="0" eb="3">
      <t>セイサンガク</t>
    </rPh>
    <phoneticPr fontId="20"/>
  </si>
  <si>
    <t>43　産業中分類別従業者数３０人以上の工業統計表（続）</t>
    <rPh sb="3" eb="4">
      <t>サン</t>
    </rPh>
    <rPh sb="4" eb="5">
      <t>ギョウ</t>
    </rPh>
    <rPh sb="5" eb="6">
      <t>ナカ</t>
    </rPh>
    <rPh sb="6" eb="7">
      <t>ブン</t>
    </rPh>
    <rPh sb="7" eb="8">
      <t>タグイ</t>
    </rPh>
    <rPh sb="8" eb="9">
      <t>ベツ</t>
    </rPh>
    <rPh sb="9" eb="10">
      <t>ジュウ</t>
    </rPh>
    <rPh sb="10" eb="11">
      <t>ギョウ</t>
    </rPh>
    <rPh sb="25" eb="26">
      <t>ゾク</t>
    </rPh>
    <phoneticPr fontId="20"/>
  </si>
  <si>
    <t>資料：東京都総務局統計部｢東京の工業｣</t>
  </si>
  <si>
    <t>　　　平成28年「平成28年経済センサス－活動調査」(調査日：平成28年6月1日)</t>
    <rPh sb="3" eb="5">
      <t>ヘイセイ</t>
    </rPh>
    <rPh sb="7" eb="8">
      <t>ネン</t>
    </rPh>
    <rPh sb="9" eb="11">
      <t>ヘイセイ</t>
    </rPh>
    <rPh sb="13" eb="14">
      <t>ネン</t>
    </rPh>
    <rPh sb="14" eb="16">
      <t>ケイザイ</t>
    </rPh>
    <rPh sb="27" eb="30">
      <t>チョウサビ</t>
    </rPh>
    <rPh sb="31" eb="33">
      <t>ヘイセイ</t>
    </rPh>
    <rPh sb="35" eb="36">
      <t>ネン</t>
    </rPh>
    <rPh sb="37" eb="38">
      <t>ガツ</t>
    </rPh>
    <rPh sb="39" eb="40">
      <t>ニチ</t>
    </rPh>
    <phoneticPr fontId="20"/>
  </si>
  <si>
    <t>　　　平成23年「平成24年経済センサス－活動調査」(調査日：平成24年2月1日)</t>
    <rPh sb="3" eb="5">
      <t>ヘイセイ</t>
    </rPh>
    <rPh sb="7" eb="8">
      <t>ネン</t>
    </rPh>
    <rPh sb="9" eb="11">
      <t>ヘイセイ</t>
    </rPh>
    <rPh sb="13" eb="14">
      <t>ネン</t>
    </rPh>
    <rPh sb="14" eb="16">
      <t>ケイザイ</t>
    </rPh>
    <rPh sb="27" eb="30">
      <t>チョウサビ</t>
    </rPh>
    <rPh sb="31" eb="33">
      <t>ヘイセイ</t>
    </rPh>
    <rPh sb="35" eb="36">
      <t>ネン</t>
    </rPh>
    <rPh sb="37" eb="38">
      <t>ガツ</t>
    </rPh>
    <rPh sb="39" eb="40">
      <t>ニチ</t>
    </rPh>
    <phoneticPr fontId="20"/>
  </si>
  <si>
    <t>　注：平成12年～平成20年「工業統計調査」(調査日：各年12月31日現在)</t>
    <rPh sb="3" eb="5">
      <t>ヘイセイ</t>
    </rPh>
    <rPh sb="7" eb="8">
      <t>ネン</t>
    </rPh>
    <rPh sb="9" eb="11">
      <t>ヘイセイ</t>
    </rPh>
    <rPh sb="13" eb="14">
      <t>ネン</t>
    </rPh>
    <rPh sb="15" eb="17">
      <t>コウギョウ</t>
    </rPh>
    <rPh sb="17" eb="19">
      <t>トウケイ</t>
    </rPh>
    <rPh sb="19" eb="21">
      <t>チョウサ</t>
    </rPh>
    <rPh sb="23" eb="26">
      <t>チョウサビ</t>
    </rPh>
    <rPh sb="27" eb="29">
      <t>カクネン</t>
    </rPh>
    <rPh sb="31" eb="32">
      <t>ガツ</t>
    </rPh>
    <rPh sb="34" eb="35">
      <t>ニチ</t>
    </rPh>
    <rPh sb="35" eb="37">
      <t>ゲンザイ</t>
    </rPh>
    <phoneticPr fontId="20"/>
  </si>
  <si>
    <t>100〜199人</t>
  </si>
  <si>
    <t>20〜29人</t>
  </si>
  <si>
    <t>10〜19人</t>
  </si>
  <si>
    <t>4〜9人</t>
    <phoneticPr fontId="20"/>
  </si>
  <si>
    <t>1〜3人</t>
    <phoneticPr fontId="20"/>
  </si>
  <si>
    <t>28</t>
    <phoneticPr fontId="20"/>
  </si>
  <si>
    <t>23</t>
    <phoneticPr fontId="20"/>
  </si>
  <si>
    <t>20</t>
    <phoneticPr fontId="20"/>
  </si>
  <si>
    <t>17</t>
  </si>
  <si>
    <t>15</t>
    <phoneticPr fontId="20"/>
  </si>
  <si>
    <t>平成12年</t>
    <rPh sb="0" eb="2">
      <t>ヘイセイ</t>
    </rPh>
    <rPh sb="4" eb="5">
      <t>ネン</t>
    </rPh>
    <phoneticPr fontId="20"/>
  </si>
  <si>
    <t>うち男</t>
  </si>
  <si>
    <t>その他の
収入額</t>
    <phoneticPr fontId="20"/>
  </si>
  <si>
    <t>くず・廃物
出荷額</t>
    <rPh sb="3" eb="5">
      <t>ハイブツ</t>
    </rPh>
    <phoneticPr fontId="20"/>
  </si>
  <si>
    <t>修理料
収入額</t>
    <phoneticPr fontId="20"/>
  </si>
  <si>
    <t>加工賃
収入額</t>
    <phoneticPr fontId="20"/>
  </si>
  <si>
    <t>製造品
出荷額</t>
    <phoneticPr fontId="20"/>
  </si>
  <si>
    <t>個人事業主及び無給家族従業者</t>
  </si>
  <si>
    <t>常用労働者</t>
  </si>
  <si>
    <t>粗付加
価値額</t>
    <phoneticPr fontId="20"/>
  </si>
  <si>
    <t>製造品出荷額等</t>
  </si>
  <si>
    <t>原材料
使用額等</t>
    <phoneticPr fontId="20"/>
  </si>
  <si>
    <t>現金給与
総額</t>
    <phoneticPr fontId="20"/>
  </si>
  <si>
    <t>年及び
規模別</t>
    <phoneticPr fontId="20"/>
  </si>
  <si>
    <t>44　規模別工場数､従業者数､現金給与額､原材料使用額及び製造品出荷額等</t>
    <rPh sb="6" eb="8">
      <t>コウジョウ</t>
    </rPh>
    <rPh sb="8" eb="9">
      <t>カズ</t>
    </rPh>
    <phoneticPr fontId="20"/>
  </si>
  <si>
    <t>　　　対象として支援業務を行う事業所をいう。</t>
    <phoneticPr fontId="20"/>
  </si>
  <si>
    <t>注４：管理，補助的経済活動を行う事業所とは、主として管理事務を行う本社、支社などの産業及び同一経営主体の事業所のみを</t>
    <rPh sb="0" eb="1">
      <t>チュウ</t>
    </rPh>
    <rPh sb="3" eb="5">
      <t>カンリ</t>
    </rPh>
    <rPh sb="6" eb="9">
      <t>ホジョテキ</t>
    </rPh>
    <rPh sb="9" eb="11">
      <t>ケイザイ</t>
    </rPh>
    <rPh sb="11" eb="13">
      <t>カツドウ</t>
    </rPh>
    <rPh sb="14" eb="15">
      <t>オコナ</t>
    </rPh>
    <rPh sb="16" eb="19">
      <t>ジギョウショ</t>
    </rPh>
    <rPh sb="43" eb="44">
      <t>オヨ</t>
    </rPh>
    <phoneticPr fontId="20"/>
  </si>
  <si>
    <t>注３：売場面積は、個人経営の事業所は含まない。</t>
    <rPh sb="0" eb="1">
      <t>チュウ</t>
    </rPh>
    <rPh sb="3" eb="4">
      <t>ウ</t>
    </rPh>
    <rPh sb="4" eb="5">
      <t>バ</t>
    </rPh>
    <rPh sb="5" eb="7">
      <t>メンセキ</t>
    </rPh>
    <rPh sb="9" eb="11">
      <t>コジン</t>
    </rPh>
    <rPh sb="11" eb="13">
      <t>ケイエイ</t>
    </rPh>
    <rPh sb="14" eb="17">
      <t>ジギョウショ</t>
    </rPh>
    <rPh sb="18" eb="19">
      <t>フク</t>
    </rPh>
    <phoneticPr fontId="20"/>
  </si>
  <si>
    <t>注２：年間商品販売額及び売場面積は、調査票の記入項目不備等で格付不能の事業所、商品販売額等の記入がない事業所は含まない。</t>
    <rPh sb="0" eb="1">
      <t>チュウ</t>
    </rPh>
    <rPh sb="3" eb="5">
      <t>ネンカン</t>
    </rPh>
    <rPh sb="5" eb="7">
      <t>ショウヒン</t>
    </rPh>
    <rPh sb="7" eb="9">
      <t>ハンバイ</t>
    </rPh>
    <rPh sb="9" eb="10">
      <t>ガク</t>
    </rPh>
    <rPh sb="10" eb="11">
      <t>オヨ</t>
    </rPh>
    <rPh sb="12" eb="13">
      <t>ウ</t>
    </rPh>
    <rPh sb="13" eb="14">
      <t>バ</t>
    </rPh>
    <rPh sb="14" eb="16">
      <t>メンセキ</t>
    </rPh>
    <rPh sb="30" eb="32">
      <t>カクヅ</t>
    </rPh>
    <rPh sb="32" eb="34">
      <t>フノウ</t>
    </rPh>
    <rPh sb="35" eb="38">
      <t>ジギョウショ</t>
    </rPh>
    <rPh sb="39" eb="41">
      <t>ショウヒン</t>
    </rPh>
    <rPh sb="41" eb="43">
      <t>ハンバイ</t>
    </rPh>
    <rPh sb="43" eb="44">
      <t>ガク</t>
    </rPh>
    <rPh sb="44" eb="45">
      <t>トウ</t>
    </rPh>
    <rPh sb="46" eb="48">
      <t>キニュウ</t>
    </rPh>
    <rPh sb="51" eb="54">
      <t>ジギョウショ</t>
    </rPh>
    <rPh sb="55" eb="56">
      <t>フク</t>
    </rPh>
    <phoneticPr fontId="20"/>
  </si>
  <si>
    <t>注１：調査票の記入項目不備等により格付不能の事業所があるため、表中の大分類の数値と中分類の合計が合わないことがある。</t>
    <rPh sb="0" eb="1">
      <t>チュウ</t>
    </rPh>
    <rPh sb="17" eb="19">
      <t>カクヅ</t>
    </rPh>
    <rPh sb="19" eb="21">
      <t>フノウ</t>
    </rPh>
    <rPh sb="31" eb="33">
      <t>ヒョウチュウ</t>
    </rPh>
    <rPh sb="34" eb="37">
      <t>ダイブンルイ</t>
    </rPh>
    <rPh sb="38" eb="40">
      <t>スウチ</t>
    </rPh>
    <rPh sb="41" eb="44">
      <t>チュウブンルイ</t>
    </rPh>
    <rPh sb="45" eb="47">
      <t>ゴウケイ</t>
    </rPh>
    <rPh sb="48" eb="49">
      <t>ア</t>
    </rPh>
    <phoneticPr fontId="69"/>
  </si>
  <si>
    <t>その他の無店舗小売業</t>
    <phoneticPr fontId="20"/>
  </si>
  <si>
    <t>自動販売機による小売業</t>
    <phoneticPr fontId="20"/>
  </si>
  <si>
    <t>通信販売・訪問販売小売業</t>
    <phoneticPr fontId="20"/>
  </si>
  <si>
    <t>管理，補助的経済活動を行う事業所</t>
    <phoneticPr fontId="20"/>
  </si>
  <si>
    <t>無店舗小売業</t>
    <phoneticPr fontId="20"/>
  </si>
  <si>
    <t>他に分類されない小売業</t>
    <phoneticPr fontId="20"/>
  </si>
  <si>
    <t>写真機・時計・眼鏡小売業</t>
    <phoneticPr fontId="20"/>
  </si>
  <si>
    <t>スポーツ用品・がん具・娯楽用品・楽器小売業</t>
    <phoneticPr fontId="20"/>
  </si>
  <si>
    <t>書籍・文房具小売業</t>
    <phoneticPr fontId="20"/>
  </si>
  <si>
    <t>他に分類されない卸売業</t>
    <phoneticPr fontId="20"/>
  </si>
  <si>
    <t>燃料小売業</t>
    <phoneticPr fontId="20"/>
  </si>
  <si>
    <t>紙・紙製品卸売業</t>
    <phoneticPr fontId="20"/>
  </si>
  <si>
    <t>農耕用品小売業</t>
    <phoneticPr fontId="20"/>
  </si>
  <si>
    <t>医薬品・化粧品等卸売業</t>
    <phoneticPr fontId="20"/>
  </si>
  <si>
    <t>医薬品・化粧品小売業</t>
    <phoneticPr fontId="20"/>
  </si>
  <si>
    <t>家具・建具・じゅう器等卸売業</t>
    <phoneticPr fontId="20"/>
  </si>
  <si>
    <t>じゅう器小売業</t>
    <phoneticPr fontId="20"/>
  </si>
  <si>
    <t>家具・建具・畳小売業</t>
    <phoneticPr fontId="20"/>
  </si>
  <si>
    <t>その他の卸売業</t>
    <phoneticPr fontId="20"/>
  </si>
  <si>
    <t>その他の機械器具卸売業</t>
    <phoneticPr fontId="20"/>
  </si>
  <si>
    <t>その他の小売業</t>
    <phoneticPr fontId="20"/>
  </si>
  <si>
    <t>電気機械器具卸売業</t>
    <phoneticPr fontId="20"/>
  </si>
  <si>
    <t>機械器具小売業（自動車，自転車を除く）</t>
    <phoneticPr fontId="20"/>
  </si>
  <si>
    <t>自動車卸売業</t>
    <phoneticPr fontId="20"/>
  </si>
  <si>
    <t>自転車小売業</t>
    <phoneticPr fontId="20"/>
  </si>
  <si>
    <t>産業機械器具卸売業</t>
    <phoneticPr fontId="20"/>
  </si>
  <si>
    <t>自動車小売業</t>
    <phoneticPr fontId="20"/>
  </si>
  <si>
    <t>機械器具卸売業</t>
    <phoneticPr fontId="20"/>
  </si>
  <si>
    <t>機械器具小売業</t>
    <phoneticPr fontId="20"/>
  </si>
  <si>
    <t>再生資源卸売業</t>
    <phoneticPr fontId="20"/>
  </si>
  <si>
    <t>その他の飲食料品小売業</t>
    <phoneticPr fontId="20"/>
  </si>
  <si>
    <t>非鉄金属卸売業</t>
    <phoneticPr fontId="20"/>
  </si>
  <si>
    <t>菓子・パン小売業</t>
    <phoneticPr fontId="20"/>
  </si>
  <si>
    <t>鉄鋼製品卸売業</t>
    <phoneticPr fontId="20"/>
  </si>
  <si>
    <t>酒小売業</t>
    <phoneticPr fontId="20"/>
  </si>
  <si>
    <t>石油・鉱物卸売業</t>
    <phoneticPr fontId="20"/>
  </si>
  <si>
    <t>鮮魚小売業</t>
    <phoneticPr fontId="20"/>
  </si>
  <si>
    <t>化学製品卸売業</t>
    <phoneticPr fontId="20"/>
  </si>
  <si>
    <t>食肉小売業</t>
    <phoneticPr fontId="20"/>
  </si>
  <si>
    <t>建築材料卸売業</t>
    <phoneticPr fontId="20"/>
  </si>
  <si>
    <t>野菜・果実小売業</t>
    <phoneticPr fontId="20"/>
  </si>
  <si>
    <t>各種食料品小売業</t>
    <phoneticPr fontId="20"/>
  </si>
  <si>
    <t>建築材料，鉱物・金属材料等卸売業</t>
    <phoneticPr fontId="20"/>
  </si>
  <si>
    <t>食料・飲料卸売業</t>
    <phoneticPr fontId="20"/>
  </si>
  <si>
    <t>飲食料品小売業</t>
    <phoneticPr fontId="20"/>
  </si>
  <si>
    <t>農畜産物・水産物卸売業</t>
    <phoneticPr fontId="20"/>
  </si>
  <si>
    <t>その他の織物・衣服・身の回り品小売業</t>
    <phoneticPr fontId="20"/>
  </si>
  <si>
    <t>靴・履物小売業</t>
    <phoneticPr fontId="20"/>
  </si>
  <si>
    <t>飲食料品卸売業</t>
    <phoneticPr fontId="20"/>
  </si>
  <si>
    <t>婦人・子供服小売業</t>
    <phoneticPr fontId="20"/>
  </si>
  <si>
    <t>身の回り品卸売業</t>
    <phoneticPr fontId="20"/>
  </si>
  <si>
    <t>男子服小売業</t>
    <phoneticPr fontId="20"/>
  </si>
  <si>
    <t>衣服卸売業</t>
    <phoneticPr fontId="20"/>
  </si>
  <si>
    <t>呉服・服地・寝具小売業</t>
    <phoneticPr fontId="20"/>
  </si>
  <si>
    <t>繊維品卸売業（衣服，身の回り品を除く）</t>
    <phoneticPr fontId="20"/>
  </si>
  <si>
    <t>織物・衣服・身の回り品小売業</t>
    <phoneticPr fontId="20"/>
  </si>
  <si>
    <t>繊維・衣服等卸売業</t>
    <phoneticPr fontId="20"/>
  </si>
  <si>
    <t>その他の各種商品小売業
（従業者が常時50人未満のもの）</t>
    <phoneticPr fontId="20"/>
  </si>
  <si>
    <t>各種商品卸売業</t>
    <phoneticPr fontId="20"/>
  </si>
  <si>
    <t>百貨店，総合スーパー</t>
    <phoneticPr fontId="20"/>
  </si>
  <si>
    <t>各種商品小売業</t>
    <phoneticPr fontId="20"/>
  </si>
  <si>
    <t>卸売業</t>
    <phoneticPr fontId="20"/>
  </si>
  <si>
    <t>小売業</t>
    <rPh sb="0" eb="3">
      <t>コウリギョウ</t>
    </rPh>
    <phoneticPr fontId="20"/>
  </si>
  <si>
    <t>卸売業，小売業</t>
    <rPh sb="0" eb="3">
      <t>オロシウリギョウ</t>
    </rPh>
    <rPh sb="4" eb="7">
      <t>コウリギョウ</t>
    </rPh>
    <phoneticPr fontId="20"/>
  </si>
  <si>
    <t>百万円</t>
  </si>
  <si>
    <t>店</t>
  </si>
  <si>
    <t>100人以上</t>
    <rPh sb="4" eb="6">
      <t>イジョウ</t>
    </rPh>
    <phoneticPr fontId="20"/>
  </si>
  <si>
    <t>5〜
9人</t>
    <phoneticPr fontId="20"/>
  </si>
  <si>
    <t>1〜
4人</t>
    <phoneticPr fontId="20"/>
  </si>
  <si>
    <t>従業者規模別</t>
  </si>
  <si>
    <t xml:space="preserve">売場面積 </t>
    <phoneticPr fontId="20"/>
  </si>
  <si>
    <t>年間商品販売額</t>
    <phoneticPr fontId="20"/>
  </si>
  <si>
    <t>産業中・小分類</t>
    <rPh sb="0" eb="2">
      <t>サンギョウ</t>
    </rPh>
    <rPh sb="2" eb="3">
      <t>ナカ</t>
    </rPh>
    <rPh sb="4" eb="5">
      <t>ショウ</t>
    </rPh>
    <rPh sb="5" eb="7">
      <t>ブンルイ</t>
    </rPh>
    <phoneticPr fontId="20"/>
  </si>
  <si>
    <t>(平成28年6月1日現在)</t>
    <phoneticPr fontId="20"/>
  </si>
  <si>
    <t>45　産業小分類別商業形態（卸売業、小売業）</t>
    <rPh sb="5" eb="6">
      <t>ショウ</t>
    </rPh>
    <rPh sb="6" eb="8">
      <t>ブンルイ</t>
    </rPh>
    <rPh sb="14" eb="17">
      <t>オロシウリギョウ</t>
    </rPh>
    <rPh sb="18" eb="21">
      <t>コウリギョウ</t>
    </rPh>
    <phoneticPr fontId="20"/>
  </si>
  <si>
    <t>無店舗小売業</t>
    <phoneticPr fontId="88"/>
  </si>
  <si>
    <t>その他の小売業</t>
    <phoneticPr fontId="88"/>
  </si>
  <si>
    <t>46　町丁目別事業所数及び従業者数（その１）</t>
    <rPh sb="11" eb="12">
      <t>オヨ</t>
    </rPh>
    <phoneticPr fontId="69"/>
  </si>
  <si>
    <t>46　町丁目別事業所数及び従業者数（その２）</t>
    <rPh sb="11" eb="12">
      <t>オヨ</t>
    </rPh>
    <phoneticPr fontId="69"/>
  </si>
  <si>
    <t>46　町丁目別事業所数及び従業者数（その３）</t>
    <rPh sb="11" eb="12">
      <t>オヨ</t>
    </rPh>
    <phoneticPr fontId="69"/>
  </si>
  <si>
    <t>　　　平成28年経済センサス－活動調査では商業集積地区別の集計がないため、東京都の小売業（平成26年7月1日現在）を資料としている。なお、令和3年経済センサス－活動調査では商業集積地区別の集計が予定されている。</t>
    <rPh sb="3" eb="5">
      <t>ヘイセイ</t>
    </rPh>
    <rPh sb="7" eb="8">
      <t>ネン</t>
    </rPh>
    <rPh sb="8" eb="10">
      <t>ケイザイ</t>
    </rPh>
    <rPh sb="15" eb="17">
      <t>カツドウ</t>
    </rPh>
    <rPh sb="17" eb="19">
      <t>チョウサ</t>
    </rPh>
    <rPh sb="21" eb="23">
      <t>ショウギョウ</t>
    </rPh>
    <rPh sb="23" eb="25">
      <t>シュウセキ</t>
    </rPh>
    <rPh sb="25" eb="27">
      <t>チク</t>
    </rPh>
    <rPh sb="27" eb="28">
      <t>ベツ</t>
    </rPh>
    <rPh sb="29" eb="31">
      <t>シュウケイ</t>
    </rPh>
    <rPh sb="37" eb="39">
      <t>トウキョウ</t>
    </rPh>
    <rPh sb="39" eb="40">
      <t>ト</t>
    </rPh>
    <rPh sb="41" eb="44">
      <t>コウリギョウ</t>
    </rPh>
    <rPh sb="45" eb="47">
      <t>ヘイセイ</t>
    </rPh>
    <rPh sb="49" eb="50">
      <t>ネン</t>
    </rPh>
    <rPh sb="51" eb="52">
      <t>ガツ</t>
    </rPh>
    <rPh sb="53" eb="54">
      <t>ニチ</t>
    </rPh>
    <rPh sb="54" eb="56">
      <t>ゲンザイ</t>
    </rPh>
    <rPh sb="58" eb="60">
      <t>シリョウ</t>
    </rPh>
    <rPh sb="69" eb="71">
      <t>レイワ</t>
    </rPh>
    <rPh sb="72" eb="73">
      <t>ネン</t>
    </rPh>
    <rPh sb="73" eb="75">
      <t>ケイザイ</t>
    </rPh>
    <rPh sb="80" eb="82">
      <t>カツドウ</t>
    </rPh>
    <rPh sb="82" eb="84">
      <t>チョウサ</t>
    </rPh>
    <rPh sb="86" eb="88">
      <t>ショウギョウ</t>
    </rPh>
    <rPh sb="88" eb="90">
      <t>シュウセキ</t>
    </rPh>
    <rPh sb="90" eb="92">
      <t>チク</t>
    </rPh>
    <rPh sb="92" eb="93">
      <t>ベツ</t>
    </rPh>
    <rPh sb="94" eb="96">
      <t>シュウケイ</t>
    </rPh>
    <rPh sb="97" eb="99">
      <t>ヨテイ</t>
    </rPh>
    <phoneticPr fontId="20"/>
  </si>
  <si>
    <t>資料：東京都総務局統計部「東京都の小売業」</t>
    <rPh sb="0" eb="2">
      <t>シリョウ</t>
    </rPh>
    <rPh sb="3" eb="6">
      <t>トウキョウト</t>
    </rPh>
    <rPh sb="6" eb="8">
      <t>ソウム</t>
    </rPh>
    <rPh sb="8" eb="9">
      <t>キョク</t>
    </rPh>
    <rPh sb="9" eb="11">
      <t>トウケイ</t>
    </rPh>
    <rPh sb="11" eb="12">
      <t>ブ</t>
    </rPh>
    <rPh sb="13" eb="16">
      <t>トウキョウト</t>
    </rPh>
    <rPh sb="17" eb="20">
      <t>コウリギョウ</t>
    </rPh>
    <phoneticPr fontId="20"/>
  </si>
  <si>
    <t>　　　区市町の総数はその重複分を除いた数値である。このため、内訳と総数とは一致しないことがある。</t>
    <phoneticPr fontId="20"/>
  </si>
  <si>
    <t>　注：大規模小売店舗（商業集積地区）の店舗数は、商業集積地区ごとに計上しているが、1つの大規模小売店舗内に2つ以上の商業集積地区を設定している場合、</t>
    <rPh sb="1" eb="2">
      <t>チュウ</t>
    </rPh>
    <rPh sb="3" eb="6">
      <t>ダイキボ</t>
    </rPh>
    <rPh sb="6" eb="8">
      <t>コウリ</t>
    </rPh>
    <rPh sb="8" eb="10">
      <t>テンポ</t>
    </rPh>
    <rPh sb="11" eb="13">
      <t>ショウギョウ</t>
    </rPh>
    <rPh sb="13" eb="15">
      <t>シュウセキ</t>
    </rPh>
    <rPh sb="15" eb="17">
      <t>チク</t>
    </rPh>
    <rPh sb="24" eb="26">
      <t>ショウギョウ</t>
    </rPh>
    <rPh sb="26" eb="28">
      <t>シュウセキ</t>
    </rPh>
    <rPh sb="28" eb="30">
      <t>チク</t>
    </rPh>
    <rPh sb="33" eb="35">
      <t>ケイジョウ</t>
    </rPh>
    <rPh sb="44" eb="47">
      <t>ダイキボ</t>
    </rPh>
    <rPh sb="47" eb="49">
      <t>コウリ</t>
    </rPh>
    <rPh sb="49" eb="51">
      <t>テンポ</t>
    </rPh>
    <rPh sb="51" eb="52">
      <t>ナイ</t>
    </rPh>
    <rPh sb="65" eb="67">
      <t>セッテイ</t>
    </rPh>
    <phoneticPr fontId="20"/>
  </si>
  <si>
    <t>四つ木２丁目周辺</t>
  </si>
  <si>
    <t>アリオ亀有</t>
  </si>
  <si>
    <t>亀有４丁目周辺</t>
  </si>
  <si>
    <t>綾瀬駅南部</t>
  </si>
  <si>
    <t>新小岩駅南部</t>
  </si>
  <si>
    <t>金町駅南部</t>
  </si>
  <si>
    <t>堀切７丁目周辺</t>
  </si>
  <si>
    <t>南水元１丁目周辺</t>
  </si>
  <si>
    <t>柴又１丁目周辺</t>
  </si>
  <si>
    <t>新小岩駅北部</t>
  </si>
  <si>
    <t>X</t>
  </si>
  <si>
    <t>東新小岩７丁目周辺</t>
  </si>
  <si>
    <t>西新小岩５丁目周辺</t>
  </si>
  <si>
    <t>四ツ木駅南部</t>
  </si>
  <si>
    <t>四ツ木駅北部</t>
  </si>
  <si>
    <t>立石駅南部</t>
  </si>
  <si>
    <t>立石駅北部</t>
  </si>
  <si>
    <t>青砥駅周辺</t>
  </si>
  <si>
    <t>高砂駅南部</t>
  </si>
  <si>
    <t>高砂駅北部</t>
  </si>
  <si>
    <t>京成小岩駅北部</t>
  </si>
  <si>
    <t>柴又駅周辺</t>
  </si>
  <si>
    <t>金町駅北部</t>
  </si>
  <si>
    <t>亀有駅北部</t>
  </si>
  <si>
    <t>亀有駅南部</t>
  </si>
  <si>
    <t>お花茶屋駅北部</t>
  </si>
  <si>
    <t>堀切菖蒲園駅南部</t>
  </si>
  <si>
    <t>堀切菖蒲園駅北部</t>
  </si>
  <si>
    <t>総数</t>
    <rPh sb="0" eb="1">
      <t>フサ</t>
    </rPh>
    <rPh sb="1" eb="2">
      <t>カズ</t>
    </rPh>
    <phoneticPr fontId="20"/>
  </si>
  <si>
    <t>百万円</t>
    <rPh sb="0" eb="3">
      <t>ヒャクマンエン</t>
    </rPh>
    <phoneticPr fontId="20"/>
  </si>
  <si>
    <t>売場面積</t>
    <rPh sb="0" eb="2">
      <t>ウリバ</t>
    </rPh>
    <rPh sb="2" eb="4">
      <t>メンセキ</t>
    </rPh>
    <phoneticPr fontId="79"/>
  </si>
  <si>
    <t>年間商品
販売額</t>
    <rPh sb="0" eb="2">
      <t>ネンカン</t>
    </rPh>
    <rPh sb="2" eb="4">
      <t>ショウヒン</t>
    </rPh>
    <rPh sb="5" eb="7">
      <t>ハンバイ</t>
    </rPh>
    <rPh sb="7" eb="8">
      <t>ガク</t>
    </rPh>
    <phoneticPr fontId="79"/>
  </si>
  <si>
    <t>就業者数</t>
    <rPh sb="0" eb="2">
      <t>シュウギョウ</t>
    </rPh>
    <rPh sb="2" eb="3">
      <t>モノ</t>
    </rPh>
    <rPh sb="3" eb="4">
      <t>スウ</t>
    </rPh>
    <phoneticPr fontId="79"/>
  </si>
  <si>
    <t>従業者数</t>
    <rPh sb="0" eb="2">
      <t>ジュウギョウ</t>
    </rPh>
    <rPh sb="2" eb="3">
      <t>モノ</t>
    </rPh>
    <rPh sb="3" eb="4">
      <t>スウ</t>
    </rPh>
    <phoneticPr fontId="79"/>
  </si>
  <si>
    <t>事業所数</t>
    <rPh sb="0" eb="2">
      <t>ジギョウ</t>
    </rPh>
    <rPh sb="2" eb="3">
      <t>トコロ</t>
    </rPh>
    <rPh sb="3" eb="4">
      <t>スウ</t>
    </rPh>
    <phoneticPr fontId="79"/>
  </si>
  <si>
    <t>大規模小売店舗（商業集積地区）</t>
    <rPh sb="0" eb="3">
      <t>ダイキボ</t>
    </rPh>
    <rPh sb="3" eb="5">
      <t>コウリ</t>
    </rPh>
    <rPh sb="5" eb="6">
      <t>テン</t>
    </rPh>
    <rPh sb="6" eb="7">
      <t>ポ</t>
    </rPh>
    <phoneticPr fontId="20"/>
  </si>
  <si>
    <t>商業集積地区</t>
    <rPh sb="0" eb="2">
      <t>ショウギョウ</t>
    </rPh>
    <rPh sb="2" eb="4">
      <t>シュウセキ</t>
    </rPh>
    <rPh sb="4" eb="6">
      <t>チク</t>
    </rPh>
    <phoneticPr fontId="20"/>
  </si>
  <si>
    <t>商業集積地区名</t>
    <rPh sb="0" eb="2">
      <t>ショウギョウ</t>
    </rPh>
    <rPh sb="2" eb="4">
      <t>シュウセキ</t>
    </rPh>
    <rPh sb="4" eb="6">
      <t>チク</t>
    </rPh>
    <rPh sb="6" eb="7">
      <t>ナ</t>
    </rPh>
    <phoneticPr fontId="20"/>
  </si>
  <si>
    <t>(平成26年7月1日現在）</t>
    <rPh sb="1" eb="3">
      <t>ヘイセイ</t>
    </rPh>
    <rPh sb="5" eb="6">
      <t>ネン</t>
    </rPh>
    <rPh sb="7" eb="8">
      <t>ガツ</t>
    </rPh>
    <rPh sb="9" eb="10">
      <t>ヒ</t>
    </rPh>
    <rPh sb="10" eb="12">
      <t>ゲンザイ</t>
    </rPh>
    <phoneticPr fontId="20"/>
  </si>
  <si>
    <t>47　商業集積地区別､事業所数､従業者数､売場面積､年間販売額</t>
    <rPh sb="8" eb="9">
      <t>ク</t>
    </rPh>
    <rPh sb="11" eb="14">
      <t>ジギョウショ</t>
    </rPh>
    <phoneticPr fontId="20"/>
  </si>
  <si>
    <t>資料：農林水産省大臣官房統計部・東京都総務局統計部｢農林業センサス｣</t>
    <rPh sb="3" eb="5">
      <t>ノウリン</t>
    </rPh>
    <rPh sb="5" eb="8">
      <t>スイサンショウ</t>
    </rPh>
    <rPh sb="8" eb="10">
      <t>ダイジン</t>
    </rPh>
    <rPh sb="10" eb="12">
      <t>カンボウ</t>
    </rPh>
    <rPh sb="12" eb="14">
      <t>トウケイ</t>
    </rPh>
    <rPh sb="14" eb="15">
      <t>ブ</t>
    </rPh>
    <phoneticPr fontId="20"/>
  </si>
  <si>
    <t>注３：経営耕地面積は、他の市区町村にある土地で葛飾区内の農林業経営体が所有又は借入れしている経営耕地を含む。</t>
    <rPh sb="0" eb="1">
      <t>チュウ</t>
    </rPh>
    <rPh sb="3" eb="5">
      <t>ケイエイ</t>
    </rPh>
    <rPh sb="5" eb="7">
      <t>コウチ</t>
    </rPh>
    <rPh sb="7" eb="9">
      <t>メンセキ</t>
    </rPh>
    <rPh sb="23" eb="27">
      <t>カツシカクナイ</t>
    </rPh>
    <rPh sb="28" eb="31">
      <t>ノウリンギョウ</t>
    </rPh>
    <rPh sb="31" eb="33">
      <t>ケイエイ</t>
    </rPh>
    <rPh sb="33" eb="34">
      <t>タイ</t>
    </rPh>
    <rPh sb="35" eb="37">
      <t>ショユウ</t>
    </rPh>
    <rPh sb="37" eb="38">
      <t>マタ</t>
    </rPh>
    <rPh sb="39" eb="41">
      <t>カリイレ</t>
    </rPh>
    <rPh sb="46" eb="48">
      <t>ケイエイ</t>
    </rPh>
    <rPh sb="48" eb="50">
      <t>コウチ</t>
    </rPh>
    <rPh sb="51" eb="52">
      <t>フク</t>
    </rPh>
    <phoneticPr fontId="20"/>
  </si>
  <si>
    <t>注２：総数・専業兼業別件数・面積広狭別件数・農家人口（農家世帯員数）は、販売農家件数による。</t>
    <rPh sb="0" eb="1">
      <t>チュウ</t>
    </rPh>
    <rPh sb="3" eb="5">
      <t>ソウスウ</t>
    </rPh>
    <rPh sb="6" eb="8">
      <t>センギョウ</t>
    </rPh>
    <rPh sb="8" eb="9">
      <t>カ</t>
    </rPh>
    <rPh sb="9" eb="10">
      <t>ギョウ</t>
    </rPh>
    <rPh sb="10" eb="11">
      <t>ベツ</t>
    </rPh>
    <rPh sb="11" eb="13">
      <t>ケンスウ</t>
    </rPh>
    <rPh sb="22" eb="24">
      <t>ノウカ</t>
    </rPh>
    <rPh sb="24" eb="26">
      <t>ジンコウ</t>
    </rPh>
    <rPh sb="27" eb="29">
      <t>ノウカ</t>
    </rPh>
    <rPh sb="29" eb="31">
      <t>セタイ</t>
    </rPh>
    <rPh sb="31" eb="33">
      <t>インスウ</t>
    </rPh>
    <rPh sb="36" eb="38">
      <t>ハンバイ</t>
    </rPh>
    <rPh sb="38" eb="40">
      <t>ノウカ</t>
    </rPh>
    <rPh sb="40" eb="42">
      <t>ケンスウ</t>
    </rPh>
    <phoneticPr fontId="20"/>
  </si>
  <si>
    <t>　　　(2)過去１年間における自家農作物の総販売金額が15万円以上あること｡</t>
    <phoneticPr fontId="20"/>
  </si>
  <si>
    <t>　　　(1)経営耕地面積が10アール以上あること｡</t>
    <phoneticPr fontId="20"/>
  </si>
  <si>
    <t>注１：本表における農家とは次の(1)または(2)に該当する規模の農業を行う世帯をいう｡</t>
  </si>
  <si>
    <t>22</t>
  </si>
  <si>
    <t>12</t>
  </si>
  <si>
    <t>平成7年</t>
    <phoneticPr fontId="20"/>
  </si>
  <si>
    <t>ａ</t>
  </si>
  <si>
    <t>戸</t>
  </si>
  <si>
    <t>兼業が主</t>
  </si>
  <si>
    <t>農業が主</t>
  </si>
  <si>
    <t>300a
以上</t>
    <phoneticPr fontId="20"/>
  </si>
  <si>
    <t>200a〜300a
未満</t>
    <phoneticPr fontId="20"/>
  </si>
  <si>
    <t>150a〜200a
未満</t>
    <phoneticPr fontId="20"/>
  </si>
  <si>
    <t>100a〜150a
未満</t>
    <phoneticPr fontId="20"/>
  </si>
  <si>
    <t>50a〜100a
未満</t>
    <phoneticPr fontId="20"/>
  </si>
  <si>
    <t>30a〜50a
未満</t>
    <phoneticPr fontId="20"/>
  </si>
  <si>
    <t>30a
未満</t>
    <phoneticPr fontId="20"/>
  </si>
  <si>
    <t>兼業</t>
  </si>
  <si>
    <t>専業</t>
  </si>
  <si>
    <t>樹園地</t>
  </si>
  <si>
    <t>面積広狭別</t>
  </si>
  <si>
    <t>専業兼業別</t>
  </si>
  <si>
    <t>経営耕地面積</t>
    <rPh sb="0" eb="2">
      <t>ケイエイ</t>
    </rPh>
    <phoneticPr fontId="20"/>
  </si>
  <si>
    <t>農家
人口</t>
    <rPh sb="0" eb="2">
      <t>ノウカ</t>
    </rPh>
    <phoneticPr fontId="20"/>
  </si>
  <si>
    <t>農家数</t>
  </si>
  <si>
    <t>(各年2月1日現在)</t>
  </si>
  <si>
    <t>48　農家数､農家人口及び地目別経営耕地面積</t>
    <rPh sb="16" eb="18">
      <t>ケイエイ</t>
    </rPh>
    <phoneticPr fontId="20"/>
  </si>
  <si>
    <t>　注：xは秘匿につき、総数と合わないことがあります。</t>
    <rPh sb="1" eb="2">
      <t>チュウ</t>
    </rPh>
    <rPh sb="5" eb="7">
      <t>ヒトク</t>
    </rPh>
    <rPh sb="11" eb="13">
      <t>ソウスウ</t>
    </rPh>
    <rPh sb="14" eb="15">
      <t>ア</t>
    </rPh>
    <phoneticPr fontId="20"/>
  </si>
  <si>
    <t>郡部</t>
  </si>
  <si>
    <t>東京都総数</t>
  </si>
  <si>
    <t>兼業農家</t>
  </si>
  <si>
    <t>専業
農家</t>
    <phoneticPr fontId="20"/>
  </si>
  <si>
    <t>農家世帯員数</t>
  </si>
  <si>
    <t>(平成27年2月1日現在)</t>
  </si>
  <si>
    <t>49　地域別農家数､農家人口､経営耕地面積</t>
    <rPh sb="15" eb="17">
      <t>ケイエイ</t>
    </rPh>
    <phoneticPr fontId="20"/>
  </si>
  <si>
    <t>（２）～（４）は次シート</t>
    <rPh sb="8" eb="9">
      <t>ツギ</t>
    </rPh>
    <phoneticPr fontId="20"/>
  </si>
  <si>
    <t>4月</t>
    <phoneticPr fontId="20"/>
  </si>
  <si>
    <t>平成31年度・令和元年度</t>
    <rPh sb="0" eb="2">
      <t>ヘイセイ</t>
    </rPh>
    <rPh sb="4" eb="5">
      <t>ネン</t>
    </rPh>
    <rPh sb="5" eb="6">
      <t>ド</t>
    </rPh>
    <rPh sb="7" eb="8">
      <t>レイ</t>
    </rPh>
    <rPh sb="8" eb="9">
      <t>ワ</t>
    </rPh>
    <rPh sb="9" eb="10">
      <t>ガン</t>
    </rPh>
    <rPh sb="10" eb="11">
      <t>ネン</t>
    </rPh>
    <rPh sb="11" eb="12">
      <t>ド</t>
    </rPh>
    <phoneticPr fontId="20"/>
  </si>
  <si>
    <t>千円</t>
  </si>
  <si>
    <t>件</t>
  </si>
  <si>
    <t>金額</t>
  </si>
  <si>
    <t>件数</t>
    <rPh sb="0" eb="1">
      <t>ケン</t>
    </rPh>
    <rPh sb="1" eb="2">
      <t>スウ</t>
    </rPh>
    <phoneticPr fontId="20"/>
  </si>
  <si>
    <t>金額</t>
    <rPh sb="0" eb="1">
      <t>キン</t>
    </rPh>
    <rPh sb="1" eb="2">
      <t>ガク</t>
    </rPh>
    <phoneticPr fontId="20"/>
  </si>
  <si>
    <t>貸付</t>
    <rPh sb="0" eb="1">
      <t>カシ</t>
    </rPh>
    <rPh sb="1" eb="2">
      <t>ツキ</t>
    </rPh>
    <phoneticPr fontId="20"/>
  </si>
  <si>
    <t>申込</t>
  </si>
  <si>
    <t>年度及び月</t>
  </si>
  <si>
    <t>（１）年度別融資実績</t>
    <phoneticPr fontId="20"/>
  </si>
  <si>
    <t>50　中小企業融資状況</t>
    <phoneticPr fontId="20"/>
  </si>
  <si>
    <t>法人</t>
  </si>
  <si>
    <t>サービス業等</t>
  </si>
  <si>
    <t>商業</t>
  </si>
  <si>
    <t>区分</t>
  </si>
  <si>
    <t>（２）業種別貸付実績(令和２年度)</t>
    <rPh sb="11" eb="12">
      <t>レイ</t>
    </rPh>
    <rPh sb="12" eb="13">
      <t>ワ</t>
    </rPh>
    <phoneticPr fontId="20"/>
  </si>
  <si>
    <t>併用</t>
  </si>
  <si>
    <t>設備</t>
  </si>
  <si>
    <t>運転</t>
  </si>
  <si>
    <t>個人</t>
    <phoneticPr fontId="20"/>
  </si>
  <si>
    <t>法人</t>
    <phoneticPr fontId="20"/>
  </si>
  <si>
    <t>501万円以上</t>
    <phoneticPr fontId="20"/>
  </si>
  <si>
    <t>〜500万円</t>
  </si>
  <si>
    <t>〜400万円</t>
  </si>
  <si>
    <t>〜300万円</t>
  </si>
  <si>
    <t>〜200万円</t>
  </si>
  <si>
    <t>〜100万円</t>
  </si>
  <si>
    <t>（３）金額・使途別貸付実績(令和２年度)</t>
    <phoneticPr fontId="20"/>
  </si>
  <si>
    <t>資料：産業観光部産業経済課</t>
    <rPh sb="0" eb="2">
      <t>シリョウ</t>
    </rPh>
    <rPh sb="3" eb="5">
      <t>サンギョウ</t>
    </rPh>
    <rPh sb="5" eb="7">
      <t>カンコウ</t>
    </rPh>
    <rPh sb="7" eb="8">
      <t>ブ</t>
    </rPh>
    <rPh sb="8" eb="13">
      <t>サンギョウケイザイカ</t>
    </rPh>
    <phoneticPr fontId="20"/>
  </si>
  <si>
    <t>50人以上</t>
  </si>
  <si>
    <t>20〜49人</t>
  </si>
  <si>
    <t>6〜9人</t>
    <phoneticPr fontId="20"/>
  </si>
  <si>
    <t>2〜5人</t>
    <phoneticPr fontId="20"/>
  </si>
  <si>
    <t>1人</t>
    <phoneticPr fontId="20"/>
  </si>
  <si>
    <t>0人（事業主のみ）</t>
    <rPh sb="1" eb="2">
      <t>ニン</t>
    </rPh>
    <rPh sb="3" eb="6">
      <t>ジギョウヌシ</t>
    </rPh>
    <phoneticPr fontId="20"/>
  </si>
  <si>
    <t>（４）従業者規模別貸付実績(令和２年度)</t>
    <rPh sb="14" eb="15">
      <t>レイ</t>
    </rPh>
    <rPh sb="15" eb="16">
      <t>ワ</t>
    </rPh>
    <phoneticPr fontId="20"/>
  </si>
  <si>
    <t>資料：東京都労働相談情報センター亀戸事務所</t>
    <rPh sb="0" eb="2">
      <t>シリョウ</t>
    </rPh>
    <rPh sb="3" eb="6">
      <t>トウキョウト</t>
    </rPh>
    <rPh sb="6" eb="8">
      <t>ロウドウ</t>
    </rPh>
    <rPh sb="8" eb="10">
      <t>ソウダン</t>
    </rPh>
    <rPh sb="10" eb="12">
      <t>ジョウホウ</t>
    </rPh>
    <rPh sb="16" eb="17">
      <t>カメ</t>
    </rPh>
    <rPh sb="17" eb="18">
      <t>ド</t>
    </rPh>
    <rPh sb="18" eb="20">
      <t>ジム</t>
    </rPh>
    <rPh sb="20" eb="21">
      <t>ショ</t>
    </rPh>
    <phoneticPr fontId="20"/>
  </si>
  <si>
    <t>分類不能の産業</t>
  </si>
  <si>
    <t>公務</t>
  </si>
  <si>
    <t>サービス業</t>
  </si>
  <si>
    <t>医療、福祉</t>
    <phoneticPr fontId="20"/>
  </si>
  <si>
    <t>教育、学習支援業</t>
    <phoneticPr fontId="20"/>
  </si>
  <si>
    <t>生活関連サービス業、娯楽業</t>
    <rPh sb="0" eb="2">
      <t>セイカツ</t>
    </rPh>
    <rPh sb="2" eb="4">
      <t>カンレン</t>
    </rPh>
    <rPh sb="8" eb="9">
      <t>ギョウ</t>
    </rPh>
    <rPh sb="10" eb="12">
      <t>ゴラク</t>
    </rPh>
    <rPh sb="12" eb="13">
      <t>ギョウ</t>
    </rPh>
    <phoneticPr fontId="20"/>
  </si>
  <si>
    <t>宿泊業、飲食サービス業</t>
    <rPh sb="4" eb="6">
      <t>インショク</t>
    </rPh>
    <rPh sb="10" eb="11">
      <t>ギョウ</t>
    </rPh>
    <phoneticPr fontId="20"/>
  </si>
  <si>
    <t>学術研究、専門･技術サービス業</t>
    <rPh sb="0" eb="2">
      <t>ガクジュツ</t>
    </rPh>
    <rPh sb="2" eb="4">
      <t>ケンキュウ</t>
    </rPh>
    <rPh sb="5" eb="7">
      <t>センモン</t>
    </rPh>
    <rPh sb="8" eb="10">
      <t>ギジュツ</t>
    </rPh>
    <rPh sb="14" eb="15">
      <t>ギョウ</t>
    </rPh>
    <phoneticPr fontId="20"/>
  </si>
  <si>
    <t>不動産業、物品賃貸業</t>
    <rPh sb="5" eb="7">
      <t>ブッピン</t>
    </rPh>
    <rPh sb="7" eb="10">
      <t>チンタイギョウ</t>
    </rPh>
    <phoneticPr fontId="20"/>
  </si>
  <si>
    <t>金融業、保険業</t>
    <rPh sb="2" eb="3">
      <t>ギョウ</t>
    </rPh>
    <phoneticPr fontId="20"/>
  </si>
  <si>
    <t>卸売業、小売業</t>
    <rPh sb="2" eb="3">
      <t>ギョウ</t>
    </rPh>
    <phoneticPr fontId="20"/>
  </si>
  <si>
    <t>運輸業、郵便業</t>
    <rPh sb="4" eb="6">
      <t>ユウビン</t>
    </rPh>
    <rPh sb="6" eb="7">
      <t>ギョウ</t>
    </rPh>
    <phoneticPr fontId="20"/>
  </si>
  <si>
    <t>電気･ガス･熱供給・水道業</t>
  </si>
  <si>
    <t>農業、林業、漁業、鉱業</t>
  </si>
  <si>
    <t>全産業</t>
    <phoneticPr fontId="20"/>
  </si>
  <si>
    <t>組合員数</t>
    <phoneticPr fontId="20"/>
  </si>
  <si>
    <t>組合数</t>
  </si>
  <si>
    <t>組合員数</t>
  </si>
  <si>
    <t>平成28年</t>
    <phoneticPr fontId="20"/>
  </si>
  <si>
    <t>産業</t>
  </si>
  <si>
    <t>（各年6月30日現在）</t>
    <phoneticPr fontId="20"/>
  </si>
  <si>
    <t>51　労働組合組織状況</t>
    <rPh sb="3" eb="5">
      <t>ロウドウ</t>
    </rPh>
    <rPh sb="5" eb="7">
      <t>クミアイ</t>
    </rPh>
    <rPh sb="7" eb="9">
      <t>ソシキ</t>
    </rPh>
    <rPh sb="9" eb="11">
      <t>ジョウキョウ</t>
    </rPh>
    <phoneticPr fontId="20"/>
  </si>
  <si>
    <t>資料：総務省統計局｢国勢調査｣</t>
  </si>
  <si>
    <t>注２：従業上の地位｢不詳｣を含む｡</t>
  </si>
  <si>
    <t>注１：総数は労働力状態｢不詳｣を含む｡</t>
  </si>
  <si>
    <t>平成7年</t>
    <rPh sb="0" eb="2">
      <t>ヘイセイ</t>
    </rPh>
    <rPh sb="3" eb="4">
      <t>ネン</t>
    </rPh>
    <phoneticPr fontId="69"/>
  </si>
  <si>
    <t>完全失業者</t>
  </si>
  <si>
    <t>就業者</t>
  </si>
  <si>
    <t>不詳</t>
  </si>
  <si>
    <t>非労働力</t>
  </si>
  <si>
    <t>労働力</t>
  </si>
  <si>
    <t>15歳以上人口</t>
  </si>
  <si>
    <t>(各年10月１日現在)</t>
  </si>
  <si>
    <t>52　労働力状態別15歳以上人口</t>
    <phoneticPr fontId="20"/>
  </si>
  <si>
    <t>分類不能の産業</t>
    <phoneticPr fontId="20"/>
  </si>
  <si>
    <t>公務（他に分類されるものを除く）</t>
    <phoneticPr fontId="20"/>
  </si>
  <si>
    <t>複合サービス事業</t>
    <phoneticPr fontId="20"/>
  </si>
  <si>
    <t>医療，福祉</t>
    <phoneticPr fontId="20"/>
  </si>
  <si>
    <t>教育，学習支援業</t>
    <phoneticPr fontId="20"/>
  </si>
  <si>
    <t>生活関連サービス業，娯楽業</t>
    <phoneticPr fontId="20"/>
  </si>
  <si>
    <t>宿泊業，飲食サービス業</t>
    <phoneticPr fontId="20"/>
  </si>
  <si>
    <t>不動産業，物品賃貸業</t>
    <rPh sb="0" eb="3">
      <t>フドウサン</t>
    </rPh>
    <rPh sb="3" eb="4">
      <t>ギョウ</t>
    </rPh>
    <rPh sb="5" eb="7">
      <t>ブッピン</t>
    </rPh>
    <rPh sb="7" eb="10">
      <t>チンタイギョウ</t>
    </rPh>
    <phoneticPr fontId="20"/>
  </si>
  <si>
    <t>金融業,保険業</t>
    <rPh sb="0" eb="3">
      <t>キンユウギョウ</t>
    </rPh>
    <rPh sb="4" eb="7">
      <t>ホケンギョウ</t>
    </rPh>
    <phoneticPr fontId="20"/>
  </si>
  <si>
    <t>卸売業,小売業</t>
    <rPh sb="0" eb="3">
      <t>オロシウリギョウ</t>
    </rPh>
    <rPh sb="4" eb="7">
      <t>コウリギョウ</t>
    </rPh>
    <phoneticPr fontId="20"/>
  </si>
  <si>
    <t>運輸業,郵便業</t>
    <rPh sb="0" eb="2">
      <t>ウンユ</t>
    </rPh>
    <rPh sb="2" eb="3">
      <t>ギョウ</t>
    </rPh>
    <rPh sb="4" eb="6">
      <t>ユウビン</t>
    </rPh>
    <rPh sb="6" eb="7">
      <t>ギョウ</t>
    </rPh>
    <phoneticPr fontId="20"/>
  </si>
  <si>
    <t>情報通信業</t>
    <rPh sb="0" eb="2">
      <t>ジョウホウ</t>
    </rPh>
    <rPh sb="2" eb="4">
      <t>ツウシン</t>
    </rPh>
    <rPh sb="4" eb="5">
      <t>ギョウ</t>
    </rPh>
    <phoneticPr fontId="20"/>
  </si>
  <si>
    <t>電気・ガス・熱供給・水道業</t>
    <rPh sb="0" eb="2">
      <t>デンキ</t>
    </rPh>
    <rPh sb="6" eb="7">
      <t>ネツ</t>
    </rPh>
    <rPh sb="7" eb="9">
      <t>キョウキュウ</t>
    </rPh>
    <rPh sb="10" eb="13">
      <t>スイドウギョウ</t>
    </rPh>
    <phoneticPr fontId="20"/>
  </si>
  <si>
    <t>製造業</t>
    <rPh sb="0" eb="3">
      <t>セイゾウギョウ</t>
    </rPh>
    <phoneticPr fontId="20"/>
  </si>
  <si>
    <t>建設業</t>
    <rPh sb="0" eb="3">
      <t>ケンセツギョウ</t>
    </rPh>
    <phoneticPr fontId="20"/>
  </si>
  <si>
    <t>鉱業,採石業,砂利採取業</t>
    <rPh sb="0" eb="2">
      <t>コウギョウ</t>
    </rPh>
    <rPh sb="3" eb="5">
      <t>サイセキ</t>
    </rPh>
    <rPh sb="5" eb="6">
      <t>ギョウ</t>
    </rPh>
    <rPh sb="7" eb="9">
      <t>ジャリ</t>
    </rPh>
    <rPh sb="9" eb="12">
      <t>サイシュギョウ</t>
    </rPh>
    <phoneticPr fontId="20"/>
  </si>
  <si>
    <t>漁業</t>
    <rPh sb="0" eb="2">
      <t>ギョギョウ</t>
    </rPh>
    <phoneticPr fontId="20"/>
  </si>
  <si>
    <t>農業,林業</t>
    <rPh sb="0" eb="2">
      <t>ノウギョウ</t>
    </rPh>
    <rPh sb="3" eb="5">
      <t>リンギョウ</t>
    </rPh>
    <phoneticPr fontId="20"/>
  </si>
  <si>
    <t>平成27年</t>
    <rPh sb="4" eb="5">
      <t>ネン</t>
    </rPh>
    <phoneticPr fontId="20"/>
  </si>
  <si>
    <t>平成22年</t>
    <rPh sb="4" eb="5">
      <t>ネン</t>
    </rPh>
    <phoneticPr fontId="20"/>
  </si>
  <si>
    <t>53　産業大分類別15歳以上就業者数</t>
    <phoneticPr fontId="20"/>
  </si>
  <si>
    <t>資料：東京都総務局統計部｢東京都の昼間人口｣</t>
  </si>
  <si>
    <t>分類不能の産業</t>
    <rPh sb="0" eb="2">
      <t>ブンルイ</t>
    </rPh>
    <rPh sb="2" eb="4">
      <t>フノウ</t>
    </rPh>
    <rPh sb="5" eb="7">
      <t>サンギョウ</t>
    </rPh>
    <phoneticPr fontId="89"/>
  </si>
  <si>
    <t>公務（他に分類されるものを除く）</t>
    <rPh sb="0" eb="2">
      <t>コウム</t>
    </rPh>
    <rPh sb="3" eb="4">
      <t>タ</t>
    </rPh>
    <rPh sb="5" eb="7">
      <t>ブンルイ</t>
    </rPh>
    <rPh sb="13" eb="14">
      <t>ノゾ</t>
    </rPh>
    <phoneticPr fontId="89"/>
  </si>
  <si>
    <t>サービス業（他に分類されないもの）</t>
    <rPh sb="4" eb="5">
      <t>ギョウ</t>
    </rPh>
    <rPh sb="6" eb="7">
      <t>タ</t>
    </rPh>
    <rPh sb="8" eb="10">
      <t>ブンルイ</t>
    </rPh>
    <phoneticPr fontId="89"/>
  </si>
  <si>
    <t>複合サービス事業</t>
    <rPh sb="0" eb="1">
      <t>フク</t>
    </rPh>
    <rPh sb="1" eb="2">
      <t>ゴウ</t>
    </rPh>
    <rPh sb="6" eb="7">
      <t>ジ</t>
    </rPh>
    <rPh sb="7" eb="8">
      <t>ギョウ</t>
    </rPh>
    <phoneticPr fontId="89"/>
  </si>
  <si>
    <t>医療，福祉</t>
    <rPh sb="0" eb="2">
      <t>イリョウ</t>
    </rPh>
    <rPh sb="3" eb="5">
      <t>フクシ</t>
    </rPh>
    <phoneticPr fontId="89"/>
  </si>
  <si>
    <t>教育，学習支援業</t>
    <rPh sb="0" eb="2">
      <t>キョウイク</t>
    </rPh>
    <rPh sb="3" eb="5">
      <t>ガクシュウ</t>
    </rPh>
    <rPh sb="5" eb="7">
      <t>シエン</t>
    </rPh>
    <rPh sb="7" eb="8">
      <t>ギョウ</t>
    </rPh>
    <phoneticPr fontId="89"/>
  </si>
  <si>
    <t>生活関連サービス業，娯楽業</t>
    <rPh sb="0" eb="2">
      <t>セイカツ</t>
    </rPh>
    <rPh sb="2" eb="4">
      <t>カンレン</t>
    </rPh>
    <rPh sb="8" eb="9">
      <t>ギョウ</t>
    </rPh>
    <rPh sb="10" eb="13">
      <t>ゴラクギョウ</t>
    </rPh>
    <phoneticPr fontId="89"/>
  </si>
  <si>
    <t>宿泊業，飲食サービス業</t>
    <rPh sb="0" eb="2">
      <t>シュクハク</t>
    </rPh>
    <rPh sb="2" eb="3">
      <t>ギョウ</t>
    </rPh>
    <rPh sb="4" eb="6">
      <t>インショク</t>
    </rPh>
    <rPh sb="10" eb="11">
      <t>ギョウ</t>
    </rPh>
    <phoneticPr fontId="89"/>
  </si>
  <si>
    <t>学術研究，専門・技術サービス業</t>
    <rPh sb="0" eb="2">
      <t>ガクジュツ</t>
    </rPh>
    <rPh sb="2" eb="4">
      <t>ケンキュウ</t>
    </rPh>
    <rPh sb="5" eb="7">
      <t>センモン</t>
    </rPh>
    <rPh sb="8" eb="10">
      <t>ギジュツ</t>
    </rPh>
    <rPh sb="14" eb="15">
      <t>ギョウ</t>
    </rPh>
    <phoneticPr fontId="89"/>
  </si>
  <si>
    <t>不動産業，物品賃貸業</t>
    <rPh sb="5" eb="7">
      <t>ブッピン</t>
    </rPh>
    <rPh sb="7" eb="10">
      <t>チンタイギョウ</t>
    </rPh>
    <phoneticPr fontId="89"/>
  </si>
  <si>
    <t>金融業，保険業</t>
    <rPh sb="0" eb="2">
      <t>キンユウ</t>
    </rPh>
    <rPh sb="2" eb="3">
      <t>ギョウ</t>
    </rPh>
    <rPh sb="4" eb="7">
      <t>ホケンギョウ</t>
    </rPh>
    <phoneticPr fontId="89"/>
  </si>
  <si>
    <t>卸売業，小売業</t>
    <rPh sb="0" eb="2">
      <t>オロシウリ</t>
    </rPh>
    <rPh sb="2" eb="3">
      <t>ギョウ</t>
    </rPh>
    <rPh sb="4" eb="7">
      <t>コウリギョウ</t>
    </rPh>
    <phoneticPr fontId="89"/>
  </si>
  <si>
    <t>運輸業，郵便業</t>
    <rPh sb="0" eb="3">
      <t>ウンユギョウ</t>
    </rPh>
    <rPh sb="4" eb="6">
      <t>ユウビン</t>
    </rPh>
    <rPh sb="6" eb="7">
      <t>ギョウ</t>
    </rPh>
    <phoneticPr fontId="89"/>
  </si>
  <si>
    <t>情報通信業</t>
    <rPh sb="0" eb="2">
      <t>ジョウホウ</t>
    </rPh>
    <rPh sb="2" eb="5">
      <t>ツウシンギョウ</t>
    </rPh>
    <phoneticPr fontId="89"/>
  </si>
  <si>
    <t>電気・ガス・熱供給・水道業</t>
    <rPh sb="0" eb="2">
      <t>デンキ</t>
    </rPh>
    <rPh sb="6" eb="7">
      <t>ネツ</t>
    </rPh>
    <rPh sb="7" eb="9">
      <t>キョウキュウ</t>
    </rPh>
    <rPh sb="10" eb="13">
      <t>スイドウギョウ</t>
    </rPh>
    <phoneticPr fontId="89"/>
  </si>
  <si>
    <t>第３次産業</t>
    <rPh sb="0" eb="1">
      <t>ダイ</t>
    </rPh>
    <rPh sb="2" eb="3">
      <t>ジ</t>
    </rPh>
    <rPh sb="3" eb="5">
      <t>サンギョウ</t>
    </rPh>
    <phoneticPr fontId="89"/>
  </si>
  <si>
    <t>製造業</t>
    <rPh sb="0" eb="3">
      <t>セイゾウギョウ</t>
    </rPh>
    <phoneticPr fontId="90"/>
  </si>
  <si>
    <t>建設業</t>
    <rPh sb="0" eb="3">
      <t>ケンセツギョウ</t>
    </rPh>
    <phoneticPr fontId="90"/>
  </si>
  <si>
    <t>第２次産業</t>
    <rPh sb="0" eb="1">
      <t>ダイ</t>
    </rPh>
    <rPh sb="2" eb="3">
      <t>ジ</t>
    </rPh>
    <rPh sb="3" eb="5">
      <t>サンギョウ</t>
    </rPh>
    <phoneticPr fontId="89"/>
  </si>
  <si>
    <t>漁業</t>
    <rPh sb="0" eb="2">
      <t>ギョギョウ</t>
    </rPh>
    <phoneticPr fontId="89"/>
  </si>
  <si>
    <t>林業</t>
    <rPh sb="0" eb="2">
      <t>リンギョウ</t>
    </rPh>
    <phoneticPr fontId="89"/>
  </si>
  <si>
    <t>農業</t>
    <rPh sb="0" eb="2">
      <t>ノウギョウ</t>
    </rPh>
    <phoneticPr fontId="89"/>
  </si>
  <si>
    <t>第１次産業</t>
    <rPh sb="0" eb="1">
      <t>ダイ</t>
    </rPh>
    <rPh sb="2" eb="3">
      <t>ジ</t>
    </rPh>
    <rPh sb="3" eb="5">
      <t>サンギョウ</t>
    </rPh>
    <phoneticPr fontId="89"/>
  </si>
  <si>
    <t>総数</t>
    <rPh sb="0" eb="2">
      <t>ソウスウ</t>
    </rPh>
    <phoneticPr fontId="89"/>
  </si>
  <si>
    <t>うち都外へ流出</t>
    <rPh sb="2" eb="3">
      <t>ト</t>
    </rPh>
    <rPh sb="3" eb="4">
      <t>ソト</t>
    </rPh>
    <phoneticPr fontId="89"/>
  </si>
  <si>
    <t>うち都外から流入</t>
    <rPh sb="2" eb="3">
      <t>ト</t>
    </rPh>
    <rPh sb="3" eb="4">
      <t>ソト</t>
    </rPh>
    <phoneticPr fontId="89"/>
  </si>
  <si>
    <t>うち地域内通勤者</t>
    <rPh sb="2" eb="4">
      <t>チイキ</t>
    </rPh>
    <rPh sb="4" eb="5">
      <t>ナイ</t>
    </rPh>
    <phoneticPr fontId="89"/>
  </si>
  <si>
    <t>うち自宅就業者</t>
    <rPh sb="2" eb="3">
      <t>ジ</t>
    </rPh>
    <rPh sb="3" eb="4">
      <t>タク</t>
    </rPh>
    <phoneticPr fontId="89"/>
  </si>
  <si>
    <t>流出
通勤者</t>
    <rPh sb="0" eb="2">
      <t>リュウシュツ</t>
    </rPh>
    <rPh sb="3" eb="6">
      <t>ツウキンシャ</t>
    </rPh>
    <phoneticPr fontId="89"/>
  </si>
  <si>
    <t>流入
通勤者</t>
    <rPh sb="0" eb="2">
      <t>リュウニュウ</t>
    </rPh>
    <rPh sb="3" eb="6">
      <t>ツウキンシャ</t>
    </rPh>
    <phoneticPr fontId="89"/>
  </si>
  <si>
    <r>
      <t xml:space="preserve">流入超過
通勤者
</t>
    </r>
    <r>
      <rPr>
        <sz val="8"/>
        <rFont val="ＭＳ 明朝"/>
        <family val="1"/>
        <charset val="128"/>
      </rPr>
      <t>（△は流出超過）</t>
    </r>
    <phoneticPr fontId="20"/>
  </si>
  <si>
    <t>夜間
就業者</t>
    <rPh sb="0" eb="2">
      <t>ヤカン</t>
    </rPh>
    <rPh sb="3" eb="5">
      <t>シュウギョウ</t>
    </rPh>
    <rPh sb="5" eb="6">
      <t>シャ</t>
    </rPh>
    <phoneticPr fontId="89"/>
  </si>
  <si>
    <t>昼間
就業者</t>
    <rPh sb="0" eb="2">
      <t>チュウカン</t>
    </rPh>
    <rPh sb="3" eb="5">
      <t>シュウギョウ</t>
    </rPh>
    <rPh sb="5" eb="6">
      <t>シャ</t>
    </rPh>
    <phoneticPr fontId="89"/>
  </si>
  <si>
    <t>(平成27年10月１日現在)</t>
  </si>
  <si>
    <t>54　産業大分類別昼間､夜間､流入､流出就業者(15歳以上)数</t>
    <rPh sb="26" eb="27">
      <t>サイ</t>
    </rPh>
    <rPh sb="27" eb="29">
      <t>イジョウ</t>
    </rPh>
    <phoneticPr fontId="20"/>
  </si>
  <si>
    <t>分類不能の職業</t>
    <phoneticPr fontId="20"/>
  </si>
  <si>
    <t>運搬・清掃・包装等従事者</t>
    <phoneticPr fontId="20"/>
  </si>
  <si>
    <t>建設・採掘従事者</t>
    <phoneticPr fontId="20"/>
  </si>
  <si>
    <t>輸送・機械運転従事者</t>
    <phoneticPr fontId="20"/>
  </si>
  <si>
    <t>生産工程従事者</t>
    <phoneticPr fontId="20"/>
  </si>
  <si>
    <t>農林漁業従事者</t>
    <phoneticPr fontId="20"/>
  </si>
  <si>
    <t>保安職業従事者</t>
    <phoneticPr fontId="20"/>
  </si>
  <si>
    <t>サービス職業従事者</t>
    <phoneticPr fontId="20"/>
  </si>
  <si>
    <t>販売従事者</t>
    <phoneticPr fontId="20"/>
  </si>
  <si>
    <t>事務従事者</t>
    <phoneticPr fontId="20"/>
  </si>
  <si>
    <t>専門的・技術的職業従事者</t>
    <phoneticPr fontId="20"/>
  </si>
  <si>
    <t>管理的職業従事者</t>
    <phoneticPr fontId="20"/>
  </si>
  <si>
    <t>職業</t>
  </si>
  <si>
    <t>(各年10月1日現在)</t>
  </si>
  <si>
    <t>55　職業別15歳以上就業者数</t>
    <phoneticPr fontId="20"/>
  </si>
  <si>
    <t>資料：東京都総務局統計部｢東京都の賃金､労働時間及び雇用の動き｣</t>
  </si>
  <si>
    <t>　注：常雇規模30人以上の事業所のみが対象である｡</t>
    <phoneticPr fontId="20"/>
  </si>
  <si>
    <t>11</t>
    <phoneticPr fontId="20"/>
  </si>
  <si>
    <t>10</t>
    <phoneticPr fontId="20"/>
  </si>
  <si>
    <t>9</t>
    <phoneticPr fontId="20"/>
  </si>
  <si>
    <t>8</t>
    <phoneticPr fontId="20"/>
  </si>
  <si>
    <t>7</t>
    <phoneticPr fontId="20"/>
  </si>
  <si>
    <t>6</t>
    <phoneticPr fontId="20"/>
  </si>
  <si>
    <t>5</t>
    <phoneticPr fontId="20"/>
  </si>
  <si>
    <t>4</t>
    <phoneticPr fontId="20"/>
  </si>
  <si>
    <t>3</t>
    <phoneticPr fontId="20"/>
  </si>
  <si>
    <t>平成31・令和元年</t>
    <rPh sb="0" eb="2">
      <t>ヘイセイ</t>
    </rPh>
    <rPh sb="5" eb="7">
      <t>レイワ</t>
    </rPh>
    <rPh sb="7" eb="9">
      <t>ガンネン</t>
    </rPh>
    <phoneticPr fontId="69"/>
  </si>
  <si>
    <t>30</t>
    <phoneticPr fontId="69"/>
  </si>
  <si>
    <t>29</t>
    <phoneticPr fontId="69"/>
  </si>
  <si>
    <t>平成28年平均</t>
    <rPh sb="0" eb="2">
      <t>ヘイセイ</t>
    </rPh>
    <rPh sb="4" eb="5">
      <t>ネン</t>
    </rPh>
    <rPh sb="5" eb="7">
      <t>ヘイキン</t>
    </rPh>
    <phoneticPr fontId="69"/>
  </si>
  <si>
    <t>女子</t>
  </si>
  <si>
    <t>男子</t>
  </si>
  <si>
    <t>特別に支払われた給与</t>
  </si>
  <si>
    <t>きまって支給する給与</t>
  </si>
  <si>
    <t>現金給与総額</t>
  </si>
  <si>
    <t>総産業(サービス業を含む)</t>
  </si>
  <si>
    <t>年月</t>
  </si>
  <si>
    <t>56　性別常用労働者の1人平均月間現金給与額（東京都）</t>
    <rPh sb="3" eb="4">
      <t>セイ</t>
    </rPh>
    <rPh sb="4" eb="5">
      <t>ベツ</t>
    </rPh>
    <rPh sb="5" eb="7">
      <t>ジョウヨウ</t>
    </rPh>
    <rPh sb="7" eb="10">
      <t>ロウドウシャ</t>
    </rPh>
    <rPh sb="12" eb="13">
      <t>ニン</t>
    </rPh>
    <rPh sb="13" eb="15">
      <t>ヘイキン</t>
    </rPh>
    <rPh sb="15" eb="17">
      <t>ゲッカン</t>
    </rPh>
    <rPh sb="17" eb="19">
      <t>ゲンキン</t>
    </rPh>
    <rPh sb="19" eb="21">
      <t>キュウヨ</t>
    </rPh>
    <rPh sb="21" eb="22">
      <t>ガク</t>
    </rPh>
    <rPh sb="23" eb="26">
      <t>トウキョウト</t>
    </rPh>
    <phoneticPr fontId="20"/>
  </si>
  <si>
    <t>資料：東京都総務局統計部｢都民のくらしむき−東京都生計分析調査報告」</t>
    <phoneticPr fontId="69"/>
  </si>
  <si>
    <t>　　　平均消費性向………………………(消費支出÷可処分所得)×100</t>
    <phoneticPr fontId="20"/>
  </si>
  <si>
    <t>　　　貯蓄純増……………………………(貯金､保険掛金)−(貯金引出､保険取金)</t>
    <phoneticPr fontId="20"/>
  </si>
  <si>
    <t>　　　可処分所得…………………………実収入−その他実支出</t>
    <phoneticPr fontId="20"/>
  </si>
  <si>
    <t>　　　公共的料金負担率…………………(公共的料金÷消費支出)×100</t>
    <phoneticPr fontId="20"/>
  </si>
  <si>
    <t>　注：食料費係数（エンゲル係数）……(食料費÷消費支出)×100</t>
    <phoneticPr fontId="20"/>
  </si>
  <si>
    <t>11</t>
  </si>
  <si>
    <t>10</t>
  </si>
  <si>
    <t>9</t>
  </si>
  <si>
    <t>8</t>
  </si>
  <si>
    <t>7</t>
  </si>
  <si>
    <t>6</t>
  </si>
  <si>
    <t>5</t>
  </si>
  <si>
    <t>4</t>
  </si>
  <si>
    <t>3</t>
  </si>
  <si>
    <t>2</t>
  </si>
  <si>
    <t>1月</t>
  </si>
  <si>
    <t>平成31・令和元年</t>
    <rPh sb="0" eb="2">
      <t>ヘイセイ</t>
    </rPh>
    <rPh sb="5" eb="6">
      <t>レイ</t>
    </rPh>
    <rPh sb="6" eb="7">
      <t>ワ</t>
    </rPh>
    <rPh sb="7" eb="8">
      <t>ガン</t>
    </rPh>
    <rPh sb="8" eb="9">
      <t>ネン</t>
    </rPh>
    <phoneticPr fontId="20"/>
  </si>
  <si>
    <t>生計支出</t>
  </si>
  <si>
    <t>平均世帯人員</t>
  </si>
  <si>
    <t>平均消費性向</t>
  </si>
  <si>
    <t>負担率
公共的料金</t>
    <phoneticPr fontId="20"/>
  </si>
  <si>
    <t>エンゲル係数
食料費係数</t>
    <phoneticPr fontId="20"/>
  </si>
  <si>
    <t>貯蓄純増</t>
    <phoneticPr fontId="20"/>
  </si>
  <si>
    <t>可処分所得</t>
  </si>
  <si>
    <t>実収入</t>
  </si>
  <si>
    <t>全世帯</t>
  </si>
  <si>
    <t>勤労者世帯</t>
  </si>
  <si>
    <t>(単位：円、％)</t>
  </si>
  <si>
    <t>57　東京都月別1世帯当りのエンゲル係数､平均消費性向等</t>
    <phoneticPr fontId="20"/>
  </si>
  <si>
    <t>資料：東京都総務局統計部｢都民のくらしむき−東京都生計分析調査報告｣</t>
  </si>
  <si>
    <t>　注：各費目の内訳は主要項目であり合計とは一致しない｡</t>
    <phoneticPr fontId="20"/>
  </si>
  <si>
    <t>家事サービス</t>
  </si>
  <si>
    <t>家事用消耗品</t>
  </si>
  <si>
    <t>家事雑貨</t>
  </si>
  <si>
    <t>寝具類</t>
  </si>
  <si>
    <t>室内装備・装飾品</t>
  </si>
  <si>
    <t>家庭用耐久財</t>
  </si>
  <si>
    <t>家具・家事用品</t>
  </si>
  <si>
    <t>上下水道料</t>
  </si>
  <si>
    <t>他の光熱</t>
  </si>
  <si>
    <t>ガス代</t>
  </si>
  <si>
    <t>電気代</t>
  </si>
  <si>
    <t>光熱・水道</t>
  </si>
  <si>
    <t>設備修繕・維持</t>
  </si>
  <si>
    <t>家賃・地代</t>
  </si>
  <si>
    <t>住居</t>
  </si>
  <si>
    <t>外食</t>
  </si>
  <si>
    <t>酒類</t>
  </si>
  <si>
    <t>飲料</t>
  </si>
  <si>
    <t>調理食品</t>
  </si>
  <si>
    <t>菓子類</t>
  </si>
  <si>
    <t>油脂・調味料</t>
  </si>
  <si>
    <t>果物</t>
  </si>
  <si>
    <t>野菜・海藻</t>
  </si>
  <si>
    <t>乳卵類</t>
  </si>
  <si>
    <t>肉類</t>
  </si>
  <si>
    <t>魚介類</t>
  </si>
  <si>
    <t>穀類</t>
  </si>
  <si>
    <t>食料</t>
  </si>
  <si>
    <t>消費支出</t>
  </si>
  <si>
    <t>実支出</t>
  </si>
  <si>
    <t>支出総額</t>
  </si>
  <si>
    <t>土地家屋売却</t>
  </si>
  <si>
    <t>クレジット購入借入金</t>
    <phoneticPr fontId="69"/>
  </si>
  <si>
    <t>他の借入金</t>
  </si>
  <si>
    <t>土地家屋借入金</t>
  </si>
  <si>
    <t>有価証券売却</t>
  </si>
  <si>
    <t>保険金</t>
    <phoneticPr fontId="20"/>
  </si>
  <si>
    <t>預貯金引出</t>
  </si>
  <si>
    <t>実収入以外の収入</t>
  </si>
  <si>
    <t>受贈金</t>
  </si>
  <si>
    <t>特別収入</t>
  </si>
  <si>
    <t>仕送り金</t>
  </si>
  <si>
    <t>社会保障給付</t>
  </si>
  <si>
    <t>他の経常収入</t>
  </si>
  <si>
    <t>内職収入</t>
  </si>
  <si>
    <t>他の事業収入</t>
  </si>
  <si>
    <t>家賃収入</t>
  </si>
  <si>
    <t>事業・内職収入</t>
    <phoneticPr fontId="20"/>
  </si>
  <si>
    <t>他の世帯員収入</t>
    <phoneticPr fontId="20"/>
  </si>
  <si>
    <t>世帯主の配偶者の収入</t>
    <phoneticPr fontId="20"/>
  </si>
  <si>
    <t>世帯主収入</t>
    <phoneticPr fontId="20"/>
  </si>
  <si>
    <t>勤め先収入</t>
    <phoneticPr fontId="20"/>
  </si>
  <si>
    <t>経常収入</t>
    <phoneticPr fontId="20"/>
  </si>
  <si>
    <t>実収入</t>
    <phoneticPr fontId="20"/>
  </si>
  <si>
    <t>収入総額</t>
  </si>
  <si>
    <t>世帯主平均年令(歳)</t>
    <rPh sb="8" eb="9">
      <t>サイ</t>
    </rPh>
    <phoneticPr fontId="20"/>
  </si>
  <si>
    <t>有業人員(人)</t>
    <rPh sb="5" eb="6">
      <t>ニン</t>
    </rPh>
    <phoneticPr fontId="20"/>
  </si>
  <si>
    <t>世帯人員(人)</t>
    <rPh sb="5" eb="6">
      <t>ニン</t>
    </rPh>
    <phoneticPr fontId="20"/>
  </si>
  <si>
    <t>調査世帯数(世帯)</t>
    <rPh sb="6" eb="8">
      <t>セタイ</t>
    </rPh>
    <phoneticPr fontId="20"/>
  </si>
  <si>
    <t>平成30年</t>
  </si>
  <si>
    <t>平成29年</t>
  </si>
  <si>
    <t>平成28年</t>
  </si>
  <si>
    <t>項目</t>
  </si>
  <si>
    <t>58　東京都１世帯当り１か月間の収入と用途別生計支出−勤労者世帯・平均−(その１)</t>
    <phoneticPr fontId="20"/>
  </si>
  <si>
    <t xml:space="preserve">資料：東京都総務局統計部 ｢都民のくらしむき−東京都生計分析調査報告｣ </t>
    <rPh sb="3" eb="5">
      <t>トウキョウ</t>
    </rPh>
    <phoneticPr fontId="20"/>
  </si>
  <si>
    <t xml:space="preserve">　注：各費目の内訳は主要項目であり合計とは一致しない｡ </t>
    <phoneticPr fontId="20"/>
  </si>
  <si>
    <t>貯蓄純増</t>
  </si>
  <si>
    <t>その他の消費支出</t>
  </si>
  <si>
    <t>教養娯楽</t>
    <phoneticPr fontId="20"/>
  </si>
  <si>
    <t>教育</t>
  </si>
  <si>
    <t>交通・通信</t>
  </si>
  <si>
    <t>保健医療</t>
  </si>
  <si>
    <t>被服及び履物</t>
  </si>
  <si>
    <t>現物総額</t>
  </si>
  <si>
    <t>勤め先収入</t>
  </si>
  <si>
    <t>クレジット購入借入金返済</t>
    <phoneticPr fontId="69"/>
  </si>
  <si>
    <t>他の借金返済</t>
  </si>
  <si>
    <t>土地家屋借金返済</t>
  </si>
  <si>
    <t>有価証券購入</t>
  </si>
  <si>
    <t>他の保険料</t>
    <rPh sb="4" eb="5">
      <t>リョウ</t>
    </rPh>
    <phoneticPr fontId="20"/>
  </si>
  <si>
    <t>個人・企業年金保険料</t>
    <rPh sb="9" eb="10">
      <t>リョウ</t>
    </rPh>
    <phoneticPr fontId="20"/>
  </si>
  <si>
    <t>保険料</t>
    <rPh sb="2" eb="3">
      <t>リョウ</t>
    </rPh>
    <phoneticPr fontId="20"/>
  </si>
  <si>
    <t>預貯金</t>
  </si>
  <si>
    <t>実支出以外の支出</t>
  </si>
  <si>
    <t>他の社会保険料</t>
  </si>
  <si>
    <t>介護保険料</t>
    <rPh sb="0" eb="2">
      <t>カイゴ</t>
    </rPh>
    <rPh sb="2" eb="5">
      <t>ホケンリョウ</t>
    </rPh>
    <phoneticPr fontId="20"/>
  </si>
  <si>
    <t>健康保険料</t>
  </si>
  <si>
    <t>公的年金保険料</t>
  </si>
  <si>
    <t>社会保険料</t>
  </si>
  <si>
    <t>他の税</t>
  </si>
  <si>
    <t>個人住民税</t>
  </si>
  <si>
    <t>勤労所得税</t>
  </si>
  <si>
    <t>直接税</t>
  </si>
  <si>
    <t>その他の実支出</t>
  </si>
  <si>
    <t>土地家屋購入</t>
  </si>
  <si>
    <t>交際費</t>
  </si>
  <si>
    <t>こづかい</t>
  </si>
  <si>
    <t>諸雑費</t>
  </si>
  <si>
    <t>教養娯楽サービス</t>
    <phoneticPr fontId="20"/>
  </si>
  <si>
    <t>書籍・他の印刷物</t>
  </si>
  <si>
    <t>教養娯楽用品</t>
    <phoneticPr fontId="20"/>
  </si>
  <si>
    <t>教養娯楽用耐久財</t>
    <phoneticPr fontId="20"/>
  </si>
  <si>
    <t>補習教育</t>
  </si>
  <si>
    <t>教科書・学習参考教材</t>
  </si>
  <si>
    <t>授業料等</t>
  </si>
  <si>
    <t>通信</t>
  </si>
  <si>
    <t>自動車等関係費</t>
  </si>
  <si>
    <t>交通</t>
  </si>
  <si>
    <t>保健医療サービス</t>
  </si>
  <si>
    <t>保健医療用品・器具</t>
  </si>
  <si>
    <t>健康保持用摂取品</t>
  </si>
  <si>
    <t>医薬品</t>
  </si>
  <si>
    <t>被服関連サービス</t>
  </si>
  <si>
    <t>履物類</t>
  </si>
  <si>
    <t>他の被服</t>
  </si>
  <si>
    <t>生地・糸類</t>
  </si>
  <si>
    <t>下着類</t>
  </si>
  <si>
    <t>シャツ・セーター類</t>
  </si>
  <si>
    <t>洋服</t>
  </si>
  <si>
    <t>和服</t>
  </si>
  <si>
    <t>58　東京都１世帯当り１か月間の収入と用途別生計支出−勤労者世帯・平均−(その２)</t>
    <phoneticPr fontId="20"/>
  </si>
  <si>
    <t>資料：東京都総務局統計部｢東京の物価｣</t>
  </si>
  <si>
    <t>　注：銘柄については、小売物価統計調査の『調査品目及び基本銘柄』(令和3年1月次用)による。</t>
    <rPh sb="1" eb="2">
      <t>チュウ</t>
    </rPh>
    <rPh sb="3" eb="5">
      <t>メイガラ</t>
    </rPh>
    <rPh sb="11" eb="13">
      <t>コウ</t>
    </rPh>
    <rPh sb="13" eb="15">
      <t>ブッカ</t>
    </rPh>
    <rPh sb="15" eb="17">
      <t>トウケイ</t>
    </rPh>
    <rPh sb="17" eb="19">
      <t>チョウサ</t>
    </rPh>
    <rPh sb="21" eb="23">
      <t>チョウサ</t>
    </rPh>
    <rPh sb="23" eb="25">
      <t>ヒンモク</t>
    </rPh>
    <rPh sb="25" eb="26">
      <t>オヨ</t>
    </rPh>
    <rPh sb="27" eb="29">
      <t>キホン</t>
    </rPh>
    <rPh sb="29" eb="31">
      <t>メイガラ</t>
    </rPh>
    <rPh sb="33" eb="34">
      <t>レイ</t>
    </rPh>
    <rPh sb="34" eb="35">
      <t>ワ</t>
    </rPh>
    <phoneticPr fontId="20"/>
  </si>
  <si>
    <t>1回</t>
    <phoneticPr fontId="20"/>
  </si>
  <si>
    <t>パーマネント(シャンプー,カット,ブロー又はセット込み),ショート,女性(高校生以下を除く)</t>
  </si>
  <si>
    <t>パーマネント代</t>
  </si>
  <si>
    <t>総合調髪(カット,シェービング,シャンプー,セット),男性(高校生以下を除く)</t>
  </si>
  <si>
    <t>理髪料</t>
  </si>
  <si>
    <t>一般</t>
  </si>
  <si>
    <t>映画観覧料</t>
  </si>
  <si>
    <t>1回</t>
  </si>
  <si>
    <t>公安委員会指定自動車教習所,第一種普通免許(ＡＴ限定),所持免許なし,一般コース,入所から卒業までの総費用</t>
  </si>
  <si>
    <t>自動車教習料</t>
  </si>
  <si>
    <t>1箱</t>
    <rPh sb="1" eb="2">
      <t>ハコ</t>
    </rPh>
    <phoneticPr fontId="20"/>
  </si>
  <si>
    <t>第２類医薬品,総合かぜ薬,散剤,箱入り(４４包入り),「パブロンゴールドＡ＜微粒＞」</t>
  </si>
  <si>
    <t>感冒薬</t>
    <phoneticPr fontId="20"/>
  </si>
  <si>
    <t>1枚</t>
    <phoneticPr fontId="20"/>
  </si>
  <si>
    <t>ワイシャツ,水洗い,機械仕上げ,立体仕上げ,持ち込み,料金前払い,配達なし</t>
  </si>
  <si>
    <t>クリーニング代</t>
    <rPh sb="6" eb="7">
      <t>ダイ</t>
    </rPh>
    <phoneticPr fontId="20"/>
  </si>
  <si>
    <t>1足</t>
    <phoneticPr fontId="20"/>
  </si>
  <si>
    <t>パンプス,〔甲〕牛革,〔底〕合成ゴム,〔底の製法〕張り付け,〔サイズ〕２３～２４ｃｍ,中級品</t>
  </si>
  <si>
    <t>婦人靴</t>
    <rPh sb="2" eb="3">
      <t>クツ</t>
    </rPh>
    <phoneticPr fontId="20"/>
  </si>
  <si>
    <t>短靴,黒,〔甲〕牛革,〔底〕「合成ゴム」又は「ウレタン」,〔底の製法〕張り付け,〔サイズ〕２５～２６ｃｍ,中級品</t>
  </si>
  <si>
    <t>男子靴</t>
    <rPh sb="2" eb="3">
      <t>クツ</t>
    </rPh>
    <phoneticPr fontId="20"/>
  </si>
  <si>
    <t>〔素材〕綿・化学繊維混用,無地,〔サイズ〕２５ｃｍ,１足,普通品</t>
  </si>
  <si>
    <t>男子用靴下</t>
    <rPh sb="2" eb="3">
      <t>ヨウ</t>
    </rPh>
    <rPh sb="3" eb="4">
      <t>クツ</t>
    </rPh>
    <phoneticPr fontId="20"/>
  </si>
  <si>
    <t>1枚</t>
    <rPh sb="1" eb="2">
      <t>マイ</t>
    </rPh>
    <phoneticPr fontId="20"/>
  </si>
  <si>
    <t>カーディガン,「長袖」又は「７分袖」,〔素材〕毛・化学繊維混用,〔サイズ〕Ｍ,普通品</t>
  </si>
  <si>
    <t>婦人用セーター</t>
    <rPh sb="2" eb="3">
      <t>ヨウ</t>
    </rPh>
    <phoneticPr fontId="20"/>
  </si>
  <si>
    <t>長袖,シングルカフス,〔素材〕ポリエステル・綿混用,白(白織柄を含む),〔サイズ〕えり回り３９～４１ｃｍ・ゆき８０～８４ｃｍ又はＭ～Ｌ,普通品</t>
  </si>
  <si>
    <t>ワイシャツ</t>
    <phoneticPr fontId="20"/>
  </si>
  <si>
    <t>秋冬物,〔素材〕「毛１００％」又は「毛５０％以上・化学繊維混用」,〔サイズ〕Ｗ６４～７０ｃｍ,中級品</t>
  </si>
  <si>
    <t>スカート</t>
    <phoneticPr fontId="20"/>
  </si>
  <si>
    <t>1本</t>
    <phoneticPr fontId="20"/>
  </si>
  <si>
    <t>秋冬物,スラックス,〔素材〕毛１００％,〔サイズ〕Ｗ７６～９４ｃｍ,中級品</t>
  </si>
  <si>
    <t>男子用ズボン</t>
    <rPh sb="2" eb="3">
      <t>ヨウ</t>
    </rPh>
    <phoneticPr fontId="20"/>
  </si>
  <si>
    <t>1着</t>
    <phoneticPr fontId="20"/>
  </si>
  <si>
    <t>秋冬物，シングル上下，並型，総裏，〔表地〕毛１００％，〔サイズ〕Ａ体型（Ａ４～Ａ６），〔百貨店・専門店ブランド〕「五大陸」，「Ｊ．ＰＲＥＳＳ」又は「ブラックレーベル・クレストブリッジ」</t>
    <phoneticPr fontId="69"/>
  </si>
  <si>
    <t>背広服</t>
    <rPh sb="2" eb="3">
      <t>フク</t>
    </rPh>
    <phoneticPr fontId="20"/>
  </si>
  <si>
    <t>合わせ毛布,〔素材〕ポリエステル１００％,四方縁取り,〔サイズ〕１４０×２００ｃｍ,普通品</t>
    <phoneticPr fontId="20"/>
  </si>
  <si>
    <t>毛布</t>
  </si>
  <si>
    <t>1台</t>
  </si>
  <si>
    <t>全自動洗濯機,〔洗濯方式〕パルセーター式(縦型),インバーター内蔵,〔洗濯・脱水容量〕８ｋｇ,送風機能付き,エコ機能付き</t>
  </si>
  <si>
    <t>電気洗濯機</t>
  </si>
  <si>
    <t>1台</t>
    <phoneticPr fontId="20"/>
  </si>
  <si>
    <t>冷凍冷蔵庫,〔定格内容積〕４０１～４５０Ｌ,「５ドア」又は「６ドア」,特殊機能付きは除く</t>
  </si>
  <si>
    <t>電気冷蔵庫</t>
    <phoneticPr fontId="20"/>
  </si>
  <si>
    <t>18ℓ</t>
    <phoneticPr fontId="20"/>
  </si>
  <si>
    <t>白灯油,詰め替え売り,店頭売り</t>
  </si>
  <si>
    <t>灯油</t>
  </si>
  <si>
    <t>1日</t>
    <phoneticPr fontId="20"/>
  </si>
  <si>
    <t>家屋修理手間代,常用１人分</t>
  </si>
  <si>
    <t>大工手間代</t>
  </si>
  <si>
    <t>表替え,〔畳表〕緯：いぐさ；経：綿糸２本又は麻糸・綿糸２本；中級品,〔へり〕光輝べり,化繊,材料費及び表替え工賃を含む</t>
  </si>
  <si>
    <t>畳替え代</t>
    <phoneticPr fontId="20"/>
  </si>
  <si>
    <t>1ヶ月</t>
    <phoneticPr fontId="20"/>
  </si>
  <si>
    <t>民営借家の家賃</t>
    <phoneticPr fontId="20"/>
  </si>
  <si>
    <t>民営家賃</t>
    <rPh sb="0" eb="2">
      <t>ミンエイ</t>
    </rPh>
    <rPh sb="2" eb="4">
      <t>ヤチン</t>
    </rPh>
    <phoneticPr fontId="20"/>
  </si>
  <si>
    <t>1杯</t>
    <phoneticPr fontId="20"/>
  </si>
  <si>
    <t>喫茶店(セルフサービス店及びコーヒースタンドを除く)におけるコーヒー,アイスコーヒーは除く,持ち帰りは除く</t>
  </si>
  <si>
    <t>コーヒー(外食)</t>
    <rPh sb="5" eb="7">
      <t>ガイショク</t>
    </rPh>
    <phoneticPr fontId="20"/>
  </si>
  <si>
    <t>1皿</t>
    <phoneticPr fontId="20"/>
  </si>
  <si>
    <t>持ち帰りは除く</t>
    <phoneticPr fontId="20"/>
  </si>
  <si>
    <t>カレーライス(外食)</t>
    <rPh sb="7" eb="9">
      <t>ガイショク</t>
    </rPh>
    <phoneticPr fontId="20"/>
  </si>
  <si>
    <t>ラーメン,しょう油味(豚骨しょう油味を含む),持ち帰りは除く</t>
  </si>
  <si>
    <t>中華そば(外食)</t>
    <rPh sb="5" eb="7">
      <t>ガイショク</t>
    </rPh>
    <phoneticPr fontId="20"/>
  </si>
  <si>
    <t>100g</t>
    <phoneticPr fontId="20"/>
  </si>
  <si>
    <t>煎茶(抹茶入りを含む),袋入り(１００～３００ｇ入り)</t>
  </si>
  <si>
    <t>緑茶</t>
    <rPh sb="0" eb="2">
      <t>リョクチャ</t>
    </rPh>
    <phoneticPr fontId="20"/>
  </si>
  <si>
    <t>ポテトタイプ,並</t>
  </si>
  <si>
    <t>コロッケ</t>
  </si>
  <si>
    <t>うるち米製せんべい,しょう油味,個装タイプ袋入り,普通品</t>
  </si>
  <si>
    <t>せんべい</t>
    <phoneticPr fontId="20"/>
  </si>
  <si>
    <t>1袋</t>
    <rPh sb="1" eb="2">
      <t>フクロ</t>
    </rPh>
    <phoneticPr fontId="20"/>
  </si>
  <si>
    <t>上白,袋入り(１ｋｇ入り)</t>
  </si>
  <si>
    <t>砂糖</t>
  </si>
  <si>
    <t>1個</t>
    <rPh sb="1" eb="2">
      <t>コ</t>
    </rPh>
    <phoneticPr fontId="20"/>
  </si>
  <si>
    <t>米みそ,カップ入り(７５０ｇ入り),並</t>
  </si>
  <si>
    <t>みそ</t>
  </si>
  <si>
    <t>本醸造,こいくちしょうゆ,ＪＡＳ規格品・特級,ポリ容器入り(１Ｌ入り),「キッコーマンしょうゆ」又は「ヤマサしょうゆ」</t>
  </si>
  <si>
    <t>しょう油</t>
  </si>
  <si>
    <t>キャノーラ(なたね)油,ポリ容器入り(１,０００ｇ入り)</t>
  </si>
  <si>
    <t>食用油</t>
  </si>
  <si>
    <t>1㎏</t>
    <phoneticPr fontId="20"/>
  </si>
  <si>
    <t>フィリピン産(高地栽培などを除く)</t>
  </si>
  <si>
    <t>バナナ</t>
  </si>
  <si>
    <t>木綿豆腐,並</t>
  </si>
  <si>
    <t>豆腐</t>
  </si>
  <si>
    <t>焼きのり,袋入り(全形１０枚入り),普通品</t>
  </si>
  <si>
    <t>干しのり</t>
  </si>
  <si>
    <t>ミニトマト(プチトマト)を除く　</t>
  </si>
  <si>
    <t>トマト</t>
  </si>
  <si>
    <t>だいこん</t>
  </si>
  <si>
    <t>山東菜を除く</t>
  </si>
  <si>
    <t>はくさい</t>
  </si>
  <si>
    <t>キャベツ</t>
  </si>
  <si>
    <t>1パック</t>
    <phoneticPr fontId="20"/>
  </si>
  <si>
    <t>白色卵,パック詰(１０個入り),サイズ混合,〔卵重〕「ＭＳ５２ｇ～ＬＬ７６ｇ未満」,「ＭＳ５２ｇ～Ｌ７０ｇ未満」又は「Ｍ５８ｇ～Ｌ７０ｇ未満」</t>
  </si>
  <si>
    <t>鶏卵</t>
  </si>
  <si>
    <t>ロースハム,ＪＡＳ格付けなし,普通品</t>
  </si>
  <si>
    <t>ハム</t>
    <phoneticPr fontId="20"/>
  </si>
  <si>
    <t>ブロイラー,もも肉</t>
  </si>
  <si>
    <t>鶏肉</t>
    <phoneticPr fontId="20"/>
  </si>
  <si>
    <t>もも(黒豚を除く)</t>
  </si>
  <si>
    <t>豚肉</t>
    <phoneticPr fontId="20"/>
  </si>
  <si>
    <t>国産品,バラ(黒豚を除く)</t>
  </si>
  <si>
    <t>輸入品,チルド(冷蔵),肩ロース又はもも</t>
  </si>
  <si>
    <t>牛肉</t>
    <phoneticPr fontId="20"/>
  </si>
  <si>
    <t>するめいか,丸</t>
  </si>
  <si>
    <t>いか</t>
  </si>
  <si>
    <t>まさば又はごまさば,切り身</t>
  </si>
  <si>
    <t>さば</t>
  </si>
  <si>
    <t>まあじ,丸(長さ約１５ｃｍ以上)</t>
  </si>
  <si>
    <t>あじ</t>
  </si>
  <si>
    <t>めばち又はきはだ,刺身用,さく,赤身</t>
  </si>
  <si>
    <t>まぐろ</t>
  </si>
  <si>
    <t>中華タイプ,内容量７８ｇ,「カップヌードル」</t>
  </si>
  <si>
    <t>カップ麺</t>
    <rPh sb="3" eb="4">
      <t>メン</t>
    </rPh>
    <phoneticPr fontId="20"/>
  </si>
  <si>
    <t>普通品</t>
  </si>
  <si>
    <t>食パン</t>
  </si>
  <si>
    <t>国内産,精米,単一原料米(産地,品種及び産年が同一のもの),袋入り(５ｋｇ入り),「コシヒカリ」</t>
  </si>
  <si>
    <t>うるち米</t>
    <phoneticPr fontId="20"/>
  </si>
  <si>
    <t>12月</t>
  </si>
  <si>
    <t>平成30年</t>
    <rPh sb="0" eb="2">
      <t>ヘイセイ</t>
    </rPh>
    <rPh sb="4" eb="5">
      <t>ネン</t>
    </rPh>
    <phoneticPr fontId="20"/>
  </si>
  <si>
    <t>単位</t>
    <rPh sb="0" eb="2">
      <t>タンイ</t>
    </rPh>
    <phoneticPr fontId="20"/>
  </si>
  <si>
    <t>銘柄</t>
    <rPh sb="0" eb="2">
      <t>メイガラ</t>
    </rPh>
    <phoneticPr fontId="20"/>
  </si>
  <si>
    <t>品目</t>
  </si>
  <si>
    <t>59　都内の平均小売価格</t>
    <phoneticPr fontId="20"/>
  </si>
  <si>
    <t>　注：各年平均の対前月欄の数は､対前年上昇率を示す｡</t>
    <phoneticPr fontId="20"/>
  </si>
  <si>
    <t>-</t>
    <phoneticPr fontId="69"/>
  </si>
  <si>
    <t>平成31年・令和元年</t>
    <rPh sb="0" eb="2">
      <t>ヘイセイ</t>
    </rPh>
    <rPh sb="4" eb="5">
      <t>ネン</t>
    </rPh>
    <rPh sb="6" eb="7">
      <t>レイ</t>
    </rPh>
    <rPh sb="7" eb="8">
      <t>ワ</t>
    </rPh>
    <rPh sb="8" eb="9">
      <t>モト</t>
    </rPh>
    <rPh sb="9" eb="10">
      <t>ネン</t>
    </rPh>
    <phoneticPr fontId="20"/>
  </si>
  <si>
    <t>対前年同月</t>
    <rPh sb="0" eb="1">
      <t>タイ</t>
    </rPh>
    <rPh sb="1" eb="3">
      <t>ゼンネン</t>
    </rPh>
    <rPh sb="3" eb="5">
      <t>ドウゲツ</t>
    </rPh>
    <phoneticPr fontId="20"/>
  </si>
  <si>
    <t>対前月</t>
    <phoneticPr fontId="20"/>
  </si>
  <si>
    <t>上昇率(％)</t>
  </si>
  <si>
    <t>教養娯楽</t>
  </si>
  <si>
    <t>交通･通信</t>
  </si>
  <si>
    <t>被服及び履物</t>
    <rPh sb="0" eb="2">
      <t>ヒフク</t>
    </rPh>
    <rPh sb="2" eb="3">
      <t>オヨ</t>
    </rPh>
    <rPh sb="4" eb="6">
      <t>ハキモノ</t>
    </rPh>
    <phoneticPr fontId="20"/>
  </si>
  <si>
    <t>家事用品
家具・</t>
    <phoneticPr fontId="20"/>
  </si>
  <si>
    <t>総合</t>
  </si>
  <si>
    <t>年及び月</t>
    <rPh sb="1" eb="2">
      <t>オヨ</t>
    </rPh>
    <phoneticPr fontId="20"/>
  </si>
  <si>
    <t>(平成27年平均＝100)</t>
    <rPh sb="1" eb="3">
      <t>ヘイセイ</t>
    </rPh>
    <rPh sb="5" eb="6">
      <t>ネン</t>
    </rPh>
    <rPh sb="6" eb="8">
      <t>ヘイキン</t>
    </rPh>
    <phoneticPr fontId="20"/>
  </si>
  <si>
    <t>60　東京都区部消費者物価10大費目指数</t>
    <phoneticPr fontId="20"/>
  </si>
  <si>
    <t>資料：東京都下水道局施設管理部管路管理課</t>
    <rPh sb="10" eb="12">
      <t>シセツ</t>
    </rPh>
    <rPh sb="12" eb="14">
      <t>カンリ</t>
    </rPh>
    <rPh sb="14" eb="15">
      <t>ブ</t>
    </rPh>
    <rPh sb="15" eb="17">
      <t>カンロ</t>
    </rPh>
    <rPh sb="17" eb="19">
      <t>カンリ</t>
    </rPh>
    <rPh sb="19" eb="20">
      <t>カ</t>
    </rPh>
    <phoneticPr fontId="20"/>
  </si>
  <si>
    <t>注３：各地域の数値は、令和2年度のもの。</t>
    <rPh sb="0" eb="1">
      <t>チュウ</t>
    </rPh>
    <rPh sb="3" eb="4">
      <t>カク</t>
    </rPh>
    <rPh sb="4" eb="6">
      <t>チイキ</t>
    </rPh>
    <rPh sb="7" eb="9">
      <t>スウチ</t>
    </rPh>
    <rPh sb="11" eb="12">
      <t>レイ</t>
    </rPh>
    <rPh sb="12" eb="13">
      <t>ワ</t>
    </rPh>
    <rPh sb="14" eb="15">
      <t>ネン</t>
    </rPh>
    <rPh sb="15" eb="16">
      <t>ド</t>
    </rPh>
    <phoneticPr fontId="20"/>
  </si>
  <si>
    <t>注２：「下水道管きょ」は小数点以下を四捨五入しているため、各区の数値を合計しても総数と一致しない場合がある。</t>
    <rPh sb="4" eb="7">
      <t>ゲスイドウ</t>
    </rPh>
    <rPh sb="7" eb="8">
      <t>カン</t>
    </rPh>
    <rPh sb="12" eb="15">
      <t>ショウスウテン</t>
    </rPh>
    <rPh sb="15" eb="17">
      <t>イカ</t>
    </rPh>
    <rPh sb="18" eb="22">
      <t>シシャゴニュウ</t>
    </rPh>
    <rPh sb="29" eb="31">
      <t>カクク</t>
    </rPh>
    <rPh sb="32" eb="34">
      <t>スウチ</t>
    </rPh>
    <rPh sb="35" eb="37">
      <t>ゴウケイ</t>
    </rPh>
    <rPh sb="40" eb="42">
      <t>ソウスウ</t>
    </rPh>
    <rPh sb="43" eb="45">
      <t>イッチ</t>
    </rPh>
    <rPh sb="48" eb="50">
      <t>バアイ</t>
    </rPh>
    <phoneticPr fontId="20"/>
  </si>
  <si>
    <t>注１：「流域下水道」は総数に含まれていない｡</t>
  </si>
  <si>
    <t>流域下水道</t>
  </si>
  <si>
    <t>足立区</t>
    <phoneticPr fontId="20"/>
  </si>
  <si>
    <t>平成28年度</t>
    <rPh sb="0" eb="2">
      <t>ヘイセイ</t>
    </rPh>
    <rPh sb="4" eb="6">
      <t>ネンド</t>
    </rPh>
    <phoneticPr fontId="69"/>
  </si>
  <si>
    <t>個</t>
  </si>
  <si>
    <t>ｍ</t>
    <phoneticPr fontId="20"/>
  </si>
  <si>
    <t>枝線</t>
  </si>
  <si>
    <t>幹線</t>
  </si>
  <si>
    <t>汚水桝数</t>
  </si>
  <si>
    <t>マンホール数</t>
  </si>
  <si>
    <t>下水道管きょ</t>
  </si>
  <si>
    <t>事務所数</t>
  </si>
  <si>
    <t>ポンプ所数</t>
  </si>
  <si>
    <t>水再生
センター</t>
    <rPh sb="0" eb="1">
      <t>ミズ</t>
    </rPh>
    <rPh sb="1" eb="3">
      <t>サイセイ</t>
    </rPh>
    <phoneticPr fontId="20"/>
  </si>
  <si>
    <t>年度及び地域</t>
    <phoneticPr fontId="20"/>
  </si>
  <si>
    <t>（各年度末現在）</t>
    <rPh sb="1" eb="5">
      <t>カクネンドマツ</t>
    </rPh>
    <rPh sb="5" eb="7">
      <t>ゲンザイ</t>
    </rPh>
    <phoneticPr fontId="69"/>
  </si>
  <si>
    <t>61　地域別下水道施設及び付属設備</t>
    <phoneticPr fontId="20"/>
  </si>
  <si>
    <t>資料：東京都水道局事業年報</t>
    <rPh sb="6" eb="9">
      <t>スイドウキョク</t>
    </rPh>
    <rPh sb="9" eb="11">
      <t>ジギョウ</t>
    </rPh>
    <rPh sb="11" eb="13">
      <t>ネンポウ</t>
    </rPh>
    <phoneticPr fontId="20"/>
  </si>
  <si>
    <t>令和元年度</t>
    <rPh sb="0" eb="2">
      <t>レイワ</t>
    </rPh>
    <rPh sb="2" eb="4">
      <t>ガンネン</t>
    </rPh>
    <rPh sb="4" eb="5">
      <t>ド</t>
    </rPh>
    <phoneticPr fontId="69"/>
  </si>
  <si>
    <t>平成27年度</t>
    <rPh sb="0" eb="2">
      <t>ヘイセイ</t>
    </rPh>
    <rPh sb="4" eb="6">
      <t>ネンド</t>
    </rPh>
    <phoneticPr fontId="69"/>
  </si>
  <si>
    <t>m</t>
    <phoneticPr fontId="20"/>
  </si>
  <si>
    <t>配水小管</t>
  </si>
  <si>
    <t>配水本管</t>
  </si>
  <si>
    <t>総延長</t>
  </si>
  <si>
    <t>排水弁数</t>
  </si>
  <si>
    <t>空気弁数</t>
  </si>
  <si>
    <t>制水弁数</t>
  </si>
  <si>
    <t>消火栓数</t>
    <phoneticPr fontId="20"/>
  </si>
  <si>
    <t>配水管</t>
  </si>
  <si>
    <t>62　上水道施設及び付属設備</t>
    <phoneticPr fontId="20"/>
  </si>
  <si>
    <t>普及率</t>
  </si>
  <si>
    <t>共用</t>
  </si>
  <si>
    <t>公衆浴場営業</t>
  </si>
  <si>
    <t>共同住宅扱い</t>
  </si>
  <si>
    <t>口径別料金適用のもの</t>
  </si>
  <si>
    <t>63　料金適用区分別上水道の給水件数</t>
    <phoneticPr fontId="20"/>
  </si>
  <si>
    <t>資料：東京都総務局統計部｢東京の工業｣</t>
    <phoneticPr fontId="69"/>
  </si>
  <si>
    <t>注２：平成28・29・30年・令和元年「工業統計調査」、平成27年「平成28年経済センサス－活動調査」</t>
    <rPh sb="0" eb="1">
      <t>チュウ</t>
    </rPh>
    <rPh sb="3" eb="5">
      <t>ヘイセイ</t>
    </rPh>
    <rPh sb="13" eb="14">
      <t>ネン</t>
    </rPh>
    <rPh sb="15" eb="17">
      <t>レイワ</t>
    </rPh>
    <rPh sb="17" eb="19">
      <t>ガンネン</t>
    </rPh>
    <rPh sb="20" eb="22">
      <t>コウギョウ</t>
    </rPh>
    <rPh sb="22" eb="24">
      <t>トウケイ</t>
    </rPh>
    <rPh sb="24" eb="26">
      <t>チョウサ</t>
    </rPh>
    <phoneticPr fontId="20"/>
  </si>
  <si>
    <t>注１：調査対象は、従業者30人以上の事業所。</t>
    <rPh sb="0" eb="1">
      <t>チュウ</t>
    </rPh>
    <rPh sb="3" eb="5">
      <t>チョウサ</t>
    </rPh>
    <rPh sb="5" eb="7">
      <t>タイショウ</t>
    </rPh>
    <rPh sb="9" eb="12">
      <t>ジュウギョウシャ</t>
    </rPh>
    <rPh sb="14" eb="15">
      <t>ニン</t>
    </rPh>
    <rPh sb="15" eb="17">
      <t>イジョウ</t>
    </rPh>
    <rPh sb="18" eb="21">
      <t>ジギョウショ</t>
    </rPh>
    <phoneticPr fontId="20"/>
  </si>
  <si>
    <t>令和元年</t>
    <rPh sb="0" eb="2">
      <t>レイワ</t>
    </rPh>
    <rPh sb="2" eb="4">
      <t>ガンネン</t>
    </rPh>
    <phoneticPr fontId="69"/>
  </si>
  <si>
    <t>平成27年</t>
    <rPh sb="0" eb="2">
      <t>ヘイセイ</t>
    </rPh>
    <rPh sb="4" eb="5">
      <t>ネン</t>
    </rPh>
    <phoneticPr fontId="69"/>
  </si>
  <si>
    <r>
      <t>m</t>
    </r>
    <r>
      <rPr>
        <vertAlign val="superscript"/>
        <sz val="10"/>
        <rFont val="ＭＳ 明朝"/>
        <family val="1"/>
        <charset val="128"/>
      </rPr>
      <t>3</t>
    </r>
    <r>
      <rPr>
        <sz val="10"/>
        <rFont val="ＭＳ 明朝"/>
        <family val="1"/>
        <charset val="128"/>
      </rPr>
      <t>/日</t>
    </r>
    <phoneticPr fontId="20"/>
  </si>
  <si>
    <t>回収水</t>
  </si>
  <si>
    <t>その他</t>
    <rPh sb="2" eb="3">
      <t>タ</t>
    </rPh>
    <phoneticPr fontId="20"/>
  </si>
  <si>
    <t>井戸水</t>
  </si>
  <si>
    <t>上水道</t>
  </si>
  <si>
    <t>工業用
水道</t>
  </si>
  <si>
    <t>海水</t>
  </si>
  <si>
    <t>淡水</t>
  </si>
  <si>
    <t>水源別内訳</t>
  </si>
  <si>
    <t>淡水
用水量</t>
  </si>
  <si>
    <t>総使用
水量</t>
  </si>
  <si>
    <t>工場数</t>
  </si>
  <si>
    <t>年</t>
    <phoneticPr fontId="69"/>
  </si>
  <si>
    <t>64　工業用水の１日平均使用量</t>
    <phoneticPr fontId="20"/>
  </si>
  <si>
    <t>65　学校数､教員数及び生徒数</t>
    <phoneticPr fontId="20"/>
  </si>
  <si>
    <t>(令和2年5月1日現在)</t>
    <rPh sb="1" eb="2">
      <t>レイ</t>
    </rPh>
    <rPh sb="2" eb="3">
      <t>ワ</t>
    </rPh>
    <rPh sb="4" eb="5">
      <t>ネン</t>
    </rPh>
    <phoneticPr fontId="20"/>
  </si>
  <si>
    <t>種類</t>
  </si>
  <si>
    <t>学校数</t>
  </si>
  <si>
    <t>教員数</t>
  </si>
  <si>
    <t>学生・生徒・児童及び幼児数</t>
  </si>
  <si>
    <t>公　立</t>
    <rPh sb="0" eb="1">
      <t>オオヤケ</t>
    </rPh>
    <rPh sb="2" eb="3">
      <t>タテ</t>
    </rPh>
    <phoneticPr fontId="20"/>
  </si>
  <si>
    <t>私　立</t>
    <rPh sb="0" eb="1">
      <t>ワタシ</t>
    </rPh>
    <rPh sb="2" eb="3">
      <t>タテ</t>
    </rPh>
    <phoneticPr fontId="20"/>
  </si>
  <si>
    <t>認定こども園</t>
    <rPh sb="0" eb="2">
      <t>ニンテイ</t>
    </rPh>
    <rPh sb="5" eb="6">
      <t>エン</t>
    </rPh>
    <phoneticPr fontId="20"/>
  </si>
  <si>
    <t>高等学校</t>
  </si>
  <si>
    <t>特別支援学校</t>
    <rPh sb="0" eb="2">
      <t>トクベツ</t>
    </rPh>
    <rPh sb="2" eb="4">
      <t>シエン</t>
    </rPh>
    <phoneticPr fontId="20"/>
  </si>
  <si>
    <t>専修学校</t>
  </si>
  <si>
    <t>各種学校</t>
  </si>
  <si>
    <t>資料：東京都総務局統計部｢学校基本調査報告｣</t>
    <phoneticPr fontId="20"/>
  </si>
  <si>
    <t>66　学校数､教員数､学級数及び児童生徒数の推移</t>
    <phoneticPr fontId="20"/>
  </si>
  <si>
    <t>(各年5月1日現在)</t>
  </si>
  <si>
    <t>種別</t>
    <rPh sb="0" eb="2">
      <t>シュベツ</t>
    </rPh>
    <phoneticPr fontId="20"/>
  </si>
  <si>
    <t>学級数</t>
  </si>
  <si>
    <t>児童数</t>
  </si>
  <si>
    <t>生徒数</t>
  </si>
  <si>
    <t>公立</t>
  </si>
  <si>
    <t>私立</t>
  </si>
  <si>
    <t>資料：東京都総務局統計部｢学校基本調査報告｣</t>
  </si>
  <si>
    <t>67　用途別小・中学校施設の面積</t>
    <phoneticPr fontId="20"/>
  </si>
  <si>
    <t xml:space="preserve"> (単位：㎡)　</t>
  </si>
  <si>
    <t xml:space="preserve"> (各年5月1日現在) </t>
    <phoneticPr fontId="20"/>
  </si>
  <si>
    <t>一般校舎</t>
  </si>
  <si>
    <t>屋内運動場</t>
  </si>
  <si>
    <t>１人当りの一般校舎の面積</t>
  </si>
  <si>
    <t>　注：小学校には保田しおさい学校を含む。</t>
    <rPh sb="1" eb="2">
      <t>チュウ</t>
    </rPh>
    <rPh sb="3" eb="6">
      <t>ショウガッコウ</t>
    </rPh>
    <rPh sb="8" eb="10">
      <t>ホタ</t>
    </rPh>
    <rPh sb="14" eb="16">
      <t>ガッコウ</t>
    </rPh>
    <rPh sb="17" eb="18">
      <t>フク</t>
    </rPh>
    <phoneticPr fontId="20"/>
  </si>
  <si>
    <t>資料：教育委員会事務局教育総務課</t>
    <rPh sb="3" eb="5">
      <t>キョウイク</t>
    </rPh>
    <rPh sb="5" eb="8">
      <t>イインカイ</t>
    </rPh>
    <rPh sb="8" eb="11">
      <t>ジムキョク</t>
    </rPh>
    <rPh sb="11" eb="13">
      <t>キョウイク</t>
    </rPh>
    <rPh sb="13" eb="16">
      <t>ソウムカ</t>
    </rPh>
    <phoneticPr fontId="20"/>
  </si>
  <si>
    <t>68　学校別教員数､児童生徒数(公立のみ)</t>
    <phoneticPr fontId="20"/>
  </si>
  <si>
    <t>（１）小学校</t>
    <phoneticPr fontId="20"/>
  </si>
  <si>
    <t>(令和3年5月1日現在)</t>
    <rPh sb="1" eb="2">
      <t>レイ</t>
    </rPh>
    <rPh sb="2" eb="3">
      <t>ワ</t>
    </rPh>
    <rPh sb="4" eb="5">
      <t>ネン</t>
    </rPh>
    <phoneticPr fontId="20"/>
  </si>
  <si>
    <t>学校名</t>
  </si>
  <si>
    <t>清和</t>
  </si>
  <si>
    <t>木根川</t>
  </si>
  <si>
    <t>本田</t>
  </si>
  <si>
    <t>中之台</t>
  </si>
  <si>
    <t>葛飾</t>
    <phoneticPr fontId="20"/>
  </si>
  <si>
    <t>梅田</t>
  </si>
  <si>
    <t>綾南</t>
  </si>
  <si>
    <t>渋江</t>
  </si>
  <si>
    <t>川端</t>
  </si>
  <si>
    <t>南綾瀬</t>
  </si>
  <si>
    <t>北野</t>
    <phoneticPr fontId="20"/>
  </si>
  <si>
    <t>上千葉</t>
  </si>
  <si>
    <t>松上</t>
  </si>
  <si>
    <t>西小菅</t>
  </si>
  <si>
    <t>上平井</t>
  </si>
  <si>
    <t>柴原</t>
  </si>
  <si>
    <t>二上</t>
  </si>
  <si>
    <t>中青戸</t>
  </si>
  <si>
    <t>南奥戸</t>
  </si>
  <si>
    <t>小松南</t>
  </si>
  <si>
    <t>東綾瀬</t>
  </si>
  <si>
    <t>原田</t>
    <phoneticPr fontId="20"/>
  </si>
  <si>
    <t>住吉</t>
  </si>
  <si>
    <t>東柴又</t>
  </si>
  <si>
    <t>亀青</t>
  </si>
  <si>
    <t>飯塚</t>
  </si>
  <si>
    <t>道上</t>
  </si>
  <si>
    <t>花の木</t>
  </si>
  <si>
    <t>末広</t>
  </si>
  <si>
    <t>上小松</t>
  </si>
  <si>
    <t>幸田</t>
  </si>
  <si>
    <t>こすげ</t>
  </si>
  <si>
    <t>半田</t>
  </si>
  <si>
    <t>よつぎ</t>
  </si>
  <si>
    <t>宝木塚</t>
  </si>
  <si>
    <t>保田しおさい</t>
    <phoneticPr fontId="20"/>
  </si>
  <si>
    <t>　注：（）内の数字は寄宿舎指導員の人数である。（再掲）</t>
    <rPh sb="1" eb="2">
      <t>チュウ</t>
    </rPh>
    <rPh sb="5" eb="6">
      <t>ナイ</t>
    </rPh>
    <rPh sb="7" eb="9">
      <t>スウジ</t>
    </rPh>
    <rPh sb="10" eb="12">
      <t>キシュク</t>
    </rPh>
    <rPh sb="12" eb="13">
      <t>シャ</t>
    </rPh>
    <rPh sb="13" eb="16">
      <t>シドウイン</t>
    </rPh>
    <rPh sb="17" eb="19">
      <t>ニンズウ</t>
    </rPh>
    <rPh sb="24" eb="26">
      <t>サイケイ</t>
    </rPh>
    <phoneticPr fontId="20"/>
  </si>
  <si>
    <t>（２）中学校</t>
    <phoneticPr fontId="20"/>
  </si>
  <si>
    <t>大道</t>
  </si>
  <si>
    <t>四ツ木</t>
  </si>
  <si>
    <t>小松</t>
  </si>
  <si>
    <t>常盤</t>
  </si>
  <si>
    <t>一之台</t>
  </si>
  <si>
    <t>綾瀬</t>
  </si>
  <si>
    <t>青葉</t>
  </si>
  <si>
    <t>中川</t>
  </si>
  <si>
    <t>桜道</t>
  </si>
  <si>
    <t>葛美</t>
    <rPh sb="1" eb="2">
      <t>ビ</t>
    </rPh>
    <phoneticPr fontId="20"/>
  </si>
  <si>
    <t>双葉</t>
  </si>
  <si>
    <t>　注：()内の数字は夜間学級の人数である｡(再掲)</t>
    <phoneticPr fontId="20"/>
  </si>
  <si>
    <t>資料：教育委員会事務局学務課、指導室</t>
    <rPh sb="8" eb="11">
      <t>ジムキョク</t>
    </rPh>
    <rPh sb="15" eb="18">
      <t>シドウシツ</t>
    </rPh>
    <phoneticPr fontId="20"/>
  </si>
  <si>
    <t>69　奨学資金貸付状況</t>
    <phoneticPr fontId="20"/>
  </si>
  <si>
    <t>年度</t>
    <phoneticPr fontId="20"/>
  </si>
  <si>
    <t>貸付口数</t>
  </si>
  <si>
    <t>貸付金</t>
  </si>
  <si>
    <t>返還金</t>
  </si>
  <si>
    <t>資料：教育委員会事務局教育総務課</t>
    <rPh sb="8" eb="11">
      <t>ジムキョク</t>
    </rPh>
    <rPh sb="11" eb="13">
      <t>キョウイク</t>
    </rPh>
    <rPh sb="13" eb="15">
      <t>ソウム</t>
    </rPh>
    <phoneticPr fontId="20"/>
  </si>
  <si>
    <t>70　男女別､年齢別児童生徒の身長､体重の平均</t>
    <rPh sb="21" eb="23">
      <t>ヘイキン</t>
    </rPh>
    <phoneticPr fontId="20"/>
  </si>
  <si>
    <t>年齢</t>
  </si>
  <si>
    <t>検査人員</t>
  </si>
  <si>
    <t>身長</t>
    <rPh sb="0" eb="1">
      <t>ミ</t>
    </rPh>
    <rPh sb="1" eb="2">
      <t>チョウ</t>
    </rPh>
    <phoneticPr fontId="20"/>
  </si>
  <si>
    <t>体重</t>
    <rPh sb="0" eb="1">
      <t>カラダ</t>
    </rPh>
    <rPh sb="1" eb="2">
      <t>ジュウ</t>
    </rPh>
    <phoneticPr fontId="20"/>
  </si>
  <si>
    <t>㎝</t>
  </si>
  <si>
    <t>㎏</t>
  </si>
  <si>
    <t>6歳</t>
  </si>
  <si>
    <t>7歳</t>
  </si>
  <si>
    <t>8歳</t>
  </si>
  <si>
    <t>9歳</t>
  </si>
  <si>
    <t>10歳</t>
  </si>
  <si>
    <t>11歳</t>
  </si>
  <si>
    <t>12歳</t>
  </si>
  <si>
    <t>13歳</t>
  </si>
  <si>
    <t>14歳</t>
  </si>
  <si>
    <t>　注：測定時期、令和2年6月</t>
    <rPh sb="1" eb="2">
      <t>チュウ</t>
    </rPh>
    <rPh sb="8" eb="9">
      <t>レイ</t>
    </rPh>
    <rPh sb="9" eb="10">
      <t>ワ</t>
    </rPh>
    <rPh sb="11" eb="12">
      <t>ネン</t>
    </rPh>
    <phoneticPr fontId="20"/>
  </si>
  <si>
    <t>資料：教育委員会事務局学務課</t>
    <phoneticPr fontId="20"/>
  </si>
  <si>
    <t>71　卒業後の状況（葛飾区・中学生）</t>
    <rPh sb="12" eb="13">
      <t>ク</t>
    </rPh>
    <phoneticPr fontId="20"/>
  </si>
  <si>
    <t>(令和2年3月卒業)</t>
    <rPh sb="1" eb="3">
      <t>レイワ</t>
    </rPh>
    <phoneticPr fontId="20"/>
  </si>
  <si>
    <t>高等学校等
進学者
(A)</t>
    <phoneticPr fontId="20"/>
  </si>
  <si>
    <t>専修学校(高等課程)
進学者
(B)</t>
    <phoneticPr fontId="20"/>
  </si>
  <si>
    <t>専修学校(一般課程)等
入学者
(C)</t>
    <rPh sb="0" eb="2">
      <t>センシュウ</t>
    </rPh>
    <rPh sb="2" eb="4">
      <t>ガッコウ</t>
    </rPh>
    <rPh sb="5" eb="7">
      <t>イッパン</t>
    </rPh>
    <rPh sb="7" eb="9">
      <t>カテイ</t>
    </rPh>
    <rPh sb="10" eb="11">
      <t>ナド</t>
    </rPh>
    <rPh sb="12" eb="15">
      <t>ニュウガクシャ</t>
    </rPh>
    <phoneticPr fontId="20"/>
  </si>
  <si>
    <t>公共職業能力開発施設等
入学者
(D)</t>
    <phoneticPr fontId="20"/>
  </si>
  <si>
    <t>就職者等(左記A～Dを除く)</t>
    <rPh sb="3" eb="4">
      <t>トウ</t>
    </rPh>
    <rPh sb="5" eb="7">
      <t>サキ</t>
    </rPh>
    <rPh sb="11" eb="12">
      <t>ノゾ</t>
    </rPh>
    <phoneticPr fontId="20"/>
  </si>
  <si>
    <t>左記以外の者</t>
    <phoneticPr fontId="20"/>
  </si>
  <si>
    <t>死亡･
不詳</t>
    <phoneticPr fontId="20"/>
  </si>
  <si>
    <t>高等学校等
進学率</t>
    <phoneticPr fontId="20"/>
  </si>
  <si>
    <t>就職者（再掲）</t>
    <rPh sb="0" eb="3">
      <t>シュウショクシャ</t>
    </rPh>
    <rPh sb="4" eb="6">
      <t>サイケイ</t>
    </rPh>
    <phoneticPr fontId="20"/>
  </si>
  <si>
    <t>卒業者に占める就職者の割合</t>
    <phoneticPr fontId="20"/>
  </si>
  <si>
    <t>うち他県への
進学者
（再掲）</t>
    <phoneticPr fontId="20"/>
  </si>
  <si>
    <t>自営業主</t>
    <rPh sb="0" eb="3">
      <t>ジエイギョウ</t>
    </rPh>
    <rPh sb="3" eb="4">
      <t>シュ</t>
    </rPh>
    <phoneticPr fontId="20"/>
  </si>
  <si>
    <t>常用雇用者（無期雇用者）</t>
    <rPh sb="0" eb="2">
      <t>ジョウヨウ</t>
    </rPh>
    <rPh sb="2" eb="5">
      <t>コヨウシャ</t>
    </rPh>
    <rPh sb="6" eb="8">
      <t>ムキ</t>
    </rPh>
    <rPh sb="8" eb="10">
      <t>コヨウ</t>
    </rPh>
    <rPh sb="10" eb="11">
      <t>シャ</t>
    </rPh>
    <phoneticPr fontId="20"/>
  </si>
  <si>
    <t>常用雇用者（有期雇用者）</t>
    <rPh sb="0" eb="2">
      <t>ジョウヨウ</t>
    </rPh>
    <rPh sb="2" eb="5">
      <t>コヨウシャ</t>
    </rPh>
    <rPh sb="6" eb="8">
      <t>ユウキ</t>
    </rPh>
    <rPh sb="8" eb="10">
      <t>コヨウ</t>
    </rPh>
    <rPh sb="10" eb="11">
      <t>シャ</t>
    </rPh>
    <phoneticPr fontId="20"/>
  </si>
  <si>
    <t>臨時労働者</t>
    <rPh sb="0" eb="2">
      <t>リンジ</t>
    </rPh>
    <rPh sb="2" eb="5">
      <t>ロウドウシャ</t>
    </rPh>
    <phoneticPr fontId="20"/>
  </si>
  <si>
    <t>％</t>
    <phoneticPr fontId="20"/>
  </si>
  <si>
    <t>　注：就職者は、A～Dの者を含む就職者等のうち、自営業主、無期雇用労働者及び有期雇用労働者で雇用契約期間１年以上かつフルタイム勤務相当の者</t>
    <rPh sb="1" eb="2">
      <t>チュウ</t>
    </rPh>
    <rPh sb="3" eb="6">
      <t>シュウショクシャ</t>
    </rPh>
    <rPh sb="12" eb="13">
      <t>モノ</t>
    </rPh>
    <rPh sb="14" eb="15">
      <t>フク</t>
    </rPh>
    <rPh sb="16" eb="19">
      <t>シュウショクシャ</t>
    </rPh>
    <rPh sb="19" eb="20">
      <t>トウ</t>
    </rPh>
    <rPh sb="24" eb="27">
      <t>ジエイギョウ</t>
    </rPh>
    <rPh sb="27" eb="28">
      <t>シュ</t>
    </rPh>
    <rPh sb="29" eb="31">
      <t>ムキ</t>
    </rPh>
    <rPh sb="31" eb="33">
      <t>コヨウ</t>
    </rPh>
    <rPh sb="33" eb="35">
      <t>ロウドウ</t>
    </rPh>
    <rPh sb="35" eb="36">
      <t>シャ</t>
    </rPh>
    <rPh sb="36" eb="37">
      <t>オヨ</t>
    </rPh>
    <rPh sb="38" eb="40">
      <t>ユウキ</t>
    </rPh>
    <rPh sb="40" eb="42">
      <t>コヨウ</t>
    </rPh>
    <rPh sb="42" eb="45">
      <t>ロウドウシャ</t>
    </rPh>
    <rPh sb="46" eb="48">
      <t>コヨウ</t>
    </rPh>
    <rPh sb="48" eb="50">
      <t>ケイヤク</t>
    </rPh>
    <rPh sb="50" eb="52">
      <t>キカン</t>
    </rPh>
    <rPh sb="53" eb="54">
      <t>ネン</t>
    </rPh>
    <rPh sb="54" eb="56">
      <t>イジョウ</t>
    </rPh>
    <rPh sb="63" eb="65">
      <t>キンム</t>
    </rPh>
    <rPh sb="65" eb="67">
      <t>ソウトウ</t>
    </rPh>
    <rPh sb="68" eb="69">
      <t>シャ</t>
    </rPh>
    <phoneticPr fontId="20"/>
  </si>
  <si>
    <t>72　卒業後の状況（葛飾区・高校生）</t>
    <phoneticPr fontId="20"/>
  </si>
  <si>
    <t>(令和2年3月卒業)</t>
    <rPh sb="1" eb="3">
      <t>レイワ</t>
    </rPh>
    <rPh sb="4" eb="5">
      <t>ネン</t>
    </rPh>
    <phoneticPr fontId="20"/>
  </si>
  <si>
    <t>大学等
進学者
(A)</t>
    <phoneticPr fontId="20"/>
  </si>
  <si>
    <t>専修学校(専門課程)
進学者
(B)</t>
    <phoneticPr fontId="20"/>
  </si>
  <si>
    <t>専修学校(一般課程)等
入学者
(C)</t>
    <phoneticPr fontId="20"/>
  </si>
  <si>
    <t>大学等
進学率</t>
    <phoneticPr fontId="20"/>
  </si>
  <si>
    <t>うち大学･短期大学の通信教育部を除く進学者（再掲）</t>
    <phoneticPr fontId="20"/>
  </si>
  <si>
    <t>73　区立図書館利用状況と図書館蔵書数</t>
    <phoneticPr fontId="20"/>
  </si>
  <si>
    <t>（１）利用状況（図書・雑誌）</t>
    <phoneticPr fontId="20"/>
  </si>
  <si>
    <t>中央図書館</t>
    <rPh sb="0" eb="2">
      <t>チュウオウ</t>
    </rPh>
    <rPh sb="2" eb="5">
      <t>トショカン</t>
    </rPh>
    <phoneticPr fontId="20"/>
  </si>
  <si>
    <t>立石図書館</t>
  </si>
  <si>
    <t>お花茶屋図書館</t>
  </si>
  <si>
    <t>上小松図書館</t>
  </si>
  <si>
    <t>貸出
冊数</t>
    <phoneticPr fontId="20"/>
  </si>
  <si>
    <t>開館
日数</t>
    <phoneticPr fontId="20"/>
  </si>
  <si>
    <t>1日1館
当り</t>
    <phoneticPr fontId="20"/>
  </si>
  <si>
    <t>冊</t>
  </si>
  <si>
    <t>日</t>
  </si>
  <si>
    <t>亀有図書館</t>
    <phoneticPr fontId="20"/>
  </si>
  <si>
    <t>水元図書館</t>
  </si>
  <si>
    <t>鎌倉図書館</t>
  </si>
  <si>
    <t>四つ木地区図書館</t>
  </si>
  <si>
    <t>西水元地区図書館</t>
  </si>
  <si>
    <t>青戸地区図書館</t>
    <phoneticPr fontId="20"/>
  </si>
  <si>
    <t>奥戸地区図書館</t>
    <rPh sb="0" eb="2">
      <t>オクド</t>
    </rPh>
    <rPh sb="2" eb="4">
      <t>チク</t>
    </rPh>
    <rPh sb="4" eb="7">
      <t>トショカン</t>
    </rPh>
    <phoneticPr fontId="20"/>
  </si>
  <si>
    <t>こすげ地区図書館</t>
    <rPh sb="3" eb="5">
      <t>チク</t>
    </rPh>
    <rPh sb="5" eb="8">
      <t>トショカン</t>
    </rPh>
    <phoneticPr fontId="20"/>
  </si>
  <si>
    <t>新宿図書サービスコーナー</t>
    <rPh sb="0" eb="2">
      <t>ニイジュク</t>
    </rPh>
    <rPh sb="2" eb="4">
      <t>トショ</t>
    </rPh>
    <phoneticPr fontId="20"/>
  </si>
  <si>
    <t>注１：新宿図書センターは、平成29年10月1日より休館。</t>
    <rPh sb="0" eb="1">
      <t>チュウ</t>
    </rPh>
    <phoneticPr fontId="20"/>
  </si>
  <si>
    <t>注２：新宿図書センターの休館に伴い、代替施設として新宿図書サービスコーナーを平成29年10月17日より設置。</t>
    <rPh sb="0" eb="1">
      <t>チュウ</t>
    </rPh>
    <rPh sb="3" eb="5">
      <t>シンジュク</t>
    </rPh>
    <rPh sb="5" eb="7">
      <t>トショ</t>
    </rPh>
    <rPh sb="12" eb="14">
      <t>キュウカン</t>
    </rPh>
    <rPh sb="15" eb="16">
      <t>トモナ</t>
    </rPh>
    <rPh sb="18" eb="20">
      <t>ダイタイ</t>
    </rPh>
    <rPh sb="20" eb="22">
      <t>シセツ</t>
    </rPh>
    <rPh sb="25" eb="27">
      <t>シンジュク</t>
    </rPh>
    <rPh sb="27" eb="29">
      <t>トショ</t>
    </rPh>
    <rPh sb="38" eb="40">
      <t>ヘイセイ</t>
    </rPh>
    <rPh sb="42" eb="43">
      <t>ネン</t>
    </rPh>
    <rPh sb="45" eb="46">
      <t>ガツ</t>
    </rPh>
    <rPh sb="48" eb="49">
      <t>ニチ</t>
    </rPh>
    <rPh sb="51" eb="53">
      <t>セッチ</t>
    </rPh>
    <phoneticPr fontId="20"/>
  </si>
  <si>
    <t>資料：中央図書館</t>
    <rPh sb="0" eb="2">
      <t>シリョウ</t>
    </rPh>
    <rPh sb="3" eb="5">
      <t>チュウオウ</t>
    </rPh>
    <rPh sb="5" eb="8">
      <t>トショカン</t>
    </rPh>
    <phoneticPr fontId="20"/>
  </si>
  <si>
    <t>（２）は次シート</t>
    <rPh sb="4" eb="5">
      <t>ツギ</t>
    </rPh>
    <phoneticPr fontId="20"/>
  </si>
  <si>
    <t>（２）蔵書数（図書）</t>
    <rPh sb="7" eb="9">
      <t>トショ</t>
    </rPh>
    <phoneticPr fontId="20"/>
  </si>
  <si>
    <t xml:space="preserve"> (単位：冊) </t>
  </si>
  <si>
    <t xml:space="preserve"> (令和3年4月1日現在) </t>
    <rPh sb="2" eb="3">
      <t>レイ</t>
    </rPh>
    <rPh sb="3" eb="4">
      <t>ワ</t>
    </rPh>
    <phoneticPr fontId="20"/>
  </si>
  <si>
    <t>分　　　類</t>
  </si>
  <si>
    <t>中央
図書館</t>
    <rPh sb="0" eb="2">
      <t>チュウオウ</t>
    </rPh>
    <phoneticPr fontId="20"/>
  </si>
  <si>
    <t>立石
図書館</t>
    <rPh sb="0" eb="2">
      <t>タテイシ</t>
    </rPh>
    <phoneticPr fontId="20"/>
  </si>
  <si>
    <t>お花茶屋
図書館</t>
    <phoneticPr fontId="20"/>
  </si>
  <si>
    <t>上小松
図書館</t>
    <phoneticPr fontId="20"/>
  </si>
  <si>
    <t>亀有
図書館</t>
    <phoneticPr fontId="20"/>
  </si>
  <si>
    <t>水元
図書館</t>
    <phoneticPr fontId="20"/>
  </si>
  <si>
    <t>鎌倉
図書館</t>
    <rPh sb="0" eb="2">
      <t>カマクラ</t>
    </rPh>
    <phoneticPr fontId="20"/>
  </si>
  <si>
    <t>四つ木
地区
図書館</t>
    <phoneticPr fontId="20"/>
  </si>
  <si>
    <t>西水元
地区
図書館</t>
    <phoneticPr fontId="20"/>
  </si>
  <si>
    <t>青戸
地区
図書館</t>
    <rPh sb="0" eb="2">
      <t>アオト</t>
    </rPh>
    <phoneticPr fontId="20"/>
  </si>
  <si>
    <t>奥戸
地区
図書館</t>
    <rPh sb="0" eb="2">
      <t>オクド</t>
    </rPh>
    <phoneticPr fontId="20"/>
  </si>
  <si>
    <t>こすげ
地区
図書館</t>
    <phoneticPr fontId="20"/>
  </si>
  <si>
    <t>新宿図書サービスコーナー</t>
    <rPh sb="0" eb="4">
      <t>ニイジュクトショ</t>
    </rPh>
    <phoneticPr fontId="20"/>
  </si>
  <si>
    <t>総記</t>
  </si>
  <si>
    <t>宗教・哲学</t>
  </si>
  <si>
    <t>歴史･地理･伝記</t>
  </si>
  <si>
    <t>社会科学</t>
  </si>
  <si>
    <t>自然科学</t>
  </si>
  <si>
    <t>工・鉱業、家事</t>
    <phoneticPr fontId="20"/>
  </si>
  <si>
    <t>産業・交通</t>
  </si>
  <si>
    <t>芸術・スポーツ</t>
  </si>
  <si>
    <t>語学</t>
  </si>
  <si>
    <t>文学</t>
  </si>
  <si>
    <t>参考図書</t>
    <rPh sb="0" eb="2">
      <t>サンコウ</t>
    </rPh>
    <rPh sb="2" eb="4">
      <t>トショ</t>
    </rPh>
    <phoneticPr fontId="20"/>
  </si>
  <si>
    <t>漫画</t>
    <rPh sb="0" eb="2">
      <t>マンガ</t>
    </rPh>
    <phoneticPr fontId="20"/>
  </si>
  <si>
    <t>ビジネス・特集</t>
    <rPh sb="5" eb="7">
      <t>トクシュウ</t>
    </rPh>
    <phoneticPr fontId="20"/>
  </si>
  <si>
    <t>文庫</t>
    <rPh sb="0" eb="2">
      <t>ブンコ</t>
    </rPh>
    <phoneticPr fontId="20"/>
  </si>
  <si>
    <t>外国語図書</t>
    <rPh sb="0" eb="3">
      <t>ガイコクゴ</t>
    </rPh>
    <rPh sb="3" eb="5">
      <t>トショ</t>
    </rPh>
    <phoneticPr fontId="20"/>
  </si>
  <si>
    <t>郷土・行政資料</t>
  </si>
  <si>
    <t>かつしかコレクション</t>
    <phoneticPr fontId="20"/>
  </si>
  <si>
    <t>点字図書</t>
    <rPh sb="2" eb="4">
      <t>トショ</t>
    </rPh>
    <phoneticPr fontId="20"/>
  </si>
  <si>
    <t>大活字図書</t>
    <rPh sb="0" eb="1">
      <t>ダイ</t>
    </rPh>
    <rPh sb="1" eb="3">
      <t>カツジ</t>
    </rPh>
    <rPh sb="3" eb="5">
      <t>トショ</t>
    </rPh>
    <phoneticPr fontId="20"/>
  </si>
  <si>
    <t>紙芝居</t>
  </si>
  <si>
    <t>絵本</t>
  </si>
  <si>
    <t>注１：新宿図書センターは、平成29年10月1日より休館。</t>
    <rPh sb="0" eb="1">
      <t>チュウ</t>
    </rPh>
    <rPh sb="3" eb="5">
      <t>ニイジュク</t>
    </rPh>
    <rPh sb="5" eb="7">
      <t>トショ</t>
    </rPh>
    <rPh sb="13" eb="15">
      <t>ヘイセイ</t>
    </rPh>
    <rPh sb="17" eb="18">
      <t>ネン</t>
    </rPh>
    <rPh sb="20" eb="21">
      <t>ガツ</t>
    </rPh>
    <rPh sb="22" eb="23">
      <t>ニチ</t>
    </rPh>
    <rPh sb="25" eb="27">
      <t>キュウカン</t>
    </rPh>
    <phoneticPr fontId="20"/>
  </si>
  <si>
    <t>注２：新宿図書センターの休館に伴い、代替施設として新宿図書サービスコーナーを平成29年10月17日より設置。</t>
    <phoneticPr fontId="20"/>
  </si>
  <si>
    <t>74　区立図書館視聴覚資料利用状況</t>
    <phoneticPr fontId="20"/>
  </si>
  <si>
    <t>ＣＤ　</t>
    <phoneticPr fontId="20"/>
  </si>
  <si>
    <t>カセット</t>
  </si>
  <si>
    <t>ビデオ</t>
  </si>
  <si>
    <t>ＤＶＤ</t>
    <phoneticPr fontId="20"/>
  </si>
  <si>
    <t>所蔵数</t>
  </si>
  <si>
    <t>貸出数</t>
  </si>
  <si>
    <t>枚</t>
    <rPh sb="0" eb="1">
      <t>マイ</t>
    </rPh>
    <phoneticPr fontId="20"/>
  </si>
  <si>
    <t>本</t>
    <rPh sb="0" eb="1">
      <t>ホン</t>
    </rPh>
    <phoneticPr fontId="20"/>
  </si>
  <si>
    <t>平成28年度</t>
    <rPh sb="0" eb="2">
      <t>ヘイセイ</t>
    </rPh>
    <rPh sb="4" eb="5">
      <t>ネン</t>
    </rPh>
    <rPh sb="5" eb="6">
      <t>ド</t>
    </rPh>
    <phoneticPr fontId="20"/>
  </si>
  <si>
    <t>75　葛飾区郷土と天文の博物館</t>
    <rPh sb="5" eb="6">
      <t>ク</t>
    </rPh>
    <phoneticPr fontId="20"/>
  </si>
  <si>
    <t>（１）入館者数</t>
  </si>
  <si>
    <t>所在地：白鳥3−25−1</t>
    <rPh sb="0" eb="3">
      <t>ショザイチ</t>
    </rPh>
    <rPh sb="4" eb="6">
      <t>シラトリ</t>
    </rPh>
    <phoneticPr fontId="20"/>
  </si>
  <si>
    <t>団体</t>
  </si>
  <si>
    <t>障害</t>
  </si>
  <si>
    <t>免除</t>
    <phoneticPr fontId="20"/>
  </si>
  <si>
    <t>学校</t>
    <phoneticPr fontId="20"/>
  </si>
  <si>
    <t>土曜無料</t>
    <phoneticPr fontId="20"/>
  </si>
  <si>
    <t>大人</t>
  </si>
  <si>
    <t>小中学</t>
  </si>
  <si>
    <t>幼児</t>
  </si>
  <si>
    <t>注：学校については、区外学校および区外幼・保育園利用を含む｡</t>
  </si>
  <si>
    <t>（２）観覧者数</t>
    <rPh sb="6" eb="7">
      <t>スウ</t>
    </rPh>
    <phoneticPr fontId="20"/>
  </si>
  <si>
    <t>障害</t>
    <rPh sb="0" eb="2">
      <t>ショウガイ</t>
    </rPh>
    <phoneticPr fontId="20"/>
  </si>
  <si>
    <t>学校</t>
    <rPh sb="0" eb="2">
      <t>ガッコウ</t>
    </rPh>
    <phoneticPr fontId="20"/>
  </si>
  <si>
    <t>（３）番組別観覧者数</t>
    <rPh sb="9" eb="10">
      <t>スウ</t>
    </rPh>
    <phoneticPr fontId="20"/>
  </si>
  <si>
    <t>季節の番組他</t>
    <rPh sb="0" eb="2">
      <t>キセツ</t>
    </rPh>
    <rPh sb="3" eb="5">
      <t>バングミ</t>
    </rPh>
    <rPh sb="5" eb="6">
      <t>ホカ</t>
    </rPh>
    <phoneticPr fontId="20"/>
  </si>
  <si>
    <t>アンコール
アワー</t>
    <phoneticPr fontId="20"/>
  </si>
  <si>
    <t>子ども番組</t>
    <rPh sb="0" eb="1">
      <t>コ</t>
    </rPh>
    <rPh sb="3" eb="5">
      <t>バングミ</t>
    </rPh>
    <phoneticPr fontId="20"/>
  </si>
  <si>
    <t>学習投映</t>
  </si>
  <si>
    <t>宇宙塾</t>
    <rPh sb="0" eb="2">
      <t>ウチュウ</t>
    </rPh>
    <rPh sb="2" eb="3">
      <t>ジュク</t>
    </rPh>
    <phoneticPr fontId="20"/>
  </si>
  <si>
    <t>コンサート</t>
    <phoneticPr fontId="20"/>
  </si>
  <si>
    <t>資料：郷土と天文の博物館</t>
    <rPh sb="0" eb="2">
      <t>シリョウ</t>
    </rPh>
    <rPh sb="3" eb="5">
      <t>キョウド</t>
    </rPh>
    <rPh sb="6" eb="8">
      <t>テンモン</t>
    </rPh>
    <rPh sb="9" eb="11">
      <t>ハクブツ</t>
    </rPh>
    <rPh sb="11" eb="12">
      <t>カン</t>
    </rPh>
    <phoneticPr fontId="20"/>
  </si>
  <si>
    <t>76　総合教育センター</t>
    <rPh sb="3" eb="5">
      <t>ソウゴウ</t>
    </rPh>
    <rPh sb="5" eb="7">
      <t>キョウイク</t>
    </rPh>
    <phoneticPr fontId="20"/>
  </si>
  <si>
    <t>(単位：件)</t>
    <rPh sb="4" eb="5">
      <t>ケン</t>
    </rPh>
    <phoneticPr fontId="20"/>
  </si>
  <si>
    <t>所在地：鎌倉2-12-1</t>
    <rPh sb="4" eb="6">
      <t>カマクラ</t>
    </rPh>
    <phoneticPr fontId="20"/>
  </si>
  <si>
    <t>年度</t>
    <rPh sb="0" eb="2">
      <t>ネンド</t>
    </rPh>
    <phoneticPr fontId="20"/>
  </si>
  <si>
    <t>教育相談受理件数</t>
    <rPh sb="4" eb="6">
      <t>ジュリ</t>
    </rPh>
    <rPh sb="6" eb="8">
      <t>ケンスウ</t>
    </rPh>
    <phoneticPr fontId="20"/>
  </si>
  <si>
    <t>延べ相談件数</t>
    <rPh sb="0" eb="1">
      <t>ノ</t>
    </rPh>
    <rPh sb="2" eb="4">
      <t>ソウダン</t>
    </rPh>
    <rPh sb="4" eb="6">
      <t>ケンスウ</t>
    </rPh>
    <phoneticPr fontId="20"/>
  </si>
  <si>
    <t>相談終了件数</t>
    <rPh sb="0" eb="2">
      <t>ソウダン</t>
    </rPh>
    <rPh sb="2" eb="4">
      <t>シュウリョウ</t>
    </rPh>
    <rPh sb="4" eb="6">
      <t>ケンスウ</t>
    </rPh>
    <phoneticPr fontId="20"/>
  </si>
  <si>
    <t>新規</t>
    <rPh sb="0" eb="2">
      <t>シンキ</t>
    </rPh>
    <phoneticPr fontId="20"/>
  </si>
  <si>
    <t>継続</t>
    <rPh sb="0" eb="2">
      <t>ケイゾク</t>
    </rPh>
    <phoneticPr fontId="20"/>
  </si>
  <si>
    <t>資料：総合教育センター</t>
    <rPh sb="0" eb="2">
      <t>シリョウ</t>
    </rPh>
    <rPh sb="3" eb="5">
      <t>ソウゴウ</t>
    </rPh>
    <rPh sb="5" eb="7">
      <t>キョウイク</t>
    </rPh>
    <phoneticPr fontId="20"/>
  </si>
  <si>
    <t>項目</t>
    <rPh sb="0" eb="2">
      <t>コウモク</t>
    </rPh>
    <phoneticPr fontId="96"/>
  </si>
  <si>
    <t>ページ
リンク</t>
    <phoneticPr fontId="37"/>
  </si>
  <si>
    <t>目次内リンク</t>
    <rPh sb="0" eb="2">
      <t>モクジ</t>
    </rPh>
    <rPh sb="2" eb="3">
      <t>ナイ</t>
    </rPh>
    <phoneticPr fontId="37"/>
  </si>
  <si>
    <t>-</t>
    <phoneticPr fontId="37"/>
  </si>
  <si>
    <t>人口推移状況</t>
    <rPh sb="0" eb="2">
      <t>ジンコウ</t>
    </rPh>
    <rPh sb="2" eb="4">
      <t>スイイ</t>
    </rPh>
    <rPh sb="4" eb="6">
      <t>ジョウキョウ</t>
    </rPh>
    <phoneticPr fontId="2"/>
  </si>
  <si>
    <t>町丁目別世帯と人口</t>
    <rPh sb="0" eb="1">
      <t>マチ</t>
    </rPh>
    <rPh sb="1" eb="2">
      <t>チョウ</t>
    </rPh>
    <rPh sb="2" eb="3">
      <t>メ</t>
    </rPh>
    <rPh sb="3" eb="4">
      <t>ベツ</t>
    </rPh>
    <rPh sb="4" eb="6">
      <t>セタイ</t>
    </rPh>
    <rPh sb="7" eb="9">
      <t>ジンコウ</t>
    </rPh>
    <phoneticPr fontId="2"/>
  </si>
  <si>
    <t>人口動態</t>
    <rPh sb="0" eb="2">
      <t>ジンコウ</t>
    </rPh>
    <rPh sb="2" eb="4">
      <t>ドウタイ</t>
    </rPh>
    <phoneticPr fontId="2"/>
  </si>
  <si>
    <t>住民基本台帳による年齢３区分別人口の推移</t>
    <rPh sb="0" eb="2">
      <t>ジュウミン</t>
    </rPh>
    <rPh sb="2" eb="4">
      <t>キホン</t>
    </rPh>
    <rPh sb="4" eb="6">
      <t>ダイチョウ</t>
    </rPh>
    <rPh sb="9" eb="11">
      <t>ネンレイ</t>
    </rPh>
    <rPh sb="12" eb="13">
      <t>ク</t>
    </rPh>
    <rPh sb="13" eb="15">
      <t>ブンベツ</t>
    </rPh>
    <rPh sb="15" eb="17">
      <t>ジンコウ</t>
    </rPh>
    <rPh sb="18" eb="20">
      <t>スイイ</t>
    </rPh>
    <phoneticPr fontId="2"/>
  </si>
  <si>
    <t>町丁目別５歳階級別人口</t>
    <rPh sb="3" eb="4">
      <t>ベツ</t>
    </rPh>
    <rPh sb="5" eb="6">
      <t>サイ</t>
    </rPh>
    <rPh sb="6" eb="8">
      <t>カイキュウ</t>
    </rPh>
    <rPh sb="8" eb="9">
      <t>ベツ</t>
    </rPh>
    <rPh sb="9" eb="11">
      <t>ジンコウ</t>
    </rPh>
    <phoneticPr fontId="2"/>
  </si>
  <si>
    <t>昼間人口と夜間人口</t>
    <rPh sb="0" eb="2">
      <t>チュウカン</t>
    </rPh>
    <rPh sb="2" eb="4">
      <t>ジンコウ</t>
    </rPh>
    <rPh sb="5" eb="7">
      <t>ヤカン</t>
    </rPh>
    <rPh sb="7" eb="9">
      <t>ジンコウ</t>
    </rPh>
    <phoneticPr fontId="2"/>
  </si>
  <si>
    <t>地域別昼・夜間人口</t>
    <rPh sb="0" eb="2">
      <t>チイキ</t>
    </rPh>
    <rPh sb="2" eb="3">
      <t>ベツ</t>
    </rPh>
    <rPh sb="3" eb="4">
      <t>ヒル</t>
    </rPh>
    <rPh sb="5" eb="7">
      <t>ヤカン</t>
    </rPh>
    <rPh sb="7" eb="9">
      <t>ジンコウ</t>
    </rPh>
    <phoneticPr fontId="2"/>
  </si>
  <si>
    <t>外国人登録国籍別人員</t>
    <rPh sb="0" eb="2">
      <t>ガイコク</t>
    </rPh>
    <rPh sb="2" eb="3">
      <t>ジン</t>
    </rPh>
    <rPh sb="3" eb="5">
      <t>トウロク</t>
    </rPh>
    <rPh sb="5" eb="7">
      <t>コクセキ</t>
    </rPh>
    <rPh sb="7" eb="8">
      <t>ベツ</t>
    </rPh>
    <rPh sb="8" eb="10">
      <t>ジンイン</t>
    </rPh>
    <phoneticPr fontId="2"/>
  </si>
  <si>
    <t>主要国籍別人数表</t>
    <rPh sb="0" eb="2">
      <t>シュヨウ</t>
    </rPh>
    <rPh sb="2" eb="3">
      <t>コク</t>
    </rPh>
    <rPh sb="3" eb="4">
      <t>セキ</t>
    </rPh>
    <rPh sb="4" eb="5">
      <t>ベツ</t>
    </rPh>
    <rPh sb="5" eb="7">
      <t>ニンズウ</t>
    </rPh>
    <rPh sb="7" eb="8">
      <t>ヒョウ</t>
    </rPh>
    <phoneticPr fontId="2"/>
  </si>
  <si>
    <t>町丁目別土地面積</t>
    <rPh sb="4" eb="6">
      <t>トチ</t>
    </rPh>
    <rPh sb="6" eb="8">
      <t>メンセキ</t>
    </rPh>
    <phoneticPr fontId="2"/>
  </si>
  <si>
    <t>地目別土地面積</t>
    <rPh sb="0" eb="2">
      <t>チモク</t>
    </rPh>
    <rPh sb="2" eb="3">
      <t>ベツ</t>
    </rPh>
    <rPh sb="3" eb="5">
      <t>トチ</t>
    </rPh>
    <rPh sb="5" eb="7">
      <t>メンセキ</t>
    </rPh>
    <phoneticPr fontId="2"/>
  </si>
  <si>
    <t>家屋実態一覧表</t>
    <rPh sb="0" eb="2">
      <t>カオク</t>
    </rPh>
    <rPh sb="2" eb="4">
      <t>ジッタイ</t>
    </rPh>
    <rPh sb="4" eb="6">
      <t>イチラン</t>
    </rPh>
    <rPh sb="6" eb="7">
      <t>ヒョウ</t>
    </rPh>
    <phoneticPr fontId="2"/>
  </si>
  <si>
    <t>建築物確認等申請件数</t>
    <rPh sb="0" eb="2">
      <t>ケンチク</t>
    </rPh>
    <rPh sb="2" eb="3">
      <t>ブツ</t>
    </rPh>
    <rPh sb="3" eb="5">
      <t>カクニン</t>
    </rPh>
    <rPh sb="5" eb="6">
      <t>トウ</t>
    </rPh>
    <rPh sb="6" eb="8">
      <t>シンセイ</t>
    </rPh>
    <rPh sb="8" eb="9">
      <t>ケン</t>
    </rPh>
    <rPh sb="9" eb="10">
      <t>スウ</t>
    </rPh>
    <phoneticPr fontId="2"/>
  </si>
  <si>
    <t>滅失建築物数</t>
    <rPh sb="0" eb="2">
      <t>メッシツ</t>
    </rPh>
    <rPh sb="2" eb="5">
      <t>ケンチクブツ</t>
    </rPh>
    <rPh sb="5" eb="6">
      <t>スウ</t>
    </rPh>
    <phoneticPr fontId="2"/>
  </si>
  <si>
    <t>公的住宅戸数</t>
    <rPh sb="0" eb="2">
      <t>コウテキ</t>
    </rPh>
    <rPh sb="2" eb="4">
      <t>ジュウタク</t>
    </rPh>
    <rPh sb="4" eb="5">
      <t>ト</t>
    </rPh>
    <rPh sb="5" eb="6">
      <t>スウ</t>
    </rPh>
    <phoneticPr fontId="2"/>
  </si>
  <si>
    <t>着工新設住宅の推移</t>
    <rPh sb="0" eb="2">
      <t>チャッコウ</t>
    </rPh>
    <rPh sb="2" eb="4">
      <t>シンセツ</t>
    </rPh>
    <rPh sb="4" eb="6">
      <t>ジュウタク</t>
    </rPh>
    <rPh sb="7" eb="9">
      <t>スイイ</t>
    </rPh>
    <phoneticPr fontId="2"/>
  </si>
  <si>
    <t>構造別着工建築物数</t>
    <rPh sb="0" eb="2">
      <t>コウゾウ</t>
    </rPh>
    <rPh sb="2" eb="3">
      <t>ベツ</t>
    </rPh>
    <rPh sb="3" eb="5">
      <t>チャッコウ</t>
    </rPh>
    <rPh sb="5" eb="8">
      <t>ケンチクブツ</t>
    </rPh>
    <rPh sb="8" eb="9">
      <t>カズ</t>
    </rPh>
    <phoneticPr fontId="2"/>
  </si>
  <si>
    <t>地域別居住世帯の有無別住宅数、人が居住する住宅以外の建物数</t>
    <rPh sb="0" eb="2">
      <t>チイキ</t>
    </rPh>
    <rPh sb="2" eb="3">
      <t>ベツ</t>
    </rPh>
    <rPh sb="3" eb="5">
      <t>キョジュウ</t>
    </rPh>
    <rPh sb="5" eb="7">
      <t>セタイ</t>
    </rPh>
    <rPh sb="8" eb="10">
      <t>ウム</t>
    </rPh>
    <rPh sb="10" eb="11">
      <t>ベツ</t>
    </rPh>
    <rPh sb="11" eb="14">
      <t>ジュウタクスウ</t>
    </rPh>
    <rPh sb="15" eb="16">
      <t>ヒト</t>
    </rPh>
    <rPh sb="17" eb="19">
      <t>キョジュウ</t>
    </rPh>
    <phoneticPr fontId="2"/>
  </si>
  <si>
    <t>居住世帯ありの住宅状況</t>
    <rPh sb="0" eb="2">
      <t>キョジュウ</t>
    </rPh>
    <rPh sb="2" eb="4">
      <t>セタイ</t>
    </rPh>
    <rPh sb="7" eb="9">
      <t>ジュウタク</t>
    </rPh>
    <rPh sb="9" eb="11">
      <t>ジョウキョウ</t>
    </rPh>
    <phoneticPr fontId="2"/>
  </si>
  <si>
    <t>住宅の設備状況</t>
    <rPh sb="0" eb="2">
      <t>ジュウタク</t>
    </rPh>
    <rPh sb="3" eb="5">
      <t>セツビ</t>
    </rPh>
    <rPh sb="5" eb="7">
      <t>ジョウキョウ</t>
    </rPh>
    <phoneticPr fontId="2"/>
  </si>
  <si>
    <t>一般会計決算額の推移</t>
    <rPh sb="0" eb="2">
      <t>イッパン</t>
    </rPh>
    <rPh sb="2" eb="4">
      <t>カイケイ</t>
    </rPh>
    <rPh sb="4" eb="6">
      <t>ケッサン</t>
    </rPh>
    <rPh sb="6" eb="7">
      <t>ガク</t>
    </rPh>
    <rPh sb="8" eb="10">
      <t>スイイ</t>
    </rPh>
    <phoneticPr fontId="2"/>
  </si>
  <si>
    <t>税目別都税調定額</t>
    <rPh sb="0" eb="2">
      <t>ゼイモク</t>
    </rPh>
    <rPh sb="2" eb="3">
      <t>ベツ</t>
    </rPh>
    <rPh sb="3" eb="4">
      <t>ト</t>
    </rPh>
    <rPh sb="4" eb="5">
      <t>ゼイ</t>
    </rPh>
    <rPh sb="5" eb="6">
      <t>チョウ</t>
    </rPh>
    <rPh sb="6" eb="8">
      <t>テイガク</t>
    </rPh>
    <phoneticPr fontId="2"/>
  </si>
  <si>
    <t>税目別国税徴収決定済額</t>
    <rPh sb="0" eb="2">
      <t>ゼイモク</t>
    </rPh>
    <rPh sb="2" eb="3">
      <t>ベツ</t>
    </rPh>
    <rPh sb="3" eb="5">
      <t>コクゼイ</t>
    </rPh>
    <rPh sb="5" eb="7">
      <t>チョウシュウ</t>
    </rPh>
    <rPh sb="7" eb="9">
      <t>ケッテイ</t>
    </rPh>
    <rPh sb="9" eb="10">
      <t>スミ</t>
    </rPh>
    <rPh sb="10" eb="11">
      <t>ガク</t>
    </rPh>
    <phoneticPr fontId="2"/>
  </si>
  <si>
    <t>税目別特別区税調定額</t>
    <rPh sb="0" eb="2">
      <t>ゼイモク</t>
    </rPh>
    <rPh sb="2" eb="3">
      <t>ベツ</t>
    </rPh>
    <rPh sb="3" eb="6">
      <t>トクベツク</t>
    </rPh>
    <rPh sb="6" eb="7">
      <t>ゼイ</t>
    </rPh>
    <rPh sb="7" eb="8">
      <t>チョウ</t>
    </rPh>
    <rPh sb="8" eb="10">
      <t>テイガク</t>
    </rPh>
    <phoneticPr fontId="2"/>
  </si>
  <si>
    <t>区民の税負担額</t>
    <rPh sb="0" eb="2">
      <t>クミン</t>
    </rPh>
    <rPh sb="3" eb="4">
      <t>ゼイ</t>
    </rPh>
    <rPh sb="4" eb="6">
      <t>フタン</t>
    </rPh>
    <rPh sb="6" eb="7">
      <t>ガク</t>
    </rPh>
    <phoneticPr fontId="2"/>
  </si>
  <si>
    <t>経営組織別事業所数及び従業者数</t>
    <rPh sb="0" eb="2">
      <t>ケイエイ</t>
    </rPh>
    <rPh sb="2" eb="4">
      <t>ソシキ</t>
    </rPh>
    <rPh sb="4" eb="5">
      <t>ベツ</t>
    </rPh>
    <rPh sb="5" eb="7">
      <t>ジギョウ</t>
    </rPh>
    <rPh sb="7" eb="8">
      <t>トコロ</t>
    </rPh>
    <rPh sb="8" eb="9">
      <t>スウ</t>
    </rPh>
    <rPh sb="9" eb="10">
      <t>オヨ</t>
    </rPh>
    <rPh sb="11" eb="12">
      <t>ジュウ</t>
    </rPh>
    <rPh sb="12" eb="15">
      <t>ギョウシャスウ</t>
    </rPh>
    <phoneticPr fontId="2"/>
  </si>
  <si>
    <t>産業大分類別、規模別事業所数</t>
    <rPh sb="0" eb="2">
      <t>サンギョウ</t>
    </rPh>
    <rPh sb="2" eb="4">
      <t>オオイタ</t>
    </rPh>
    <rPh sb="4" eb="6">
      <t>ルイベツ</t>
    </rPh>
    <rPh sb="7" eb="10">
      <t>キボベツ</t>
    </rPh>
    <rPh sb="10" eb="12">
      <t>ジギョウ</t>
    </rPh>
    <rPh sb="12" eb="13">
      <t>トコロ</t>
    </rPh>
    <rPh sb="13" eb="14">
      <t>スウ</t>
    </rPh>
    <phoneticPr fontId="2"/>
  </si>
  <si>
    <t>町丁目別、産業大分類別事業所数及び従業者数</t>
    <rPh sb="15" eb="16">
      <t>オヨ</t>
    </rPh>
    <rPh sb="17" eb="20">
      <t>ジュウギョウシャ</t>
    </rPh>
    <rPh sb="20" eb="21">
      <t>スウ</t>
    </rPh>
    <phoneticPr fontId="2"/>
  </si>
  <si>
    <t>産業小分類別事業所数及び従業者数</t>
    <rPh sb="0" eb="2">
      <t>サンギョウ</t>
    </rPh>
    <rPh sb="2" eb="5">
      <t>ショウブンルイ</t>
    </rPh>
    <rPh sb="5" eb="6">
      <t>ベツ</t>
    </rPh>
    <rPh sb="6" eb="9">
      <t>ジギョウショ</t>
    </rPh>
    <rPh sb="9" eb="10">
      <t>スウ</t>
    </rPh>
    <rPh sb="10" eb="11">
      <t>オヨ</t>
    </rPh>
    <rPh sb="12" eb="13">
      <t>ジュウ</t>
    </rPh>
    <rPh sb="13" eb="16">
      <t>ギョウシャスウ</t>
    </rPh>
    <phoneticPr fontId="2"/>
  </si>
  <si>
    <t>産業中分類別事業所数及び従業者数</t>
    <rPh sb="0" eb="2">
      <t>サンギョウ</t>
    </rPh>
    <rPh sb="2" eb="5">
      <t>チュウブンルイ</t>
    </rPh>
    <rPh sb="5" eb="6">
      <t>ベツ</t>
    </rPh>
    <rPh sb="6" eb="9">
      <t>ジギョウショ</t>
    </rPh>
    <rPh sb="9" eb="10">
      <t>スウ</t>
    </rPh>
    <rPh sb="10" eb="11">
      <t>オヨ</t>
    </rPh>
    <rPh sb="12" eb="13">
      <t>ジュウ</t>
    </rPh>
    <rPh sb="13" eb="16">
      <t>ギョウシャスウ</t>
    </rPh>
    <phoneticPr fontId="2"/>
  </si>
  <si>
    <t>産業小分類別工場数、従業者数、製造品出荷額等</t>
    <rPh sb="6" eb="8">
      <t>コウジョウ</t>
    </rPh>
    <rPh sb="8" eb="9">
      <t>スウ</t>
    </rPh>
    <rPh sb="10" eb="13">
      <t>ジュウギョウシャ</t>
    </rPh>
    <rPh sb="13" eb="14">
      <t>スウ</t>
    </rPh>
    <rPh sb="15" eb="17">
      <t>セイゾウ</t>
    </rPh>
    <rPh sb="17" eb="18">
      <t>ヒン</t>
    </rPh>
    <rPh sb="18" eb="20">
      <t>シュッカ</t>
    </rPh>
    <rPh sb="20" eb="21">
      <t>ガク</t>
    </rPh>
    <rPh sb="21" eb="22">
      <t>トウ</t>
    </rPh>
    <phoneticPr fontId="2"/>
  </si>
  <si>
    <t>産業中分類別従業者数１〜３人の工業統計表</t>
    <rPh sb="0" eb="2">
      <t>サンギョウ</t>
    </rPh>
    <rPh sb="2" eb="5">
      <t>チュウブンルイ</t>
    </rPh>
    <rPh sb="5" eb="6">
      <t>ベツ</t>
    </rPh>
    <rPh sb="6" eb="7">
      <t>ジュウ</t>
    </rPh>
    <rPh sb="7" eb="10">
      <t>ギョウシャスウ</t>
    </rPh>
    <rPh sb="13" eb="14">
      <t>ニン</t>
    </rPh>
    <rPh sb="15" eb="17">
      <t>コウギョウ</t>
    </rPh>
    <rPh sb="17" eb="20">
      <t>トウケイヒョウ</t>
    </rPh>
    <phoneticPr fontId="2"/>
  </si>
  <si>
    <t>産業中分類別従業者数４〜29人の工業統計表</t>
    <rPh sb="0" eb="2">
      <t>サンギョウ</t>
    </rPh>
    <rPh sb="2" eb="5">
      <t>チュウブンルイ</t>
    </rPh>
    <rPh sb="5" eb="6">
      <t>ベツ</t>
    </rPh>
    <rPh sb="6" eb="7">
      <t>ジュウ</t>
    </rPh>
    <rPh sb="7" eb="10">
      <t>ギョウシャスウ</t>
    </rPh>
    <rPh sb="14" eb="15">
      <t>ニン</t>
    </rPh>
    <rPh sb="16" eb="18">
      <t>コウギョウ</t>
    </rPh>
    <rPh sb="18" eb="21">
      <t>トウケイヒョウ</t>
    </rPh>
    <phoneticPr fontId="2"/>
  </si>
  <si>
    <t>産業中分類別従業者数30人以上の工業統計表</t>
    <rPh sb="0" eb="2">
      <t>サンギョウ</t>
    </rPh>
    <rPh sb="2" eb="5">
      <t>チュウブンルイ</t>
    </rPh>
    <rPh sb="5" eb="6">
      <t>ベツ</t>
    </rPh>
    <rPh sb="6" eb="7">
      <t>ジュウ</t>
    </rPh>
    <rPh sb="7" eb="10">
      <t>ギョウシャスウ</t>
    </rPh>
    <rPh sb="12" eb="13">
      <t>ニン</t>
    </rPh>
    <rPh sb="13" eb="15">
      <t>イジョウ</t>
    </rPh>
    <rPh sb="16" eb="18">
      <t>コウギョウ</t>
    </rPh>
    <rPh sb="18" eb="21">
      <t>トウケイヒョウ</t>
    </rPh>
    <phoneticPr fontId="2"/>
  </si>
  <si>
    <t>規模別工場所数、従業者数、現金給与額、原材料使用額及び製造品出荷額等</t>
    <rPh sb="0" eb="3">
      <t>キボベツ</t>
    </rPh>
    <rPh sb="3" eb="5">
      <t>コウジョウ</t>
    </rPh>
    <rPh sb="5" eb="6">
      <t>ショ</t>
    </rPh>
    <rPh sb="6" eb="7">
      <t>スウ</t>
    </rPh>
    <rPh sb="8" eb="11">
      <t>ジュウギョウシャ</t>
    </rPh>
    <rPh sb="11" eb="12">
      <t>スウ</t>
    </rPh>
    <rPh sb="13" eb="15">
      <t>ゲンキン</t>
    </rPh>
    <rPh sb="15" eb="17">
      <t>キュウヨ</t>
    </rPh>
    <rPh sb="17" eb="18">
      <t>ガク</t>
    </rPh>
    <rPh sb="19" eb="22">
      <t>ゲンザイリョウ</t>
    </rPh>
    <rPh sb="22" eb="23">
      <t>ツカ</t>
    </rPh>
    <phoneticPr fontId="2"/>
  </si>
  <si>
    <t>産業小分類別商業形態（卸売業、小売業）</t>
    <rPh sb="2" eb="3">
      <t>ショウ</t>
    </rPh>
    <rPh sb="5" eb="6">
      <t>ベツ</t>
    </rPh>
    <rPh sb="6" eb="8">
      <t>ショウギョウ</t>
    </rPh>
    <rPh sb="8" eb="10">
      <t>ケイタイ</t>
    </rPh>
    <rPh sb="11" eb="14">
      <t>オロシウリギョウ</t>
    </rPh>
    <rPh sb="15" eb="18">
      <t>コウリギョウ</t>
    </rPh>
    <phoneticPr fontId="2"/>
  </si>
  <si>
    <t>町丁目別事業所数、従業者数及び年間販売額</t>
    <rPh sb="9" eb="12">
      <t>ジュウギョウシャ</t>
    </rPh>
    <rPh sb="12" eb="13">
      <t>スウ</t>
    </rPh>
    <rPh sb="13" eb="14">
      <t>オヨ</t>
    </rPh>
    <rPh sb="15" eb="17">
      <t>ネンカン</t>
    </rPh>
    <rPh sb="17" eb="19">
      <t>ハンバイ</t>
    </rPh>
    <rPh sb="19" eb="20">
      <t>ガク</t>
    </rPh>
    <phoneticPr fontId="2"/>
  </si>
  <si>
    <t>商業集積地区別、事業所数、従業者数、売場面積、年間販売額</t>
    <rPh sb="0" eb="2">
      <t>ショウギョウ</t>
    </rPh>
    <rPh sb="2" eb="4">
      <t>シュウセキ</t>
    </rPh>
    <rPh sb="4" eb="6">
      <t>チク</t>
    </rPh>
    <rPh sb="6" eb="7">
      <t>ベツ</t>
    </rPh>
    <rPh sb="8" eb="9">
      <t>ジ</t>
    </rPh>
    <rPh sb="9" eb="10">
      <t>ギョウ</t>
    </rPh>
    <rPh sb="10" eb="11">
      <t>ジョ</t>
    </rPh>
    <rPh sb="11" eb="12">
      <t>カズ</t>
    </rPh>
    <rPh sb="13" eb="14">
      <t>ジュウ</t>
    </rPh>
    <rPh sb="14" eb="17">
      <t>ギョウシャスウ</t>
    </rPh>
    <rPh sb="18" eb="19">
      <t>ウ</t>
    </rPh>
    <rPh sb="19" eb="20">
      <t>バ</t>
    </rPh>
    <rPh sb="20" eb="22">
      <t>メンセキ</t>
    </rPh>
    <phoneticPr fontId="2"/>
  </si>
  <si>
    <t>農家数、農家人口及び地目別経営耕地面積</t>
    <rPh sb="0" eb="2">
      <t>ノウカ</t>
    </rPh>
    <rPh sb="2" eb="3">
      <t>スウ</t>
    </rPh>
    <rPh sb="4" eb="6">
      <t>ノウカ</t>
    </rPh>
    <rPh sb="6" eb="8">
      <t>ジンコウ</t>
    </rPh>
    <rPh sb="8" eb="9">
      <t>オヨ</t>
    </rPh>
    <rPh sb="10" eb="12">
      <t>チモク</t>
    </rPh>
    <rPh sb="12" eb="13">
      <t>ベツ</t>
    </rPh>
    <rPh sb="13" eb="15">
      <t>ケイエイ</t>
    </rPh>
    <rPh sb="15" eb="17">
      <t>コウチ</t>
    </rPh>
    <rPh sb="17" eb="19">
      <t>メンセキ</t>
    </rPh>
    <phoneticPr fontId="2"/>
  </si>
  <si>
    <t>地域別農家数、農家人口、経営耕地面積</t>
    <rPh sb="0" eb="2">
      <t>チイキ</t>
    </rPh>
    <rPh sb="2" eb="3">
      <t>ベツ</t>
    </rPh>
    <rPh sb="3" eb="5">
      <t>ノウカ</t>
    </rPh>
    <rPh sb="5" eb="6">
      <t>スウ</t>
    </rPh>
    <rPh sb="7" eb="9">
      <t>ノウカ</t>
    </rPh>
    <rPh sb="9" eb="11">
      <t>ジンコウ</t>
    </rPh>
    <rPh sb="14" eb="16">
      <t>コウチ</t>
    </rPh>
    <rPh sb="16" eb="18">
      <t>メンセキ</t>
    </rPh>
    <phoneticPr fontId="2"/>
  </si>
  <si>
    <t>中小企業融資状況</t>
    <rPh sb="0" eb="2">
      <t>チュウショウ</t>
    </rPh>
    <rPh sb="2" eb="4">
      <t>キギョウ</t>
    </rPh>
    <rPh sb="4" eb="6">
      <t>ユウシ</t>
    </rPh>
    <rPh sb="6" eb="8">
      <t>ジョウキョウ</t>
    </rPh>
    <phoneticPr fontId="2"/>
  </si>
  <si>
    <t>労働組合組織状況</t>
    <rPh sb="0" eb="4">
      <t>ロウドウクミアイ</t>
    </rPh>
    <rPh sb="4" eb="6">
      <t>ソシキ</t>
    </rPh>
    <rPh sb="6" eb="8">
      <t>ジョウキョウ</t>
    </rPh>
    <phoneticPr fontId="2"/>
  </si>
  <si>
    <t>労働力状態別15歳以上人口</t>
    <rPh sb="0" eb="3">
      <t>ロウドウリョク</t>
    </rPh>
    <rPh sb="3" eb="5">
      <t>ジョウタイ</t>
    </rPh>
    <rPh sb="5" eb="6">
      <t>ベツ</t>
    </rPh>
    <rPh sb="8" eb="9">
      <t>サイ</t>
    </rPh>
    <rPh sb="9" eb="11">
      <t>イジョウ</t>
    </rPh>
    <rPh sb="11" eb="13">
      <t>ジンコウ</t>
    </rPh>
    <phoneticPr fontId="2"/>
  </si>
  <si>
    <t>産業大分類別15歳以上就業者数</t>
    <rPh sb="0" eb="2">
      <t>サンギョウ</t>
    </rPh>
    <rPh sb="2" eb="4">
      <t>オオイタ</t>
    </rPh>
    <rPh sb="4" eb="6">
      <t>ルイベツ</t>
    </rPh>
    <rPh sb="8" eb="11">
      <t>サイイジョウ</t>
    </rPh>
    <rPh sb="11" eb="13">
      <t>シュウギョウ</t>
    </rPh>
    <rPh sb="13" eb="14">
      <t>シャ</t>
    </rPh>
    <rPh sb="14" eb="15">
      <t>スウ</t>
    </rPh>
    <phoneticPr fontId="2"/>
  </si>
  <si>
    <t>産業大分類別昼間、夜間、流入、流出就業者　(15歳以上)数</t>
    <rPh sb="6" eb="8">
      <t>チュウカン</t>
    </rPh>
    <rPh sb="9" eb="11">
      <t>ヤカン</t>
    </rPh>
    <rPh sb="12" eb="14">
      <t>リュウニュウ</t>
    </rPh>
    <rPh sb="15" eb="17">
      <t>リュウシュツ</t>
    </rPh>
    <rPh sb="17" eb="20">
      <t>シュウギョウシャ</t>
    </rPh>
    <phoneticPr fontId="2"/>
  </si>
  <si>
    <t>職業別15歳以上就業者数</t>
    <rPh sb="0" eb="2">
      <t>ショクギョウ</t>
    </rPh>
    <rPh sb="2" eb="3">
      <t>ベツ</t>
    </rPh>
    <phoneticPr fontId="2"/>
  </si>
  <si>
    <t>性別常用労働者の１人平均月間現金給与額（東京都）</t>
    <rPh sb="0" eb="2">
      <t>セイベツ</t>
    </rPh>
    <rPh sb="2" eb="4">
      <t>ジョウヨウ</t>
    </rPh>
    <rPh sb="4" eb="7">
      <t>ロウドウシャ</t>
    </rPh>
    <rPh sb="9" eb="10">
      <t>ニン</t>
    </rPh>
    <rPh sb="10" eb="12">
      <t>ヘイキン</t>
    </rPh>
    <rPh sb="12" eb="14">
      <t>ゲッカン</t>
    </rPh>
    <rPh sb="14" eb="16">
      <t>ゲンキン</t>
    </rPh>
    <rPh sb="16" eb="18">
      <t>キュウヨ</t>
    </rPh>
    <rPh sb="18" eb="19">
      <t>ガク</t>
    </rPh>
    <phoneticPr fontId="2"/>
  </si>
  <si>
    <t>東京都月別１世帯当りのエンゲル係数、平均消費性向等</t>
  </si>
  <si>
    <t>東京都１世帯当り１か月間の収入と用途別生計支出−勤労者世帯・平均−</t>
    <rPh sb="21" eb="22">
      <t>シ</t>
    </rPh>
    <phoneticPr fontId="2"/>
  </si>
  <si>
    <t>都内の平均小売価格</t>
    <rPh sb="0" eb="2">
      <t>トナイ</t>
    </rPh>
    <rPh sb="3" eb="5">
      <t>ヘイキン</t>
    </rPh>
    <rPh sb="5" eb="7">
      <t>コウリ</t>
    </rPh>
    <rPh sb="7" eb="9">
      <t>カカク</t>
    </rPh>
    <phoneticPr fontId="2"/>
  </si>
  <si>
    <t>東京都区部消費者物価１０大費目指数</t>
    <rPh sb="0" eb="3">
      <t>トウキョウト</t>
    </rPh>
    <rPh sb="3" eb="5">
      <t>クブ</t>
    </rPh>
    <rPh sb="5" eb="8">
      <t>ショウヒシャ</t>
    </rPh>
    <rPh sb="8" eb="10">
      <t>ブッカ</t>
    </rPh>
    <rPh sb="12" eb="13">
      <t>ダイ</t>
    </rPh>
    <rPh sb="13" eb="15">
      <t>ヒモク</t>
    </rPh>
    <rPh sb="15" eb="17">
      <t>シスウ</t>
    </rPh>
    <phoneticPr fontId="2"/>
  </si>
  <si>
    <t>地域別下水道施設及び付属設備</t>
    <rPh sb="0" eb="2">
      <t>チイキ</t>
    </rPh>
    <rPh sb="2" eb="3">
      <t>ベツ</t>
    </rPh>
    <rPh sb="3" eb="6">
      <t>ゲスイドウ</t>
    </rPh>
    <rPh sb="6" eb="8">
      <t>シセツ</t>
    </rPh>
    <rPh sb="8" eb="9">
      <t>オヨ</t>
    </rPh>
    <rPh sb="10" eb="12">
      <t>フゾク</t>
    </rPh>
    <rPh sb="12" eb="14">
      <t>セツビ</t>
    </rPh>
    <phoneticPr fontId="2"/>
  </si>
  <si>
    <t>上水道施設及び付属設備</t>
    <rPh sb="0" eb="1">
      <t>ウエ</t>
    </rPh>
    <rPh sb="1" eb="3">
      <t>スイドウ</t>
    </rPh>
    <rPh sb="3" eb="5">
      <t>シセツ</t>
    </rPh>
    <rPh sb="5" eb="6">
      <t>オヨ</t>
    </rPh>
    <rPh sb="7" eb="9">
      <t>フゾク</t>
    </rPh>
    <rPh sb="9" eb="11">
      <t>セツビ</t>
    </rPh>
    <phoneticPr fontId="2"/>
  </si>
  <si>
    <t>料金適用区分別上水道の給水件数</t>
    <rPh sb="0" eb="2">
      <t>リョウキン</t>
    </rPh>
    <rPh sb="2" eb="4">
      <t>テキヨウ</t>
    </rPh>
    <rPh sb="4" eb="6">
      <t>クブン</t>
    </rPh>
    <rPh sb="6" eb="7">
      <t>ベツ</t>
    </rPh>
    <rPh sb="7" eb="10">
      <t>ジョウスイドウ</t>
    </rPh>
    <rPh sb="11" eb="13">
      <t>キュウスイ</t>
    </rPh>
    <rPh sb="13" eb="15">
      <t>ケンスウ</t>
    </rPh>
    <phoneticPr fontId="2"/>
  </si>
  <si>
    <t>工業用水の１日平均使用量</t>
    <rPh sb="0" eb="2">
      <t>コウギョウ</t>
    </rPh>
    <rPh sb="2" eb="4">
      <t>ヨウスイ</t>
    </rPh>
    <rPh sb="6" eb="7">
      <t>ニチ</t>
    </rPh>
    <rPh sb="7" eb="9">
      <t>ヘイキン</t>
    </rPh>
    <rPh sb="9" eb="12">
      <t>シヨウリョウ</t>
    </rPh>
    <phoneticPr fontId="2"/>
  </si>
  <si>
    <t>学校数、教員数及び生徒数</t>
    <rPh sb="0" eb="2">
      <t>ガッコウ</t>
    </rPh>
    <rPh sb="2" eb="3">
      <t>スウ</t>
    </rPh>
    <rPh sb="4" eb="6">
      <t>キョウイン</t>
    </rPh>
    <rPh sb="6" eb="7">
      <t>スウ</t>
    </rPh>
    <rPh sb="7" eb="8">
      <t>オヨ</t>
    </rPh>
    <rPh sb="9" eb="12">
      <t>セイトスウ</t>
    </rPh>
    <phoneticPr fontId="2"/>
  </si>
  <si>
    <t>学校数、教員数、学級数及び児童生徒数の推移</t>
    <rPh sb="0" eb="2">
      <t>ガッコウ</t>
    </rPh>
    <rPh sb="2" eb="3">
      <t>スウ</t>
    </rPh>
    <rPh sb="4" eb="6">
      <t>キョウイン</t>
    </rPh>
    <rPh sb="6" eb="7">
      <t>スウ</t>
    </rPh>
    <rPh sb="8" eb="10">
      <t>ガッキュウ</t>
    </rPh>
    <rPh sb="10" eb="11">
      <t>スウ</t>
    </rPh>
    <rPh sb="11" eb="12">
      <t>オヨ</t>
    </rPh>
    <rPh sb="13" eb="15">
      <t>ジドウ</t>
    </rPh>
    <rPh sb="15" eb="18">
      <t>セイトスウ</t>
    </rPh>
    <rPh sb="19" eb="21">
      <t>スイイ</t>
    </rPh>
    <phoneticPr fontId="2"/>
  </si>
  <si>
    <t>用途別小・中学校施設の面積</t>
    <rPh sb="0" eb="2">
      <t>ヨウト</t>
    </rPh>
    <rPh sb="2" eb="3">
      <t>ベツ</t>
    </rPh>
    <rPh sb="3" eb="4">
      <t>ショウ</t>
    </rPh>
    <rPh sb="5" eb="8">
      <t>チュウガッコウ</t>
    </rPh>
    <rPh sb="8" eb="10">
      <t>シセツ</t>
    </rPh>
    <rPh sb="11" eb="13">
      <t>メンセキ</t>
    </rPh>
    <phoneticPr fontId="2"/>
  </si>
  <si>
    <t>学校別教員数、児童生徒数(公立のみ)</t>
    <rPh sb="0" eb="2">
      <t>ガッコウ</t>
    </rPh>
    <rPh sb="2" eb="3">
      <t>ベツ</t>
    </rPh>
    <rPh sb="3" eb="5">
      <t>キョウイン</t>
    </rPh>
    <rPh sb="5" eb="6">
      <t>スウ</t>
    </rPh>
    <rPh sb="7" eb="9">
      <t>ジドウ</t>
    </rPh>
    <rPh sb="9" eb="11">
      <t>セイト</t>
    </rPh>
    <rPh sb="11" eb="12">
      <t>スウ</t>
    </rPh>
    <rPh sb="13" eb="15">
      <t>コウリツ</t>
    </rPh>
    <phoneticPr fontId="2"/>
  </si>
  <si>
    <t>奨学資金貸付状況</t>
    <rPh sb="0" eb="2">
      <t>ショウガク</t>
    </rPh>
    <rPh sb="2" eb="4">
      <t>シキン</t>
    </rPh>
    <rPh sb="4" eb="6">
      <t>カシツケ</t>
    </rPh>
    <rPh sb="6" eb="8">
      <t>ジョウキョウ</t>
    </rPh>
    <phoneticPr fontId="2"/>
  </si>
  <si>
    <t>男女別、年齢別児童生徒の身長、体重の平均</t>
    <rPh sb="0" eb="2">
      <t>ダンジョ</t>
    </rPh>
    <rPh sb="2" eb="3">
      <t>ベツ</t>
    </rPh>
    <rPh sb="4" eb="6">
      <t>ネンレイ</t>
    </rPh>
    <rPh sb="6" eb="7">
      <t>ベツ</t>
    </rPh>
    <rPh sb="7" eb="9">
      <t>ジドウ</t>
    </rPh>
    <rPh sb="9" eb="11">
      <t>セイト</t>
    </rPh>
    <phoneticPr fontId="2"/>
  </si>
  <si>
    <t>卒業後の状況（葛飾区・中学生）</t>
    <rPh sb="0" eb="3">
      <t>ソツギョウゴ</t>
    </rPh>
    <rPh sb="4" eb="6">
      <t>ジョウキョウ</t>
    </rPh>
    <rPh sb="7" eb="9">
      <t>カツシカ</t>
    </rPh>
    <rPh sb="9" eb="10">
      <t>ク</t>
    </rPh>
    <rPh sb="11" eb="14">
      <t>チュウガクセイ</t>
    </rPh>
    <phoneticPr fontId="2"/>
  </si>
  <si>
    <t>卒業後の状況（葛飾区・高校生）</t>
    <rPh sb="0" eb="3">
      <t>ソツギョウゴ</t>
    </rPh>
    <rPh sb="4" eb="6">
      <t>ジョウキョウ</t>
    </rPh>
    <rPh sb="7" eb="9">
      <t>カツシカ</t>
    </rPh>
    <rPh sb="9" eb="10">
      <t>ク</t>
    </rPh>
    <rPh sb="11" eb="14">
      <t>コウコウセイ</t>
    </rPh>
    <phoneticPr fontId="2"/>
  </si>
  <si>
    <t>区立図書館利用状況と図書館蔵書数</t>
    <rPh sb="0" eb="2">
      <t>クリツ</t>
    </rPh>
    <rPh sb="2" eb="5">
      <t>トショカン</t>
    </rPh>
    <rPh sb="5" eb="7">
      <t>リヨウ</t>
    </rPh>
    <rPh sb="7" eb="9">
      <t>ジョウキョウ</t>
    </rPh>
    <rPh sb="10" eb="13">
      <t>トショカン</t>
    </rPh>
    <rPh sb="13" eb="15">
      <t>ゾウショ</t>
    </rPh>
    <rPh sb="15" eb="16">
      <t>スウ</t>
    </rPh>
    <phoneticPr fontId="2"/>
  </si>
  <si>
    <t>区立図書館視聴覚資料利用状況</t>
    <rPh sb="0" eb="2">
      <t>クリツ</t>
    </rPh>
    <rPh sb="2" eb="5">
      <t>トショカン</t>
    </rPh>
    <rPh sb="5" eb="8">
      <t>シチョウカク</t>
    </rPh>
    <rPh sb="8" eb="10">
      <t>シリョウ</t>
    </rPh>
    <rPh sb="10" eb="12">
      <t>リヨウ</t>
    </rPh>
    <rPh sb="12" eb="14">
      <t>ジョウキョウ</t>
    </rPh>
    <phoneticPr fontId="2"/>
  </si>
  <si>
    <t>葛飾区郷土と天文の博物館</t>
    <rPh sb="0" eb="2">
      <t>カツシカ</t>
    </rPh>
    <rPh sb="2" eb="3">
      <t>ク</t>
    </rPh>
    <rPh sb="3" eb="5">
      <t>キョウド</t>
    </rPh>
    <rPh sb="6" eb="8">
      <t>テンモン</t>
    </rPh>
    <rPh sb="9" eb="12">
      <t>ハクブツカン</t>
    </rPh>
    <phoneticPr fontId="2"/>
  </si>
  <si>
    <t>総合教育センター</t>
    <rPh sb="0" eb="2">
      <t>ソウゴウ</t>
    </rPh>
    <rPh sb="2" eb="4">
      <t>キョウイク</t>
    </rPh>
    <phoneticPr fontId="2"/>
  </si>
  <si>
    <t>日光林間学園</t>
    <rPh sb="0" eb="2">
      <t>ニッコウ</t>
    </rPh>
    <rPh sb="2" eb="4">
      <t>リンカン</t>
    </rPh>
    <rPh sb="4" eb="6">
      <t>ガクエン</t>
    </rPh>
    <phoneticPr fontId="2"/>
  </si>
  <si>
    <t>ポニースクールかつしか</t>
  </si>
  <si>
    <t>にいじゅくプレイパーク</t>
  </si>
  <si>
    <t>新小岩学び交流館</t>
    <rPh sb="0" eb="3">
      <t>シンコイワ</t>
    </rPh>
    <rPh sb="3" eb="4">
      <t>マナ</t>
    </rPh>
    <rPh sb="5" eb="7">
      <t>コウリュウ</t>
    </rPh>
    <rPh sb="7" eb="8">
      <t>カン</t>
    </rPh>
    <phoneticPr fontId="2"/>
  </si>
  <si>
    <t>亀有学び交流館</t>
    <rPh sb="0" eb="2">
      <t>カメアリ</t>
    </rPh>
    <rPh sb="2" eb="3">
      <t>マナ</t>
    </rPh>
    <rPh sb="4" eb="6">
      <t>コウリュウ</t>
    </rPh>
    <rPh sb="6" eb="7">
      <t>カン</t>
    </rPh>
    <phoneticPr fontId="2"/>
  </si>
  <si>
    <t>水元学び交流館</t>
    <rPh sb="0" eb="2">
      <t>ミズモト</t>
    </rPh>
    <rPh sb="2" eb="3">
      <t>マナ</t>
    </rPh>
    <rPh sb="4" eb="6">
      <t>コウリュウ</t>
    </rPh>
    <rPh sb="6" eb="7">
      <t>カン</t>
    </rPh>
    <phoneticPr fontId="2"/>
  </si>
  <si>
    <t>柴又学び交流館</t>
    <rPh sb="0" eb="2">
      <t>シバマタ</t>
    </rPh>
    <rPh sb="2" eb="3">
      <t>マナ</t>
    </rPh>
    <rPh sb="4" eb="6">
      <t>コウリュウ</t>
    </rPh>
    <rPh sb="6" eb="7">
      <t>カン</t>
    </rPh>
    <phoneticPr fontId="2"/>
  </si>
  <si>
    <t>金町地区センター(多目的ホール）</t>
    <rPh sb="0" eb="2">
      <t>カナマチ</t>
    </rPh>
    <rPh sb="2" eb="4">
      <t>チク</t>
    </rPh>
    <rPh sb="9" eb="12">
      <t>タモクテキ</t>
    </rPh>
    <phoneticPr fontId="2"/>
  </si>
  <si>
    <t>高砂地区センター(多目的ホール）</t>
    <rPh sb="0" eb="2">
      <t>タカサゴ</t>
    </rPh>
    <phoneticPr fontId="2"/>
  </si>
  <si>
    <t>堀切地区センター(多目的ホール）</t>
    <rPh sb="0" eb="2">
      <t>ホリキリ</t>
    </rPh>
    <phoneticPr fontId="2"/>
  </si>
  <si>
    <t>四つ木地区センター(多目的ホール）</t>
    <rPh sb="0" eb="1">
      <t>ヨ</t>
    </rPh>
    <rPh sb="2" eb="3">
      <t>ギ</t>
    </rPh>
    <phoneticPr fontId="2"/>
  </si>
  <si>
    <t>青戸地区センター(多目的ホール）</t>
    <rPh sb="0" eb="2">
      <t>アオト</t>
    </rPh>
    <phoneticPr fontId="2"/>
  </si>
  <si>
    <t>亀有地区センター(多目的ホール）</t>
    <rPh sb="0" eb="2">
      <t>カメアリ</t>
    </rPh>
    <rPh sb="2" eb="4">
      <t>チク</t>
    </rPh>
    <phoneticPr fontId="2"/>
  </si>
  <si>
    <t>東立石地区センター(多目的ホール）</t>
    <rPh sb="0" eb="3">
      <t>ヒガシタテイシ</t>
    </rPh>
    <phoneticPr fontId="2"/>
  </si>
  <si>
    <t>東四つ木地区センター(多目的ホール）</t>
    <rPh sb="0" eb="2">
      <t>ヒガシヨ</t>
    </rPh>
    <rPh sb="3" eb="4">
      <t>ギ</t>
    </rPh>
    <phoneticPr fontId="2"/>
  </si>
  <si>
    <t>新小岩地区センター(多目的ホール）</t>
    <rPh sb="0" eb="3">
      <t>シンコイワ</t>
    </rPh>
    <phoneticPr fontId="2"/>
  </si>
  <si>
    <t>新小岩北地区センター(多目的ホール）</t>
    <rPh sb="0" eb="3">
      <t>シンコイワ</t>
    </rPh>
    <rPh sb="3" eb="4">
      <t>キタ</t>
    </rPh>
    <phoneticPr fontId="2"/>
  </si>
  <si>
    <t>南綾瀬地区センター(多目的ホール）</t>
    <rPh sb="0" eb="1">
      <t>ミナミ</t>
    </rPh>
    <rPh sb="1" eb="3">
      <t>アヤセ</t>
    </rPh>
    <rPh sb="3" eb="5">
      <t>チク</t>
    </rPh>
    <phoneticPr fontId="2"/>
  </si>
  <si>
    <t>集い交流館</t>
    <rPh sb="0" eb="1">
      <t>ツド</t>
    </rPh>
    <rPh sb="2" eb="4">
      <t>コウリュウ</t>
    </rPh>
    <rPh sb="4" eb="5">
      <t>カン</t>
    </rPh>
    <phoneticPr fontId="2"/>
  </si>
  <si>
    <t>児童館</t>
    <rPh sb="0" eb="3">
      <t>ジドウカン</t>
    </rPh>
    <phoneticPr fontId="2"/>
  </si>
  <si>
    <t>子ども未来プラザ</t>
    <rPh sb="0" eb="1">
      <t>コ</t>
    </rPh>
    <rPh sb="3" eb="5">
      <t>ミライ</t>
    </rPh>
    <phoneticPr fontId="2"/>
  </si>
  <si>
    <t>学童保育クラブ</t>
    <rPh sb="0" eb="2">
      <t>ガクドウ</t>
    </rPh>
    <rPh sb="2" eb="4">
      <t>ホイク</t>
    </rPh>
    <phoneticPr fontId="2"/>
  </si>
  <si>
    <t>区立保育園</t>
    <rPh sb="0" eb="2">
      <t>クリツ</t>
    </rPh>
    <rPh sb="2" eb="5">
      <t>ホイクエン</t>
    </rPh>
    <phoneticPr fontId="2"/>
  </si>
  <si>
    <t>私立保育園</t>
    <rPh sb="0" eb="2">
      <t>シリツ</t>
    </rPh>
    <rPh sb="2" eb="5">
      <t>ホイクエン</t>
    </rPh>
    <phoneticPr fontId="2"/>
  </si>
  <si>
    <t>認定こども園</t>
    <rPh sb="0" eb="2">
      <t>ニンテイ</t>
    </rPh>
    <rPh sb="5" eb="6">
      <t>エン</t>
    </rPh>
    <phoneticPr fontId="2"/>
  </si>
  <si>
    <t>テクノプラザかつしか</t>
  </si>
  <si>
    <t>勤労福祉会館</t>
    <rPh sb="0" eb="2">
      <t>キンロウ</t>
    </rPh>
    <rPh sb="2" eb="4">
      <t>フクシ</t>
    </rPh>
    <rPh sb="4" eb="6">
      <t>カイカン</t>
    </rPh>
    <phoneticPr fontId="2"/>
  </si>
  <si>
    <t>山本亭</t>
    <rPh sb="0" eb="2">
      <t>ヤマモト</t>
    </rPh>
    <rPh sb="2" eb="3">
      <t>テイ</t>
    </rPh>
    <phoneticPr fontId="2"/>
  </si>
  <si>
    <t>葛飾柴又寅さん記念館</t>
    <rPh sb="0" eb="1">
      <t>カツシカ</t>
    </rPh>
    <rPh sb="1" eb="2">
      <t>カツシカ</t>
    </rPh>
    <rPh sb="2" eb="4">
      <t>シバマタ</t>
    </rPh>
    <rPh sb="4" eb="5">
      <t>トラ</t>
    </rPh>
    <rPh sb="7" eb="9">
      <t>キネン</t>
    </rPh>
    <rPh sb="9" eb="10">
      <t>カン</t>
    </rPh>
    <phoneticPr fontId="2"/>
  </si>
  <si>
    <t>かつしかシンフォニーヒルズ</t>
  </si>
  <si>
    <t>かめありリリオホール</t>
  </si>
  <si>
    <t>憩い交流館</t>
    <rPh sb="0" eb="1">
      <t>イコ</t>
    </rPh>
    <rPh sb="2" eb="4">
      <t>コウリュウ</t>
    </rPh>
    <rPh sb="4" eb="5">
      <t>カン</t>
    </rPh>
    <phoneticPr fontId="2"/>
  </si>
  <si>
    <t>消費生活センター</t>
    <rPh sb="0" eb="2">
      <t>ショウヒ</t>
    </rPh>
    <rPh sb="2" eb="4">
      <t>セイカツ</t>
    </rPh>
    <phoneticPr fontId="2"/>
  </si>
  <si>
    <t>保養施設及びいこいの施設</t>
    <rPh sb="0" eb="2">
      <t>ホヨウ</t>
    </rPh>
    <rPh sb="2" eb="4">
      <t>シセツ</t>
    </rPh>
    <rPh sb="4" eb="5">
      <t>オヨ</t>
    </rPh>
    <rPh sb="10" eb="12">
      <t>シセツ</t>
    </rPh>
    <phoneticPr fontId="2"/>
  </si>
  <si>
    <t>男女平等推進センター</t>
    <rPh sb="0" eb="2">
      <t>ダンジョ</t>
    </rPh>
    <rPh sb="2" eb="4">
      <t>ビョウドウ</t>
    </rPh>
    <rPh sb="4" eb="6">
      <t>スイシン</t>
    </rPh>
    <phoneticPr fontId="2"/>
  </si>
  <si>
    <t>交通公園</t>
    <rPh sb="0" eb="2">
      <t>コウツウ</t>
    </rPh>
    <rPh sb="2" eb="4">
      <t>コウエン</t>
    </rPh>
    <phoneticPr fontId="2"/>
  </si>
  <si>
    <t>球技場</t>
    <rPh sb="0" eb="3">
      <t>キュウギジョウ</t>
    </rPh>
    <phoneticPr fontId="2"/>
  </si>
  <si>
    <t>水元総合スポーツセンター体育館</t>
    <rPh sb="0" eb="2">
      <t>ミズモト</t>
    </rPh>
    <rPh sb="2" eb="4">
      <t>ソウゴウ</t>
    </rPh>
    <rPh sb="12" eb="15">
      <t>タイイクカン</t>
    </rPh>
    <phoneticPr fontId="2"/>
  </si>
  <si>
    <t>奥戸総合スポーツセンター体育館</t>
    <rPh sb="0" eb="2">
      <t>オクド</t>
    </rPh>
    <rPh sb="2" eb="4">
      <t>ソウゴウ</t>
    </rPh>
    <rPh sb="12" eb="15">
      <t>タイイクカン</t>
    </rPh>
    <phoneticPr fontId="2"/>
  </si>
  <si>
    <t>温水プール</t>
    <rPh sb="0" eb="2">
      <t>オンスイ</t>
    </rPh>
    <phoneticPr fontId="2"/>
  </si>
  <si>
    <t>区営プール</t>
    <rPh sb="0" eb="2">
      <t>クエイ</t>
    </rPh>
    <phoneticPr fontId="2"/>
  </si>
  <si>
    <t>野球場</t>
    <rPh sb="0" eb="3">
      <t>ヤキュウジョウ</t>
    </rPh>
    <phoneticPr fontId="2"/>
  </si>
  <si>
    <t>テニスコート</t>
  </si>
  <si>
    <t>多目的広場</t>
    <rPh sb="0" eb="3">
      <t>タモクテキ</t>
    </rPh>
    <rPh sb="3" eb="5">
      <t>ヒロバ</t>
    </rPh>
    <phoneticPr fontId="2"/>
  </si>
  <si>
    <t>スポーツクライミングセンター</t>
  </si>
  <si>
    <t>扶助費支出状況</t>
    <rPh sb="0" eb="3">
      <t>フジョヒ</t>
    </rPh>
    <rPh sb="3" eb="5">
      <t>シシュツ</t>
    </rPh>
    <rPh sb="5" eb="7">
      <t>ジョウキョウ</t>
    </rPh>
    <phoneticPr fontId="2"/>
  </si>
  <si>
    <t>被保護世帯の労働力状況</t>
    <rPh sb="0" eb="1">
      <t>ヒ</t>
    </rPh>
    <rPh sb="1" eb="3">
      <t>ホゴ</t>
    </rPh>
    <rPh sb="3" eb="5">
      <t>セタイ</t>
    </rPh>
    <rPh sb="6" eb="9">
      <t>ロウドウリョク</t>
    </rPh>
    <rPh sb="9" eb="11">
      <t>ジョウキョウ</t>
    </rPh>
    <phoneticPr fontId="2"/>
  </si>
  <si>
    <t>生業資金貸付ならびに償還状況</t>
  </si>
  <si>
    <t>母子及び父子福祉資金貸付状況</t>
  </si>
  <si>
    <t>身体障害者手帳所持者数</t>
    <rPh sb="0" eb="2">
      <t>シンタイ</t>
    </rPh>
    <rPh sb="2" eb="5">
      <t>ショウガイシャ</t>
    </rPh>
    <rPh sb="5" eb="7">
      <t>テチョウ</t>
    </rPh>
    <rPh sb="7" eb="10">
      <t>ショジシャ</t>
    </rPh>
    <rPh sb="10" eb="11">
      <t>スウ</t>
    </rPh>
    <phoneticPr fontId="2"/>
  </si>
  <si>
    <t>愛の手帳所持者数</t>
    <rPh sb="0" eb="1">
      <t>アイ</t>
    </rPh>
    <rPh sb="2" eb="4">
      <t>テチョウ</t>
    </rPh>
    <rPh sb="4" eb="7">
      <t>ショジシャ</t>
    </rPh>
    <rPh sb="7" eb="8">
      <t>スウ</t>
    </rPh>
    <phoneticPr fontId="2"/>
  </si>
  <si>
    <t>母子及び父子応急小口資金貸付状況</t>
    <rPh sb="0" eb="2">
      <t>ボシ</t>
    </rPh>
    <rPh sb="2" eb="3">
      <t>オヨ</t>
    </rPh>
    <rPh sb="4" eb="6">
      <t>フシ</t>
    </rPh>
    <rPh sb="6" eb="8">
      <t>オウキュウ</t>
    </rPh>
    <rPh sb="8" eb="10">
      <t>コグチ</t>
    </rPh>
    <rPh sb="10" eb="12">
      <t>シキン</t>
    </rPh>
    <rPh sb="12" eb="14">
      <t>カシツケ</t>
    </rPh>
    <rPh sb="14" eb="16">
      <t>ジョウキョウ</t>
    </rPh>
    <phoneticPr fontId="2"/>
  </si>
  <si>
    <t>保育事業の状況</t>
    <rPh sb="0" eb="2">
      <t>ホイク</t>
    </rPh>
    <rPh sb="2" eb="4">
      <t>ジギョウ</t>
    </rPh>
    <rPh sb="5" eb="7">
      <t>ジョウキョウ</t>
    </rPh>
    <phoneticPr fontId="2"/>
  </si>
  <si>
    <t>高齢者福祉サービス状況</t>
    <rPh sb="0" eb="3">
      <t>コウレイシャ</t>
    </rPh>
    <rPh sb="3" eb="5">
      <t>フクシ</t>
    </rPh>
    <rPh sb="9" eb="11">
      <t>ジョウキョウ</t>
    </rPh>
    <phoneticPr fontId="2"/>
  </si>
  <si>
    <t>介護保険</t>
    <rPh sb="0" eb="2">
      <t>カイゴ</t>
    </rPh>
    <rPh sb="2" eb="4">
      <t>ホケン</t>
    </rPh>
    <phoneticPr fontId="2"/>
  </si>
  <si>
    <t>区民葬儀券交付枚数</t>
    <rPh sb="0" eb="2">
      <t>クミン</t>
    </rPh>
    <rPh sb="2" eb="4">
      <t>ソウギ</t>
    </rPh>
    <rPh sb="4" eb="5">
      <t>ケン</t>
    </rPh>
    <rPh sb="5" eb="7">
      <t>コウフ</t>
    </rPh>
    <rPh sb="7" eb="9">
      <t>マイスウ</t>
    </rPh>
    <phoneticPr fontId="2"/>
  </si>
  <si>
    <t>区民相談室相談件数（区政・一般相談）</t>
  </si>
  <si>
    <t>専門相談</t>
    <rPh sb="0" eb="2">
      <t>センモン</t>
    </rPh>
    <phoneticPr fontId="2"/>
  </si>
  <si>
    <t>区民法律相談</t>
    <rPh sb="0" eb="2">
      <t>クミン</t>
    </rPh>
    <rPh sb="2" eb="4">
      <t>ホウリツ</t>
    </rPh>
    <rPh sb="4" eb="6">
      <t>ソウダン</t>
    </rPh>
    <phoneticPr fontId="2"/>
  </si>
  <si>
    <t>職業紹介状況(新規学卒者を除く）</t>
    <rPh sb="0" eb="2">
      <t>ショクギョウ</t>
    </rPh>
    <rPh sb="2" eb="4">
      <t>ショウカイ</t>
    </rPh>
    <rPh sb="4" eb="6">
      <t>ジョウキョウ</t>
    </rPh>
    <phoneticPr fontId="2"/>
  </si>
  <si>
    <t>社会福祉施設の状況</t>
    <rPh sb="0" eb="2">
      <t>シャカイ</t>
    </rPh>
    <rPh sb="2" eb="4">
      <t>フクシ</t>
    </rPh>
    <rPh sb="4" eb="6">
      <t>シセツ</t>
    </rPh>
    <rPh sb="7" eb="9">
      <t>ジョウキョウ</t>
    </rPh>
    <phoneticPr fontId="2"/>
  </si>
  <si>
    <t>地域団体及び各種民間奉仕者状況</t>
    <rPh sb="0" eb="2">
      <t>チイキ</t>
    </rPh>
    <rPh sb="2" eb="4">
      <t>ダンタイ</t>
    </rPh>
    <rPh sb="4" eb="5">
      <t>オヨ</t>
    </rPh>
    <rPh sb="6" eb="8">
      <t>カクシュ</t>
    </rPh>
    <rPh sb="8" eb="10">
      <t>ミンカン</t>
    </rPh>
    <rPh sb="10" eb="13">
      <t>ホウシシャ</t>
    </rPh>
    <rPh sb="13" eb="15">
      <t>ジョウキョウ</t>
    </rPh>
    <phoneticPr fontId="2"/>
  </si>
  <si>
    <t>国民年金適用者状況</t>
    <rPh sb="0" eb="2">
      <t>コクミン</t>
    </rPh>
    <rPh sb="2" eb="4">
      <t>ネンキン</t>
    </rPh>
    <rPh sb="4" eb="7">
      <t>テキヨウシャ</t>
    </rPh>
    <rPh sb="7" eb="9">
      <t>ジョウキョウ</t>
    </rPh>
    <phoneticPr fontId="2"/>
  </si>
  <si>
    <t>保険料納付状況</t>
    <rPh sb="0" eb="3">
      <t>ホケンリョウ</t>
    </rPh>
    <rPh sb="3" eb="5">
      <t>ノウフ</t>
    </rPh>
    <rPh sb="5" eb="7">
      <t>ジョウキョウ</t>
    </rPh>
    <phoneticPr fontId="2"/>
  </si>
  <si>
    <t>福祉年金受給者状況（無拠出）</t>
    <rPh sb="0" eb="2">
      <t>フクシ</t>
    </rPh>
    <rPh sb="2" eb="4">
      <t>ネンキン</t>
    </rPh>
    <rPh sb="4" eb="7">
      <t>ジュキュウシャ</t>
    </rPh>
    <rPh sb="7" eb="9">
      <t>ジョウキョウ</t>
    </rPh>
    <rPh sb="10" eb="13">
      <t>ムキョシュツ</t>
    </rPh>
    <phoneticPr fontId="2"/>
  </si>
  <si>
    <t>年金受給権者状況</t>
    <rPh sb="0" eb="2">
      <t>ネンキン</t>
    </rPh>
    <rPh sb="2" eb="4">
      <t>ジュキュウ</t>
    </rPh>
    <rPh sb="4" eb="6">
      <t>ケンシャ</t>
    </rPh>
    <rPh sb="6" eb="8">
      <t>ジョウキョウ</t>
    </rPh>
    <phoneticPr fontId="2"/>
  </si>
  <si>
    <t>国民健康保険被保険者及び給付状況</t>
    <rPh sb="0" eb="2">
      <t>コクミン</t>
    </rPh>
    <rPh sb="2" eb="4">
      <t>ケンコウ</t>
    </rPh>
    <rPh sb="4" eb="6">
      <t>ホケン</t>
    </rPh>
    <rPh sb="6" eb="10">
      <t>ヒホケンシャ</t>
    </rPh>
    <rPh sb="10" eb="11">
      <t>オヨ</t>
    </rPh>
    <rPh sb="12" eb="14">
      <t>キュウフ</t>
    </rPh>
    <rPh sb="14" eb="16">
      <t>ジョウキョウ</t>
    </rPh>
    <phoneticPr fontId="2"/>
  </si>
  <si>
    <t>国民健康保険料負担額</t>
    <rPh sb="0" eb="2">
      <t>コクミン</t>
    </rPh>
    <rPh sb="2" eb="4">
      <t>ケンコウ</t>
    </rPh>
    <rPh sb="4" eb="6">
      <t>ホケン</t>
    </rPh>
    <rPh sb="6" eb="7">
      <t>リョウ</t>
    </rPh>
    <rPh sb="7" eb="9">
      <t>フタン</t>
    </rPh>
    <rPh sb="9" eb="10">
      <t>ガク</t>
    </rPh>
    <phoneticPr fontId="2"/>
  </si>
  <si>
    <t>選挙別有権者数、投票者数及び投票率</t>
    <rPh sb="0" eb="2">
      <t>センキョ</t>
    </rPh>
    <rPh sb="2" eb="3">
      <t>ベツ</t>
    </rPh>
    <rPh sb="3" eb="5">
      <t>ユウケン</t>
    </rPh>
    <rPh sb="5" eb="6">
      <t>シャ</t>
    </rPh>
    <rPh sb="6" eb="7">
      <t>スウ</t>
    </rPh>
    <rPh sb="8" eb="11">
      <t>トウヒョウシャ</t>
    </rPh>
    <rPh sb="11" eb="12">
      <t>スウ</t>
    </rPh>
    <rPh sb="12" eb="13">
      <t>オヨ</t>
    </rPh>
    <rPh sb="14" eb="16">
      <t>トウヒョウ</t>
    </rPh>
    <rPh sb="16" eb="17">
      <t>リツ</t>
    </rPh>
    <phoneticPr fontId="2"/>
  </si>
  <si>
    <t>選挙人名簿登録者数</t>
    <rPh sb="0" eb="2">
      <t>センキョ</t>
    </rPh>
    <rPh sb="2" eb="3">
      <t>ジン</t>
    </rPh>
    <rPh sb="3" eb="5">
      <t>メイボ</t>
    </rPh>
    <rPh sb="5" eb="7">
      <t>トウロク</t>
    </rPh>
    <rPh sb="7" eb="8">
      <t>シャ</t>
    </rPh>
    <rPh sb="8" eb="9">
      <t>スウ</t>
    </rPh>
    <phoneticPr fontId="2"/>
  </si>
  <si>
    <t>投票区別登録者数</t>
    <rPh sb="0" eb="2">
      <t>トウヒョウ</t>
    </rPh>
    <rPh sb="2" eb="4">
      <t>クベツ</t>
    </rPh>
    <rPh sb="4" eb="6">
      <t>トウロク</t>
    </rPh>
    <rPh sb="6" eb="7">
      <t>シャ</t>
    </rPh>
    <rPh sb="7" eb="8">
      <t>スウ</t>
    </rPh>
    <phoneticPr fontId="2"/>
  </si>
  <si>
    <t>区議会議員選挙党派別得票数及び得票率</t>
    <rPh sb="0" eb="3">
      <t>クギカイ</t>
    </rPh>
    <rPh sb="3" eb="5">
      <t>ギイン</t>
    </rPh>
    <rPh sb="5" eb="7">
      <t>センキョ</t>
    </rPh>
    <rPh sb="7" eb="9">
      <t>トウハ</t>
    </rPh>
    <rPh sb="9" eb="10">
      <t>ベツ</t>
    </rPh>
    <rPh sb="10" eb="13">
      <t>トクヒョウスウ</t>
    </rPh>
    <rPh sb="13" eb="14">
      <t>オヨ</t>
    </rPh>
    <rPh sb="15" eb="17">
      <t>トクヒョウ</t>
    </rPh>
    <rPh sb="17" eb="18">
      <t>リツ</t>
    </rPh>
    <phoneticPr fontId="2"/>
  </si>
  <si>
    <t>情報公開制度実施状況</t>
    <rPh sb="0" eb="2">
      <t>ジョウホウ</t>
    </rPh>
    <rPh sb="2" eb="4">
      <t>コウカイ</t>
    </rPh>
    <rPh sb="4" eb="6">
      <t>セイド</t>
    </rPh>
    <rPh sb="6" eb="8">
      <t>ジッシ</t>
    </rPh>
    <rPh sb="8" eb="10">
      <t>ジョウキョウ</t>
    </rPh>
    <phoneticPr fontId="2"/>
  </si>
  <si>
    <t>個人情報保護制度に基づく請求及び処理状況</t>
    <rPh sb="0" eb="2">
      <t>コジン</t>
    </rPh>
    <rPh sb="2" eb="4">
      <t>ジョウホウ</t>
    </rPh>
    <rPh sb="4" eb="6">
      <t>ホゴ</t>
    </rPh>
    <rPh sb="6" eb="8">
      <t>セイド</t>
    </rPh>
    <rPh sb="9" eb="10">
      <t>モト</t>
    </rPh>
    <rPh sb="12" eb="14">
      <t>セイキュウ</t>
    </rPh>
    <rPh sb="14" eb="15">
      <t>オヨ</t>
    </rPh>
    <rPh sb="16" eb="18">
      <t>ショリ</t>
    </rPh>
    <rPh sb="18" eb="20">
      <t>ジョウキョウ</t>
    </rPh>
    <phoneticPr fontId="2"/>
  </si>
  <si>
    <t>区議会開会状況</t>
    <rPh sb="0" eb="3">
      <t>クギカイ</t>
    </rPh>
    <rPh sb="3" eb="5">
      <t>カイカイ</t>
    </rPh>
    <rPh sb="5" eb="7">
      <t>ジョウキョウ</t>
    </rPh>
    <phoneticPr fontId="2"/>
  </si>
  <si>
    <t>請願及び陳情の審査件数</t>
    <rPh sb="0" eb="2">
      <t>セイガン</t>
    </rPh>
    <rPh sb="2" eb="3">
      <t>オヨ</t>
    </rPh>
    <rPh sb="4" eb="6">
      <t>チンジョウ</t>
    </rPh>
    <rPh sb="7" eb="9">
      <t>シンサ</t>
    </rPh>
    <rPh sb="9" eb="11">
      <t>ケンスウ</t>
    </rPh>
    <phoneticPr fontId="2"/>
  </si>
  <si>
    <t>所属別区職員数</t>
    <rPh sb="0" eb="2">
      <t>ショゾク</t>
    </rPh>
    <rPh sb="2" eb="3">
      <t>ベツ</t>
    </rPh>
    <rPh sb="3" eb="4">
      <t>ク</t>
    </rPh>
    <rPh sb="4" eb="7">
      <t>ショクインスウ</t>
    </rPh>
    <phoneticPr fontId="2"/>
  </si>
  <si>
    <t>葛飾区職員数の対前年増加率</t>
    <rPh sb="0" eb="2">
      <t>カツシカ</t>
    </rPh>
    <rPh sb="2" eb="5">
      <t>クショクイン</t>
    </rPh>
    <rPh sb="5" eb="6">
      <t>スウ</t>
    </rPh>
    <rPh sb="7" eb="8">
      <t>タイ</t>
    </rPh>
    <rPh sb="8" eb="10">
      <t>ゼンネン</t>
    </rPh>
    <rPh sb="10" eb="12">
      <t>ゾウカ</t>
    </rPh>
    <rPh sb="12" eb="13">
      <t>リツ</t>
    </rPh>
    <phoneticPr fontId="2"/>
  </si>
  <si>
    <t>交通事故発生件数</t>
    <rPh sb="0" eb="2">
      <t>コウツウ</t>
    </rPh>
    <rPh sb="2" eb="4">
      <t>ジコ</t>
    </rPh>
    <rPh sb="4" eb="6">
      <t>ハッセイ</t>
    </rPh>
    <rPh sb="6" eb="8">
      <t>ケンスウ</t>
    </rPh>
    <phoneticPr fontId="2"/>
  </si>
  <si>
    <t>年間原因別交通事故発生件数</t>
    <rPh sb="0" eb="2">
      <t>ネンカン</t>
    </rPh>
    <rPh sb="2" eb="4">
      <t>ゲンイン</t>
    </rPh>
    <rPh sb="4" eb="5">
      <t>ベツ</t>
    </rPh>
    <rPh sb="5" eb="7">
      <t>コウツウ</t>
    </rPh>
    <rPh sb="7" eb="9">
      <t>ジコ</t>
    </rPh>
    <rPh sb="9" eb="11">
      <t>ハッセイ</t>
    </rPh>
    <rPh sb="11" eb="13">
      <t>ケンスウ</t>
    </rPh>
    <phoneticPr fontId="2"/>
  </si>
  <si>
    <t>刑法犯発生件数</t>
    <rPh sb="0" eb="3">
      <t>ケイホウハン</t>
    </rPh>
    <rPh sb="3" eb="5">
      <t>ハッセイ</t>
    </rPh>
    <rPh sb="5" eb="7">
      <t>ケンスウ</t>
    </rPh>
    <phoneticPr fontId="2"/>
  </si>
  <si>
    <t>非行少年等の検挙・補導及び保護状況</t>
    <rPh sb="0" eb="2">
      <t>ヒコウ</t>
    </rPh>
    <rPh sb="2" eb="5">
      <t>ショウネントウ</t>
    </rPh>
    <rPh sb="6" eb="8">
      <t>ケンキョ</t>
    </rPh>
    <rPh sb="9" eb="11">
      <t>ホドウ</t>
    </rPh>
    <rPh sb="11" eb="12">
      <t>オヨ</t>
    </rPh>
    <rPh sb="13" eb="15">
      <t>ホゴ</t>
    </rPh>
    <rPh sb="15" eb="17">
      <t>ジョウキョウ</t>
    </rPh>
    <phoneticPr fontId="2"/>
  </si>
  <si>
    <t>少年犯罪行為者数</t>
    <rPh sb="0" eb="2">
      <t>ショウネン</t>
    </rPh>
    <rPh sb="2" eb="4">
      <t>ハンザイ</t>
    </rPh>
    <rPh sb="4" eb="7">
      <t>コウイシャ</t>
    </rPh>
    <rPh sb="7" eb="8">
      <t>スウ</t>
    </rPh>
    <phoneticPr fontId="2"/>
  </si>
  <si>
    <t>少年不良行為者数</t>
    <rPh sb="0" eb="2">
      <t>ショウネン</t>
    </rPh>
    <rPh sb="2" eb="4">
      <t>フリョウ</t>
    </rPh>
    <rPh sb="4" eb="6">
      <t>コウイ</t>
    </rPh>
    <rPh sb="6" eb="7">
      <t>シャ</t>
    </rPh>
    <rPh sb="7" eb="8">
      <t>スウ</t>
    </rPh>
    <phoneticPr fontId="2"/>
  </si>
  <si>
    <t>救急事故発生件数</t>
    <rPh sb="0" eb="2">
      <t>キュウキュウ</t>
    </rPh>
    <rPh sb="2" eb="4">
      <t>ジコ</t>
    </rPh>
    <rPh sb="4" eb="6">
      <t>ハッセイ</t>
    </rPh>
    <rPh sb="6" eb="8">
      <t>ケンスウ</t>
    </rPh>
    <phoneticPr fontId="2"/>
  </si>
  <si>
    <t>月別原因別火災発生件数</t>
    <rPh sb="0" eb="1">
      <t>ツキ</t>
    </rPh>
    <rPh sb="1" eb="2">
      <t>ベツ</t>
    </rPh>
    <rPh sb="2" eb="4">
      <t>ゲンイン</t>
    </rPh>
    <rPh sb="4" eb="5">
      <t>ベツ</t>
    </rPh>
    <rPh sb="5" eb="7">
      <t>カサイ</t>
    </rPh>
    <rPh sb="7" eb="9">
      <t>ハッセイ</t>
    </rPh>
    <rPh sb="9" eb="11">
      <t>ケンスウ</t>
    </rPh>
    <phoneticPr fontId="2"/>
  </si>
  <si>
    <t>焼失面積及び損害額の推移</t>
    <rPh sb="0" eb="2">
      <t>ショウシツ</t>
    </rPh>
    <rPh sb="2" eb="4">
      <t>メンセキ</t>
    </rPh>
    <rPh sb="4" eb="5">
      <t>オヨ</t>
    </rPh>
    <rPh sb="6" eb="8">
      <t>ソンガイ</t>
    </rPh>
    <rPh sb="8" eb="9">
      <t>ガク</t>
    </rPh>
    <rPh sb="10" eb="12">
      <t>スイイ</t>
    </rPh>
    <phoneticPr fontId="2"/>
  </si>
  <si>
    <t>区内橋梁状況</t>
    <rPh sb="0" eb="2">
      <t>クナイ</t>
    </rPh>
    <rPh sb="2" eb="4">
      <t>キョウリョウ</t>
    </rPh>
    <rPh sb="4" eb="6">
      <t>ジョウキョウ</t>
    </rPh>
    <phoneticPr fontId="2"/>
  </si>
  <si>
    <t>道路種別及び舗装道路状況</t>
    <rPh sb="0" eb="2">
      <t>ドウロ</t>
    </rPh>
    <rPh sb="2" eb="4">
      <t>シュベツ</t>
    </rPh>
    <rPh sb="4" eb="5">
      <t>オヨ</t>
    </rPh>
    <rPh sb="6" eb="8">
      <t>ホソウ</t>
    </rPh>
    <rPh sb="8" eb="10">
      <t>ドウロ</t>
    </rPh>
    <rPh sb="10" eb="12">
      <t>ジョウキョウ</t>
    </rPh>
    <phoneticPr fontId="2"/>
  </si>
  <si>
    <t>区内自転車対策</t>
    <rPh sb="0" eb="2">
      <t>クナイ</t>
    </rPh>
    <rPh sb="2" eb="5">
      <t>ジテンシャ</t>
    </rPh>
    <rPh sb="5" eb="7">
      <t>タイサク</t>
    </rPh>
    <phoneticPr fontId="2"/>
  </si>
  <si>
    <t>区内車種別自動車登録台数</t>
    <rPh sb="0" eb="2">
      <t>クナイ</t>
    </rPh>
    <rPh sb="2" eb="5">
      <t>シャシュベツ</t>
    </rPh>
    <rPh sb="5" eb="8">
      <t>ジドウシャ</t>
    </rPh>
    <rPh sb="8" eb="10">
      <t>トウロク</t>
    </rPh>
    <rPh sb="10" eb="12">
      <t>ダイスウ</t>
    </rPh>
    <phoneticPr fontId="2"/>
  </si>
  <si>
    <t>区内ＪＲ・京成・北総の駅別乗降車人員</t>
    <rPh sb="0" eb="2">
      <t>クナイ</t>
    </rPh>
    <rPh sb="5" eb="7">
      <t>ケイセイ</t>
    </rPh>
    <rPh sb="8" eb="10">
      <t>ホクソウ</t>
    </rPh>
    <rPh sb="11" eb="12">
      <t>エキ</t>
    </rPh>
    <rPh sb="12" eb="13">
      <t>ベツ</t>
    </rPh>
    <rPh sb="13" eb="15">
      <t>ジョウコウ</t>
    </rPh>
    <rPh sb="15" eb="16">
      <t>グルマ</t>
    </rPh>
    <rPh sb="16" eb="18">
      <t>ジンイン</t>
    </rPh>
    <phoneticPr fontId="2"/>
  </si>
  <si>
    <t>郵便物引受配達1日当りの平均数</t>
    <rPh sb="0" eb="3">
      <t>ユウビンブツ</t>
    </rPh>
    <rPh sb="3" eb="5">
      <t>ヒキウケ</t>
    </rPh>
    <rPh sb="5" eb="7">
      <t>ハイタツ</t>
    </rPh>
    <rPh sb="8" eb="9">
      <t>ニチ</t>
    </rPh>
    <rPh sb="9" eb="10">
      <t>アタ</t>
    </rPh>
    <rPh sb="12" eb="14">
      <t>ヘイキン</t>
    </rPh>
    <rPh sb="14" eb="15">
      <t>スウ</t>
    </rPh>
    <phoneticPr fontId="2"/>
  </si>
  <si>
    <t>放送受信契約状況</t>
    <rPh sb="0" eb="2">
      <t>ホウソウ</t>
    </rPh>
    <rPh sb="2" eb="4">
      <t>ジュシン</t>
    </rPh>
    <rPh sb="4" eb="6">
      <t>ケイヤク</t>
    </rPh>
    <rPh sb="6" eb="8">
      <t>ジョウキョウ</t>
    </rPh>
    <phoneticPr fontId="2"/>
  </si>
  <si>
    <t>合計特殊出生率</t>
    <rPh sb="0" eb="2">
      <t>ゴウケイ</t>
    </rPh>
    <rPh sb="2" eb="4">
      <t>トクシュ</t>
    </rPh>
    <rPh sb="4" eb="6">
      <t>シュッショウ</t>
    </rPh>
    <rPh sb="6" eb="7">
      <t>リツ</t>
    </rPh>
    <phoneticPr fontId="2"/>
  </si>
  <si>
    <t>医療施設ならびに病床数</t>
    <rPh sb="0" eb="2">
      <t>イリョウ</t>
    </rPh>
    <rPh sb="2" eb="4">
      <t>シセツ</t>
    </rPh>
    <rPh sb="8" eb="11">
      <t>ビョウショウスウ</t>
    </rPh>
    <phoneticPr fontId="2"/>
  </si>
  <si>
    <t>二類、三類等感染症発生状況</t>
    <rPh sb="0" eb="1">
      <t>ニ</t>
    </rPh>
    <rPh sb="1" eb="2">
      <t>タグイ</t>
    </rPh>
    <rPh sb="3" eb="4">
      <t>サン</t>
    </rPh>
    <rPh sb="4" eb="5">
      <t>ルイ</t>
    </rPh>
    <rPh sb="5" eb="6">
      <t>トウ</t>
    </rPh>
    <rPh sb="6" eb="9">
      <t>カンセンショウ</t>
    </rPh>
    <rPh sb="9" eb="11">
      <t>ハッセイ</t>
    </rPh>
    <rPh sb="11" eb="13">
      <t>ジョウキョウ</t>
    </rPh>
    <phoneticPr fontId="2"/>
  </si>
  <si>
    <t>環境衛生関係及び食品衛生関係施設数</t>
  </si>
  <si>
    <t>薬事衛生関係施設数</t>
  </si>
  <si>
    <t>死因別死亡数</t>
  </si>
  <si>
    <t>年齢別死亡数</t>
  </si>
  <si>
    <t>ごみの収集状況</t>
    <rPh sb="3" eb="5">
      <t>シュウシュウ</t>
    </rPh>
    <rPh sb="5" eb="7">
      <t>ジョウキョウ</t>
    </rPh>
    <phoneticPr fontId="2"/>
  </si>
  <si>
    <t>ごみの処分状況</t>
    <rPh sb="3" eb="5">
      <t>ショブン</t>
    </rPh>
    <rPh sb="5" eb="7">
      <t>ジョウキョウ</t>
    </rPh>
    <phoneticPr fontId="2"/>
  </si>
  <si>
    <t>リサイクル事業による資源回収量</t>
    <rPh sb="5" eb="7">
      <t>ジギョウ</t>
    </rPh>
    <rPh sb="10" eb="12">
      <t>シゲン</t>
    </rPh>
    <rPh sb="12" eb="14">
      <t>カイシュウ</t>
    </rPh>
    <rPh sb="14" eb="15">
      <t>リョウ</t>
    </rPh>
    <phoneticPr fontId="2"/>
  </si>
  <si>
    <t>し尿の作業日数等の状況</t>
    <rPh sb="1" eb="2">
      <t>ニョウ</t>
    </rPh>
    <rPh sb="3" eb="5">
      <t>サギョウ</t>
    </rPh>
    <rPh sb="5" eb="8">
      <t>ニッスウトウ</t>
    </rPh>
    <rPh sb="9" eb="11">
      <t>ジョウキョウ</t>
    </rPh>
    <phoneticPr fontId="2"/>
  </si>
  <si>
    <t>都市公園等面積</t>
    <rPh sb="0" eb="2">
      <t>トシ</t>
    </rPh>
    <rPh sb="2" eb="5">
      <t>コウエントウ</t>
    </rPh>
    <rPh sb="5" eb="7">
      <t>メンセキ</t>
    </rPh>
    <phoneticPr fontId="2"/>
  </si>
  <si>
    <t>区の緑道上の樹木数</t>
    <rPh sb="0" eb="1">
      <t>ク</t>
    </rPh>
    <rPh sb="2" eb="3">
      <t>リョク</t>
    </rPh>
    <rPh sb="3" eb="4">
      <t>ドウ</t>
    </rPh>
    <rPh sb="4" eb="5">
      <t>ウエ</t>
    </rPh>
    <rPh sb="6" eb="8">
      <t>ジュモク</t>
    </rPh>
    <rPh sb="8" eb="9">
      <t>スウ</t>
    </rPh>
    <phoneticPr fontId="2"/>
  </si>
  <si>
    <t>区道・私道上の街路灯数</t>
    <rPh sb="0" eb="1">
      <t>ク</t>
    </rPh>
    <rPh sb="1" eb="2">
      <t>ミチ</t>
    </rPh>
    <rPh sb="3" eb="5">
      <t>シドウ</t>
    </rPh>
    <rPh sb="5" eb="6">
      <t>ジョウ</t>
    </rPh>
    <rPh sb="7" eb="10">
      <t>ガイロトウ</t>
    </rPh>
    <rPh sb="10" eb="11">
      <t>スウ</t>
    </rPh>
    <phoneticPr fontId="2"/>
  </si>
  <si>
    <t>公害苦情・陳情現象別件数</t>
    <rPh sb="0" eb="2">
      <t>コウガイ</t>
    </rPh>
    <rPh sb="2" eb="4">
      <t>クジョウ</t>
    </rPh>
    <rPh sb="5" eb="7">
      <t>チンジョウ</t>
    </rPh>
    <rPh sb="7" eb="9">
      <t>ゲンショウ</t>
    </rPh>
    <rPh sb="9" eb="10">
      <t>ベツ</t>
    </rPh>
    <rPh sb="10" eb="12">
      <t>ケンスウ</t>
    </rPh>
    <phoneticPr fontId="2"/>
  </si>
  <si>
    <t>大気汚染常時測定結果</t>
    <rPh sb="0" eb="2">
      <t>タイキ</t>
    </rPh>
    <rPh sb="2" eb="4">
      <t>オセン</t>
    </rPh>
    <rPh sb="4" eb="6">
      <t>ジョウジ</t>
    </rPh>
    <rPh sb="6" eb="8">
      <t>ソクテイ</t>
    </rPh>
    <rPh sb="8" eb="10">
      <t>ケッカ</t>
    </rPh>
    <phoneticPr fontId="2"/>
  </si>
  <si>
    <t>統計表番号</t>
    <rPh sb="0" eb="3">
      <t>トウケイヒョウ</t>
    </rPh>
    <rPh sb="3" eb="5">
      <t>バンゴウ</t>
    </rPh>
    <phoneticPr fontId="37"/>
  </si>
  <si>
    <t>22～34</t>
    <phoneticPr fontId="37"/>
  </si>
  <si>
    <t>1～21</t>
    <phoneticPr fontId="37"/>
  </si>
  <si>
    <t>35～49</t>
    <phoneticPr fontId="37"/>
  </si>
  <si>
    <t>50～64</t>
    <phoneticPr fontId="37"/>
  </si>
  <si>
    <t>65～76</t>
    <phoneticPr fontId="37"/>
  </si>
  <si>
    <t>77～121</t>
    <phoneticPr fontId="37"/>
  </si>
  <si>
    <t>122～139</t>
    <phoneticPr fontId="37"/>
  </si>
  <si>
    <t>140～145</t>
    <phoneticPr fontId="37"/>
  </si>
  <si>
    <t>146～157</t>
    <phoneticPr fontId="37"/>
  </si>
  <si>
    <t>175～193</t>
    <phoneticPr fontId="37"/>
  </si>
  <si>
    <t>158～174</t>
    <phoneticPr fontId="37"/>
  </si>
  <si>
    <t>3(1)</t>
    <phoneticPr fontId="20"/>
  </si>
  <si>
    <t>3(2)</t>
    <phoneticPr fontId="20"/>
  </si>
  <si>
    <t>6(その1)</t>
    <phoneticPr fontId="20"/>
  </si>
  <si>
    <t>6(その2)</t>
    <phoneticPr fontId="20"/>
  </si>
  <si>
    <t>6(その3)</t>
    <phoneticPr fontId="20"/>
  </si>
  <si>
    <t>37(その1)</t>
    <phoneticPr fontId="20"/>
  </si>
  <si>
    <t>37(その1(続))</t>
    <rPh sb="7" eb="8">
      <t>ゾク</t>
    </rPh>
    <phoneticPr fontId="20"/>
  </si>
  <si>
    <t>37(その2)</t>
    <phoneticPr fontId="20"/>
  </si>
  <si>
    <t>37(その2(続))</t>
    <rPh sb="7" eb="8">
      <t>ゾク</t>
    </rPh>
    <phoneticPr fontId="20"/>
  </si>
  <si>
    <t>37(その3)</t>
    <phoneticPr fontId="20"/>
  </si>
  <si>
    <t>37(その3(続))</t>
    <rPh sb="7" eb="8">
      <t>ゾク</t>
    </rPh>
    <phoneticPr fontId="20"/>
  </si>
  <si>
    <t>38(その2)</t>
    <phoneticPr fontId="20"/>
  </si>
  <si>
    <t>40(その1)</t>
    <phoneticPr fontId="20"/>
  </si>
  <si>
    <t>40(その2)</t>
    <phoneticPr fontId="20"/>
  </si>
  <si>
    <t>40(その3)</t>
    <phoneticPr fontId="20"/>
  </si>
  <si>
    <t>40(その4)</t>
    <phoneticPr fontId="20"/>
  </si>
  <si>
    <t>40(その5)</t>
    <phoneticPr fontId="20"/>
  </si>
  <si>
    <t>40(その6)</t>
    <phoneticPr fontId="20"/>
  </si>
  <si>
    <t>43(続)</t>
    <rPh sb="3" eb="4">
      <t>ツヅ</t>
    </rPh>
    <phoneticPr fontId="20"/>
  </si>
  <si>
    <t>46(その1)</t>
    <phoneticPr fontId="20"/>
  </si>
  <si>
    <t>46(その2)</t>
  </si>
  <si>
    <t>46(その3)</t>
  </si>
  <si>
    <t>50(1)</t>
    <phoneticPr fontId="20"/>
  </si>
  <si>
    <t>50(2)</t>
  </si>
  <si>
    <t>50(3)</t>
  </si>
  <si>
    <t>50(4)</t>
  </si>
  <si>
    <t>58(その1)</t>
    <phoneticPr fontId="20"/>
  </si>
  <si>
    <t>58(その2)</t>
  </si>
  <si>
    <t>73(1)</t>
    <phoneticPr fontId="20"/>
  </si>
  <si>
    <t>73(2)</t>
    <phoneticPr fontId="20"/>
  </si>
  <si>
    <t>死因別乳児死亡数</t>
    <phoneticPr fontId="20"/>
  </si>
  <si>
    <t>大項目：人口、土地、住宅</t>
    <rPh sb="0" eb="3">
      <t>ダイコウモク</t>
    </rPh>
    <rPh sb="4" eb="6">
      <t>ジンコウ</t>
    </rPh>
    <rPh sb="7" eb="9">
      <t>トチ</t>
    </rPh>
    <rPh sb="10" eb="12">
      <t>ジュウタク</t>
    </rPh>
    <phoneticPr fontId="20"/>
  </si>
  <si>
    <t>大項目：財務・税務</t>
    <rPh sb="0" eb="3">
      <t>ダイコウモク</t>
    </rPh>
    <rPh sb="4" eb="6">
      <t>ザイム</t>
    </rPh>
    <rPh sb="7" eb="9">
      <t>ゼイム</t>
    </rPh>
    <phoneticPr fontId="20"/>
  </si>
  <si>
    <t>大項目：事業所、工業、商業、農業</t>
    <rPh sb="0" eb="3">
      <t>ダイコウモク</t>
    </rPh>
    <rPh sb="4" eb="7">
      <t>ジギョウショ</t>
    </rPh>
    <rPh sb="8" eb="10">
      <t>コウギョウ</t>
    </rPh>
    <rPh sb="11" eb="13">
      <t>ショウギョウ</t>
    </rPh>
    <rPh sb="14" eb="16">
      <t>ノウギョウ</t>
    </rPh>
    <phoneticPr fontId="20"/>
  </si>
  <si>
    <t>大分類：金融、労働、くらしむき、物価、水道</t>
    <rPh sb="0" eb="3">
      <t>ダイブンルイ</t>
    </rPh>
    <rPh sb="4" eb="6">
      <t>キンユウ</t>
    </rPh>
    <rPh sb="7" eb="9">
      <t>ロウドウ</t>
    </rPh>
    <rPh sb="16" eb="18">
      <t>ブッカ</t>
    </rPh>
    <rPh sb="19" eb="21">
      <t>スイドウ</t>
    </rPh>
    <phoneticPr fontId="20"/>
  </si>
  <si>
    <t>大分類：教育</t>
    <rPh sb="0" eb="3">
      <t>ダイブンルイ</t>
    </rPh>
    <rPh sb="4" eb="6">
      <t>キョウイク</t>
    </rPh>
    <phoneticPr fontId="20"/>
  </si>
  <si>
    <t>大分類：施設</t>
    <rPh sb="0" eb="3">
      <t>ダイブンルイ</t>
    </rPh>
    <rPh sb="4" eb="6">
      <t>シセツ</t>
    </rPh>
    <phoneticPr fontId="20"/>
  </si>
  <si>
    <t>大分類：福祉</t>
    <rPh sb="0" eb="3">
      <t>ダイブンルイ</t>
    </rPh>
    <rPh sb="4" eb="6">
      <t>フクシ</t>
    </rPh>
    <phoneticPr fontId="20"/>
  </si>
  <si>
    <t>大分類：国民年金、国民健康保険</t>
    <rPh sb="0" eb="3">
      <t>ダイブンルイ</t>
    </rPh>
    <rPh sb="4" eb="6">
      <t>コクミン</t>
    </rPh>
    <rPh sb="6" eb="8">
      <t>ネンキン</t>
    </rPh>
    <rPh sb="9" eb="11">
      <t>コクミン</t>
    </rPh>
    <rPh sb="11" eb="13">
      <t>ケンコウ</t>
    </rPh>
    <rPh sb="13" eb="15">
      <t>ホケン</t>
    </rPh>
    <phoneticPr fontId="20"/>
  </si>
  <si>
    <t>大分類：大分類：選挙、情報公開、議会、公務員</t>
    <rPh sb="0" eb="3">
      <t>ダイブンルイ</t>
    </rPh>
    <rPh sb="4" eb="7">
      <t>ダイブンルイ</t>
    </rPh>
    <rPh sb="8" eb="10">
      <t>センキョ</t>
    </rPh>
    <rPh sb="11" eb="13">
      <t>ジョウホウ</t>
    </rPh>
    <rPh sb="13" eb="15">
      <t>コウカイ</t>
    </rPh>
    <rPh sb="16" eb="18">
      <t>ギカイ</t>
    </rPh>
    <rPh sb="19" eb="22">
      <t>コウムイン</t>
    </rPh>
    <phoneticPr fontId="20"/>
  </si>
  <si>
    <t>大分類：警察、消防、交通、通信</t>
    <rPh sb="0" eb="3">
      <t>ダイブンルイ</t>
    </rPh>
    <rPh sb="4" eb="6">
      <t>ケイサツ</t>
    </rPh>
    <rPh sb="7" eb="9">
      <t>ショウボウ</t>
    </rPh>
    <rPh sb="10" eb="12">
      <t>コウツウ</t>
    </rPh>
    <rPh sb="13" eb="15">
      <t>ツウシン</t>
    </rPh>
    <phoneticPr fontId="20"/>
  </si>
  <si>
    <t>大分類：衛生、環境、公害</t>
    <rPh sb="0" eb="3">
      <t>ダイブンルイ</t>
    </rPh>
    <rPh sb="4" eb="6">
      <t>エイセイ</t>
    </rPh>
    <rPh sb="7" eb="9">
      <t>カンキョウ</t>
    </rPh>
    <rPh sb="10" eb="12">
      <t>コウガイ</t>
    </rPh>
    <phoneticPr fontId="20"/>
  </si>
  <si>
    <t>一般会計当初予算額</t>
    <rPh sb="0" eb="2">
      <t>イッパン</t>
    </rPh>
    <rPh sb="2" eb="4">
      <t>カイケイ</t>
    </rPh>
    <rPh sb="4" eb="6">
      <t>トウショ</t>
    </rPh>
    <rPh sb="6" eb="8">
      <t>ヨサン</t>
    </rPh>
    <rPh sb="8" eb="9">
      <t>ガク</t>
    </rPh>
    <phoneticPr fontId="2"/>
  </si>
  <si>
    <t>特別会計当初予算額</t>
    <rPh sb="0" eb="2">
      <t>トクベツ</t>
    </rPh>
    <rPh sb="2" eb="4">
      <t>カイケイ</t>
    </rPh>
    <rPh sb="4" eb="6">
      <t>トウショ</t>
    </rPh>
    <rPh sb="6" eb="9">
      <t>ヨサンガク</t>
    </rPh>
    <phoneticPr fontId="2"/>
  </si>
  <si>
    <t>一般会計決算額</t>
    <rPh sb="0" eb="2">
      <t>イッパン</t>
    </rPh>
    <rPh sb="2" eb="4">
      <t>カイケイ</t>
    </rPh>
    <rPh sb="4" eb="6">
      <t>ケッサン</t>
    </rPh>
    <rPh sb="6" eb="7">
      <t>ガク</t>
    </rPh>
    <phoneticPr fontId="2"/>
  </si>
  <si>
    <t>国民健康保険事業特別会計決算額</t>
    <rPh sb="0" eb="2">
      <t>コクミン</t>
    </rPh>
    <rPh sb="2" eb="4">
      <t>ケンコウ</t>
    </rPh>
    <rPh sb="4" eb="6">
      <t>ホケン</t>
    </rPh>
    <rPh sb="6" eb="8">
      <t>ジギョウ</t>
    </rPh>
    <rPh sb="8" eb="10">
      <t>トクベツ</t>
    </rPh>
    <rPh sb="10" eb="12">
      <t>カイケイ</t>
    </rPh>
    <rPh sb="12" eb="14">
      <t>ケッサン</t>
    </rPh>
    <rPh sb="14" eb="15">
      <t>ガク</t>
    </rPh>
    <phoneticPr fontId="2"/>
  </si>
  <si>
    <t>後期高齢者医療事業特別会計決算額</t>
    <rPh sb="0" eb="2">
      <t>コウキ</t>
    </rPh>
    <rPh sb="2" eb="5">
      <t>コウレイシャ</t>
    </rPh>
    <rPh sb="5" eb="7">
      <t>イリョウ</t>
    </rPh>
    <rPh sb="7" eb="9">
      <t>ジギョウ</t>
    </rPh>
    <rPh sb="9" eb="11">
      <t>トクベツ</t>
    </rPh>
    <rPh sb="11" eb="13">
      <t>カイケイ</t>
    </rPh>
    <rPh sb="13" eb="15">
      <t>ケッサン</t>
    </rPh>
    <rPh sb="15" eb="16">
      <t>ガク</t>
    </rPh>
    <phoneticPr fontId="2"/>
  </si>
  <si>
    <t>介護保険事業特別会計決算額</t>
    <rPh sb="0" eb="2">
      <t>カイゴ</t>
    </rPh>
    <rPh sb="2" eb="4">
      <t>ホケン</t>
    </rPh>
    <phoneticPr fontId="2"/>
  </si>
  <si>
    <t>駐車場事業特別会計決算額</t>
    <rPh sb="0" eb="3">
      <t>チュウシャジョウ</t>
    </rPh>
    <phoneticPr fontId="2"/>
  </si>
  <si>
    <t>区有財産</t>
    <rPh sb="0" eb="1">
      <t>ク</t>
    </rPh>
    <rPh sb="1" eb="2">
      <t>ユウ</t>
    </rPh>
    <rPh sb="2" eb="4">
      <t>ザイサン</t>
    </rPh>
    <phoneticPr fontId="2"/>
  </si>
  <si>
    <t>23区区議会議員党派別数</t>
    <rPh sb="2" eb="3">
      <t>ク</t>
    </rPh>
    <rPh sb="3" eb="6">
      <t>クギカイ</t>
    </rPh>
    <rPh sb="6" eb="8">
      <t>ギイン</t>
    </rPh>
    <rPh sb="8" eb="10">
      <t>トウハ</t>
    </rPh>
    <rPh sb="10" eb="11">
      <t>ベツ</t>
    </rPh>
    <rPh sb="11" eb="12">
      <t>スウ</t>
    </rPh>
    <phoneticPr fontId="2"/>
  </si>
  <si>
    <t>23区職員数の推移</t>
    <rPh sb="2" eb="3">
      <t>ク</t>
    </rPh>
    <rPh sb="3" eb="6">
      <t>ショクインスウ</t>
    </rPh>
    <rPh sb="7" eb="9">
      <t>スイイ</t>
    </rPh>
    <phoneticPr fontId="2"/>
  </si>
  <si>
    <t>葛飾区内の郵便局の施設等</t>
    <rPh sb="0" eb="2">
      <t>カツシカ</t>
    </rPh>
    <rPh sb="2" eb="4">
      <t>クナイ</t>
    </rPh>
    <rPh sb="3" eb="4">
      <t>ナイ</t>
    </rPh>
    <rPh sb="5" eb="8">
      <t>ユウビンキョク</t>
    </rPh>
    <rPh sb="9" eb="11">
      <t>シセツ</t>
    </rPh>
    <rPh sb="11" eb="12">
      <t>トウ</t>
    </rPh>
    <phoneticPr fontId="2"/>
  </si>
  <si>
    <t>40歳以上基本健康診査受診者数及び指導区分</t>
    <rPh sb="11" eb="13">
      <t>ジュシン</t>
    </rPh>
    <phoneticPr fontId="2"/>
  </si>
  <si>
    <t>公害に係る業種別現象別苦情陳情受付件数</t>
    <rPh sb="0" eb="2">
      <t>コウガイ</t>
    </rPh>
    <rPh sb="3" eb="4">
      <t>カカ</t>
    </rPh>
    <rPh sb="5" eb="7">
      <t>ギョウシュ</t>
    </rPh>
    <rPh sb="7" eb="8">
      <t>ベツ</t>
    </rPh>
    <rPh sb="8" eb="10">
      <t>ゲンショウ</t>
    </rPh>
    <rPh sb="10" eb="11">
      <t>ベツ</t>
    </rPh>
    <rPh sb="11" eb="13">
      <t>クジョウ</t>
    </rPh>
    <rPh sb="13" eb="15">
      <t>チンジョウ</t>
    </rPh>
    <rPh sb="15" eb="17">
      <t>ウケツケ</t>
    </rPh>
    <phoneticPr fontId="2"/>
  </si>
  <si>
    <t>被保護世帯人員</t>
    <rPh sb="0" eb="1">
      <t>ヒ</t>
    </rPh>
    <rPh sb="1" eb="3">
      <t>ホゴ</t>
    </rPh>
    <rPh sb="3" eb="5">
      <t>セタイ</t>
    </rPh>
    <rPh sb="5" eb="7">
      <t>ジンイン</t>
    </rPh>
    <phoneticPr fontId="2"/>
  </si>
  <si>
    <t>32～33</t>
    <phoneticPr fontId="20"/>
  </si>
  <si>
    <t>82(1)</t>
    <phoneticPr fontId="20"/>
  </si>
  <si>
    <t>82(2)</t>
    <phoneticPr fontId="20"/>
  </si>
  <si>
    <t>83(1)</t>
    <phoneticPr fontId="20"/>
  </si>
  <si>
    <t>83(2)</t>
    <phoneticPr fontId="20"/>
  </si>
  <si>
    <t>84～94</t>
    <phoneticPr fontId="20"/>
  </si>
  <si>
    <t>98(1)</t>
    <phoneticPr fontId="20"/>
  </si>
  <si>
    <t>98(2)</t>
    <phoneticPr fontId="20"/>
  </si>
  <si>
    <t>111(1)</t>
    <phoneticPr fontId="20"/>
  </si>
  <si>
    <t>111(2)</t>
    <phoneticPr fontId="20"/>
  </si>
  <si>
    <t>132(1)</t>
    <phoneticPr fontId="20"/>
  </si>
  <si>
    <t>132(2)</t>
  </si>
  <si>
    <t>132(3)</t>
  </si>
  <si>
    <t>132(4)</t>
  </si>
  <si>
    <t>132(5)</t>
  </si>
  <si>
    <t>144(1)</t>
    <phoneticPr fontId="20"/>
  </si>
  <si>
    <t>144(2)</t>
  </si>
  <si>
    <t>144(3)</t>
  </si>
  <si>
    <t>144(4)</t>
  </si>
  <si>
    <t>144(5)</t>
  </si>
  <si>
    <t>154(1)</t>
    <phoneticPr fontId="20"/>
  </si>
  <si>
    <t>154(2)</t>
    <phoneticPr fontId="20"/>
  </si>
  <si>
    <t>政策経営部　政策企画課</t>
    <rPh sb="0" eb="2">
      <t>セイサク</t>
    </rPh>
    <rPh sb="2" eb="4">
      <t>ケイエイ</t>
    </rPh>
    <rPh sb="4" eb="5">
      <t>ブ</t>
    </rPh>
    <rPh sb="6" eb="8">
      <t>セイサク</t>
    </rPh>
    <rPh sb="8" eb="10">
      <t>キカク</t>
    </rPh>
    <rPh sb="10" eb="11">
      <t>カ</t>
    </rPh>
    <phoneticPr fontId="37"/>
  </si>
  <si>
    <t>政策経営部　財政課</t>
    <rPh sb="6" eb="8">
      <t>ザイセイ</t>
    </rPh>
    <rPh sb="8" eb="9">
      <t>カ</t>
    </rPh>
    <phoneticPr fontId="37"/>
  </si>
  <si>
    <t>政策経営部　情報システム課</t>
    <rPh sb="6" eb="8">
      <t>ジョウホウ</t>
    </rPh>
    <rPh sb="12" eb="13">
      <t>カ</t>
    </rPh>
    <phoneticPr fontId="37"/>
  </si>
  <si>
    <t>該当なし</t>
    <rPh sb="0" eb="2">
      <t>ガイトウ</t>
    </rPh>
    <phoneticPr fontId="20"/>
  </si>
  <si>
    <t>総務部　総務課</t>
    <rPh sb="0" eb="2">
      <t>ソウム</t>
    </rPh>
    <rPh sb="2" eb="3">
      <t>ブ</t>
    </rPh>
    <rPh sb="4" eb="6">
      <t>ソウム</t>
    </rPh>
    <rPh sb="6" eb="7">
      <t>カ</t>
    </rPh>
    <phoneticPr fontId="37"/>
  </si>
  <si>
    <t>総務部　秘書課</t>
    <rPh sb="4" eb="7">
      <t>ヒショカ</t>
    </rPh>
    <phoneticPr fontId="37"/>
  </si>
  <si>
    <t>総務部　広報課</t>
    <rPh sb="4" eb="7">
      <t>コウホウカ</t>
    </rPh>
    <phoneticPr fontId="37"/>
  </si>
  <si>
    <t>総務部　すぐやる課</t>
    <rPh sb="8" eb="9">
      <t>カ</t>
    </rPh>
    <phoneticPr fontId="37"/>
  </si>
  <si>
    <t>総務部　人権推進課</t>
    <rPh sb="4" eb="6">
      <t>ジンケン</t>
    </rPh>
    <rPh sb="6" eb="8">
      <t>スイシン</t>
    </rPh>
    <rPh sb="8" eb="9">
      <t>カ</t>
    </rPh>
    <phoneticPr fontId="37"/>
  </si>
  <si>
    <t>総務部　人事課</t>
    <rPh sb="4" eb="6">
      <t>ジンジ</t>
    </rPh>
    <rPh sb="6" eb="7">
      <t>カ</t>
    </rPh>
    <phoneticPr fontId="37"/>
  </si>
  <si>
    <t>総務部　人材育成課</t>
    <rPh sb="4" eb="6">
      <t>ジンザイ</t>
    </rPh>
    <rPh sb="6" eb="8">
      <t>イクセイ</t>
    </rPh>
    <rPh sb="8" eb="9">
      <t>カ</t>
    </rPh>
    <phoneticPr fontId="37"/>
  </si>
  <si>
    <t>総務部　契約管財課</t>
    <rPh sb="4" eb="6">
      <t>ケイヤク</t>
    </rPh>
    <rPh sb="6" eb="8">
      <t>カンザイ</t>
    </rPh>
    <rPh sb="8" eb="9">
      <t>カ</t>
    </rPh>
    <phoneticPr fontId="37"/>
  </si>
  <si>
    <t>総務部　収納対策課</t>
    <rPh sb="4" eb="6">
      <t>シュウノウ</t>
    </rPh>
    <rPh sb="6" eb="9">
      <t>タイサクカ</t>
    </rPh>
    <phoneticPr fontId="37"/>
  </si>
  <si>
    <t>総務部　税務課</t>
    <rPh sb="4" eb="7">
      <t>ゼイムカ</t>
    </rPh>
    <phoneticPr fontId="37"/>
  </si>
  <si>
    <t>施設部　施設管理課</t>
    <rPh sb="0" eb="2">
      <t>シセツ</t>
    </rPh>
    <rPh sb="2" eb="3">
      <t>ブ</t>
    </rPh>
    <rPh sb="4" eb="6">
      <t>シセツ</t>
    </rPh>
    <rPh sb="6" eb="8">
      <t>カンリ</t>
    </rPh>
    <rPh sb="8" eb="9">
      <t>カ</t>
    </rPh>
    <phoneticPr fontId="37"/>
  </si>
  <si>
    <t>施設部　営繕課</t>
    <rPh sb="4" eb="6">
      <t>エイゼン</t>
    </rPh>
    <rPh sb="6" eb="7">
      <t>カ</t>
    </rPh>
    <phoneticPr fontId="37"/>
  </si>
  <si>
    <t>施設部　施設維持課</t>
    <rPh sb="4" eb="6">
      <t>シセツ</t>
    </rPh>
    <rPh sb="6" eb="9">
      <t>イジカ</t>
    </rPh>
    <phoneticPr fontId="37"/>
  </si>
  <si>
    <t>地域振興部　地域振興課（地区センターを含む）</t>
    <rPh sb="0" eb="2">
      <t>チイキ</t>
    </rPh>
    <rPh sb="2" eb="4">
      <t>シンコウ</t>
    </rPh>
    <rPh sb="4" eb="5">
      <t>ブ</t>
    </rPh>
    <rPh sb="6" eb="8">
      <t>チイキ</t>
    </rPh>
    <rPh sb="8" eb="10">
      <t>シンコウ</t>
    </rPh>
    <rPh sb="10" eb="11">
      <t>カ</t>
    </rPh>
    <rPh sb="12" eb="14">
      <t>チク</t>
    </rPh>
    <rPh sb="19" eb="20">
      <t>フク</t>
    </rPh>
    <phoneticPr fontId="37"/>
  </si>
  <si>
    <t>地域振興部　戸籍住民課（区民事務所を含む）</t>
    <rPh sb="6" eb="8">
      <t>コセキ</t>
    </rPh>
    <rPh sb="8" eb="11">
      <t>ジュウミンカ</t>
    </rPh>
    <rPh sb="12" eb="14">
      <t>クミン</t>
    </rPh>
    <rPh sb="14" eb="16">
      <t>ジム</t>
    </rPh>
    <rPh sb="16" eb="17">
      <t>ショ</t>
    </rPh>
    <rPh sb="18" eb="19">
      <t>フク</t>
    </rPh>
    <phoneticPr fontId="37"/>
  </si>
  <si>
    <t>地域振興部　危機管理課</t>
    <rPh sb="6" eb="8">
      <t>キキ</t>
    </rPh>
    <rPh sb="8" eb="10">
      <t>カンリ</t>
    </rPh>
    <rPh sb="10" eb="11">
      <t>カ</t>
    </rPh>
    <phoneticPr fontId="37"/>
  </si>
  <si>
    <t>地域振興部　地域防災課</t>
    <rPh sb="6" eb="8">
      <t>チイキ</t>
    </rPh>
    <rPh sb="8" eb="10">
      <t>ボウサイ</t>
    </rPh>
    <rPh sb="10" eb="11">
      <t>カ</t>
    </rPh>
    <phoneticPr fontId="37"/>
  </si>
  <si>
    <t>地域振興部　生活安全課</t>
    <rPh sb="6" eb="8">
      <t>セイカツ</t>
    </rPh>
    <rPh sb="8" eb="11">
      <t>アンゼンカ</t>
    </rPh>
    <phoneticPr fontId="37"/>
  </si>
  <si>
    <t>地域振興部　文化国際課</t>
    <rPh sb="6" eb="8">
      <t>ブンカ</t>
    </rPh>
    <rPh sb="8" eb="10">
      <t>コクサイ</t>
    </rPh>
    <rPh sb="10" eb="11">
      <t>カ</t>
    </rPh>
    <phoneticPr fontId="37"/>
  </si>
  <si>
    <t>産業観光部　産業経済課（消費生活センターを含む）</t>
    <rPh sb="0" eb="2">
      <t>サンギョウ</t>
    </rPh>
    <rPh sb="2" eb="4">
      <t>カンコウ</t>
    </rPh>
    <rPh sb="4" eb="5">
      <t>ブ</t>
    </rPh>
    <rPh sb="6" eb="8">
      <t>サンギョウ</t>
    </rPh>
    <rPh sb="8" eb="10">
      <t>ケイザイ</t>
    </rPh>
    <rPh sb="10" eb="11">
      <t>カ</t>
    </rPh>
    <rPh sb="12" eb="14">
      <t>ショウヒ</t>
    </rPh>
    <rPh sb="14" eb="16">
      <t>セイカツ</t>
    </rPh>
    <rPh sb="21" eb="22">
      <t>フク</t>
    </rPh>
    <phoneticPr fontId="37"/>
  </si>
  <si>
    <t>産業観光部　商工振興課</t>
    <rPh sb="6" eb="8">
      <t>ショウコウ</t>
    </rPh>
    <rPh sb="8" eb="11">
      <t>シンコウカ</t>
    </rPh>
    <phoneticPr fontId="37"/>
  </si>
  <si>
    <t>産業観光部　観光課</t>
    <rPh sb="6" eb="9">
      <t>カンコウカ</t>
    </rPh>
    <phoneticPr fontId="37"/>
  </si>
  <si>
    <t>環境部　環境課</t>
    <rPh sb="0" eb="3">
      <t>カンキョウブ</t>
    </rPh>
    <rPh sb="4" eb="6">
      <t>カンキョウ</t>
    </rPh>
    <rPh sb="6" eb="7">
      <t>カ</t>
    </rPh>
    <phoneticPr fontId="37"/>
  </si>
  <si>
    <t>環境部　リサイクル清掃課</t>
    <rPh sb="9" eb="11">
      <t>セイソウ</t>
    </rPh>
    <rPh sb="11" eb="12">
      <t>カ</t>
    </rPh>
    <phoneticPr fontId="37"/>
  </si>
  <si>
    <t>環境部　清掃事務所</t>
    <rPh sb="4" eb="6">
      <t>セイソウ</t>
    </rPh>
    <rPh sb="6" eb="8">
      <t>ジム</t>
    </rPh>
    <rPh sb="8" eb="9">
      <t>ショ</t>
    </rPh>
    <phoneticPr fontId="37"/>
  </si>
  <si>
    <t>福祉部　福祉管理課</t>
    <rPh sb="0" eb="2">
      <t>フクシ</t>
    </rPh>
    <rPh sb="2" eb="3">
      <t>ブ</t>
    </rPh>
    <rPh sb="4" eb="6">
      <t>フクシ</t>
    </rPh>
    <rPh sb="6" eb="9">
      <t>カンリカ</t>
    </rPh>
    <phoneticPr fontId="37"/>
  </si>
  <si>
    <t>福祉部　高齢者支援課（シニア活動支援センター含む）</t>
    <rPh sb="4" eb="7">
      <t>コウレイシャ</t>
    </rPh>
    <rPh sb="7" eb="9">
      <t>シエン</t>
    </rPh>
    <rPh sb="9" eb="10">
      <t>カ</t>
    </rPh>
    <rPh sb="14" eb="16">
      <t>カツドウ</t>
    </rPh>
    <rPh sb="16" eb="18">
      <t>シエン</t>
    </rPh>
    <rPh sb="22" eb="23">
      <t>フク</t>
    </rPh>
    <phoneticPr fontId="37"/>
  </si>
  <si>
    <t>福祉部　障害福祉課</t>
    <rPh sb="4" eb="6">
      <t>ショウガイ</t>
    </rPh>
    <rPh sb="6" eb="9">
      <t>フクシカ</t>
    </rPh>
    <phoneticPr fontId="37"/>
  </si>
  <si>
    <t>福祉部　障害者施設課</t>
    <rPh sb="4" eb="7">
      <t>ショウガイシャ</t>
    </rPh>
    <rPh sb="7" eb="10">
      <t>シセツカ</t>
    </rPh>
    <phoneticPr fontId="37"/>
  </si>
  <si>
    <t>福祉部　国保年金課</t>
    <rPh sb="4" eb="6">
      <t>コクホ</t>
    </rPh>
    <rPh sb="6" eb="8">
      <t>ネンキン</t>
    </rPh>
    <rPh sb="8" eb="9">
      <t>カ</t>
    </rPh>
    <phoneticPr fontId="37"/>
  </si>
  <si>
    <t>福祉部　介護保険課</t>
    <rPh sb="4" eb="6">
      <t>カイゴ</t>
    </rPh>
    <rPh sb="6" eb="8">
      <t>ホケン</t>
    </rPh>
    <rPh sb="8" eb="9">
      <t>カ</t>
    </rPh>
    <phoneticPr fontId="37"/>
  </si>
  <si>
    <t>福祉部　西生活課・東生活課</t>
    <rPh sb="4" eb="5">
      <t>ニシ</t>
    </rPh>
    <rPh sb="5" eb="7">
      <t>セイカツ</t>
    </rPh>
    <rPh sb="7" eb="8">
      <t>カ</t>
    </rPh>
    <rPh sb="9" eb="10">
      <t>ヒガシ</t>
    </rPh>
    <rPh sb="10" eb="12">
      <t>セイカツ</t>
    </rPh>
    <rPh sb="12" eb="13">
      <t>カ</t>
    </rPh>
    <phoneticPr fontId="37"/>
  </si>
  <si>
    <t>健康部　地域保健課</t>
    <rPh sb="0" eb="2">
      <t>ケンコウ</t>
    </rPh>
    <rPh sb="2" eb="3">
      <t>ブ</t>
    </rPh>
    <rPh sb="4" eb="6">
      <t>チイキ</t>
    </rPh>
    <rPh sb="6" eb="8">
      <t>ホケン</t>
    </rPh>
    <rPh sb="8" eb="9">
      <t>カ</t>
    </rPh>
    <phoneticPr fontId="37"/>
  </si>
  <si>
    <t>健康部　生活衛生課</t>
    <rPh sb="4" eb="6">
      <t>セイカツ</t>
    </rPh>
    <rPh sb="6" eb="9">
      <t>エイセイカ</t>
    </rPh>
    <phoneticPr fontId="37"/>
  </si>
  <si>
    <t>健康部　健康づくり課</t>
    <rPh sb="4" eb="6">
      <t>ケンコウ</t>
    </rPh>
    <rPh sb="9" eb="10">
      <t>カ</t>
    </rPh>
    <phoneticPr fontId="37"/>
  </si>
  <si>
    <t>健康部　保健予防課</t>
    <rPh sb="0" eb="2">
      <t>ケンコウ</t>
    </rPh>
    <rPh sb="2" eb="3">
      <t>ブ</t>
    </rPh>
    <rPh sb="4" eb="6">
      <t>ホケン</t>
    </rPh>
    <rPh sb="6" eb="9">
      <t>ヨボウカホケンヨボウカ</t>
    </rPh>
    <phoneticPr fontId="37"/>
  </si>
  <si>
    <t>健康部　青戸保健センター</t>
    <rPh sb="0" eb="2">
      <t>ケンコウ</t>
    </rPh>
    <rPh sb="2" eb="3">
      <t>ブ</t>
    </rPh>
    <rPh sb="4" eb="6">
      <t>アオト</t>
    </rPh>
    <rPh sb="6" eb="8">
      <t>ホケン</t>
    </rPh>
    <phoneticPr fontId="37"/>
  </si>
  <si>
    <t>健康部　金町保健センター</t>
    <rPh sb="4" eb="6">
      <t>カナマチ</t>
    </rPh>
    <rPh sb="6" eb="8">
      <t>ホケン</t>
    </rPh>
    <phoneticPr fontId="37"/>
  </si>
  <si>
    <t>子育て支援部　育成課</t>
    <rPh sb="0" eb="2">
      <t>コソダ</t>
    </rPh>
    <rPh sb="3" eb="5">
      <t>シエン</t>
    </rPh>
    <rPh sb="5" eb="6">
      <t>ブ</t>
    </rPh>
    <rPh sb="7" eb="9">
      <t>イクセイ</t>
    </rPh>
    <rPh sb="9" eb="10">
      <t>カ</t>
    </rPh>
    <phoneticPr fontId="37"/>
  </si>
  <si>
    <t>子育て支援部　子育て支援課</t>
    <rPh sb="7" eb="9">
      <t>コソダ</t>
    </rPh>
    <rPh sb="10" eb="12">
      <t>シエン</t>
    </rPh>
    <rPh sb="12" eb="13">
      <t>カ</t>
    </rPh>
    <phoneticPr fontId="37"/>
  </si>
  <si>
    <t>子育て支援部　保育課</t>
    <rPh sb="7" eb="9">
      <t>ホイク</t>
    </rPh>
    <rPh sb="9" eb="10">
      <t>カ</t>
    </rPh>
    <phoneticPr fontId="37"/>
  </si>
  <si>
    <t>子育て支援部　子ども家庭支援課</t>
    <rPh sb="7" eb="8">
      <t>コ</t>
    </rPh>
    <rPh sb="10" eb="12">
      <t>カテイ</t>
    </rPh>
    <rPh sb="12" eb="14">
      <t>シエン</t>
    </rPh>
    <rPh sb="14" eb="15">
      <t>カ</t>
    </rPh>
    <phoneticPr fontId="37"/>
  </si>
  <si>
    <t>子育て支援部　児童相談所開設準備室</t>
    <rPh sb="7" eb="9">
      <t>ジドウ</t>
    </rPh>
    <rPh sb="9" eb="11">
      <t>ソウダン</t>
    </rPh>
    <rPh sb="11" eb="12">
      <t>ジョ</t>
    </rPh>
    <rPh sb="12" eb="14">
      <t>カイセツ</t>
    </rPh>
    <rPh sb="14" eb="17">
      <t>ジュンビシツ</t>
    </rPh>
    <phoneticPr fontId="37"/>
  </si>
  <si>
    <t>子育て支援部　子ども応援課</t>
    <rPh sb="7" eb="8">
      <t>コ</t>
    </rPh>
    <rPh sb="10" eb="12">
      <t>オウエン</t>
    </rPh>
    <rPh sb="12" eb="13">
      <t>カ</t>
    </rPh>
    <phoneticPr fontId="37"/>
  </si>
  <si>
    <t>都市整備部　調整課</t>
    <rPh sb="0" eb="2">
      <t>トシ</t>
    </rPh>
    <rPh sb="2" eb="4">
      <t>セイビ</t>
    </rPh>
    <rPh sb="4" eb="5">
      <t>ブ</t>
    </rPh>
    <rPh sb="6" eb="8">
      <t>チョウセイ</t>
    </rPh>
    <rPh sb="8" eb="9">
      <t>カ</t>
    </rPh>
    <phoneticPr fontId="37"/>
  </si>
  <si>
    <t>都市整備部　交通政策課</t>
    <rPh sb="6" eb="8">
      <t>コウツウ</t>
    </rPh>
    <rPh sb="8" eb="11">
      <t>セイサクカ</t>
    </rPh>
    <phoneticPr fontId="37"/>
  </si>
  <si>
    <t>都市整備部　都市計画課</t>
    <rPh sb="6" eb="8">
      <t>トシ</t>
    </rPh>
    <rPh sb="8" eb="10">
      <t>ケイカク</t>
    </rPh>
    <rPh sb="10" eb="11">
      <t>カ</t>
    </rPh>
    <phoneticPr fontId="37"/>
  </si>
  <si>
    <t>都市整備部　住環境整備課</t>
    <rPh sb="6" eb="9">
      <t>ジュウカンキョウ</t>
    </rPh>
    <rPh sb="9" eb="11">
      <t>セイビ</t>
    </rPh>
    <rPh sb="11" eb="12">
      <t>カ</t>
    </rPh>
    <phoneticPr fontId="37"/>
  </si>
  <si>
    <t>都市整備部　建築課</t>
    <rPh sb="6" eb="9">
      <t>ケンチクカ</t>
    </rPh>
    <phoneticPr fontId="37"/>
  </si>
  <si>
    <t>都市整備部　道路管理課</t>
    <rPh sb="6" eb="8">
      <t>ドウロ</t>
    </rPh>
    <rPh sb="8" eb="10">
      <t>カンリ</t>
    </rPh>
    <rPh sb="10" eb="11">
      <t>カ</t>
    </rPh>
    <phoneticPr fontId="37"/>
  </si>
  <si>
    <t>都市整備部　道路建設課</t>
    <rPh sb="6" eb="8">
      <t>ドウロ</t>
    </rPh>
    <rPh sb="8" eb="10">
      <t>ケンセツ</t>
    </rPh>
    <rPh sb="10" eb="11">
      <t>カ</t>
    </rPh>
    <phoneticPr fontId="37"/>
  </si>
  <si>
    <t>都市整備部　道路補修課</t>
    <rPh sb="6" eb="8">
      <t>ドウロ</t>
    </rPh>
    <rPh sb="8" eb="10">
      <t>ホシュウ</t>
    </rPh>
    <rPh sb="10" eb="11">
      <t>カ</t>
    </rPh>
    <phoneticPr fontId="37"/>
  </si>
  <si>
    <t>都市整備部　公園課</t>
    <rPh sb="6" eb="9">
      <t>コウエンカ</t>
    </rPh>
    <phoneticPr fontId="37"/>
  </si>
  <si>
    <t>会計管理室　会計管理課</t>
    <rPh sb="0" eb="2">
      <t>カイケイ</t>
    </rPh>
    <rPh sb="2" eb="4">
      <t>カンリ</t>
    </rPh>
    <rPh sb="4" eb="5">
      <t>シツ</t>
    </rPh>
    <rPh sb="6" eb="8">
      <t>カイケイ</t>
    </rPh>
    <rPh sb="8" eb="10">
      <t>カンリ</t>
    </rPh>
    <rPh sb="10" eb="11">
      <t>カ</t>
    </rPh>
    <phoneticPr fontId="37"/>
  </si>
  <si>
    <t>教育委員会事務局　教育総務課</t>
    <rPh sb="0" eb="2">
      <t>キョウイク</t>
    </rPh>
    <rPh sb="2" eb="5">
      <t>イインカイ</t>
    </rPh>
    <rPh sb="5" eb="8">
      <t>ジムキョク</t>
    </rPh>
    <rPh sb="9" eb="11">
      <t>キョウイク</t>
    </rPh>
    <rPh sb="11" eb="14">
      <t>ソウムカ</t>
    </rPh>
    <phoneticPr fontId="37"/>
  </si>
  <si>
    <t>教育委員会事務局　学務課</t>
    <rPh sb="9" eb="12">
      <t>ガクムカ</t>
    </rPh>
    <phoneticPr fontId="37"/>
  </si>
  <si>
    <t>教育委員会事務局　指導室（総合教育センター、科学教育センターを含む）</t>
    <rPh sb="9" eb="11">
      <t>シドウ</t>
    </rPh>
    <rPh sb="11" eb="12">
      <t>シツ</t>
    </rPh>
    <rPh sb="13" eb="15">
      <t>ソウゴウ</t>
    </rPh>
    <rPh sb="15" eb="17">
      <t>キョウイク</t>
    </rPh>
    <rPh sb="22" eb="24">
      <t>カガク</t>
    </rPh>
    <rPh sb="24" eb="26">
      <t>キョウイク</t>
    </rPh>
    <rPh sb="31" eb="32">
      <t>フク</t>
    </rPh>
    <phoneticPr fontId="37"/>
  </si>
  <si>
    <t>教育委員会事務局　地域教育課</t>
    <rPh sb="9" eb="11">
      <t>チイキ</t>
    </rPh>
    <rPh sb="11" eb="13">
      <t>キョウイク</t>
    </rPh>
    <rPh sb="13" eb="14">
      <t>カ</t>
    </rPh>
    <phoneticPr fontId="37"/>
  </si>
  <si>
    <t>教育委員会事務局　放課後支援課</t>
    <rPh sb="9" eb="12">
      <t>ホウカゴ</t>
    </rPh>
    <rPh sb="12" eb="14">
      <t>シエン</t>
    </rPh>
    <rPh sb="14" eb="15">
      <t>カ</t>
    </rPh>
    <phoneticPr fontId="37"/>
  </si>
  <si>
    <t>教育委員会事務局　生涯学習課</t>
    <rPh sb="9" eb="14">
      <t>ショウガイガクシュウカ</t>
    </rPh>
    <phoneticPr fontId="37"/>
  </si>
  <si>
    <t>教育委員会事務局　生涯スポーツ課</t>
    <rPh sb="9" eb="11">
      <t>ショウガイ</t>
    </rPh>
    <rPh sb="15" eb="16">
      <t>カ</t>
    </rPh>
    <phoneticPr fontId="37"/>
  </si>
  <si>
    <t>教育委員会事務局　中央図書館</t>
    <rPh sb="9" eb="11">
      <t>チュウオウ</t>
    </rPh>
    <rPh sb="11" eb="14">
      <t>トショカン</t>
    </rPh>
    <phoneticPr fontId="37"/>
  </si>
  <si>
    <t>監査事務局</t>
    <rPh sb="0" eb="2">
      <t>カンサ</t>
    </rPh>
    <rPh sb="2" eb="5">
      <t>ジムキョク</t>
    </rPh>
    <phoneticPr fontId="37"/>
  </si>
  <si>
    <t>選挙管理委員会事務局</t>
    <rPh sb="0" eb="2">
      <t>センキョ</t>
    </rPh>
    <rPh sb="2" eb="4">
      <t>カンリ</t>
    </rPh>
    <rPh sb="4" eb="7">
      <t>イインカイ</t>
    </rPh>
    <rPh sb="7" eb="10">
      <t>ジムキョク</t>
    </rPh>
    <phoneticPr fontId="37"/>
  </si>
  <si>
    <t>区議会事務局</t>
    <rPh sb="0" eb="1">
      <t>ク</t>
    </rPh>
    <rPh sb="1" eb="3">
      <t>ギカイ</t>
    </rPh>
    <rPh sb="3" eb="6">
      <t>ジムキョク</t>
    </rPh>
    <phoneticPr fontId="37"/>
  </si>
  <si>
    <t>葛飾区から見たその他の地域との流出入人口</t>
    <rPh sb="0" eb="2">
      <t>カツシカ</t>
    </rPh>
    <rPh sb="2" eb="3">
      <t>ク</t>
    </rPh>
    <rPh sb="5" eb="6">
      <t>ミ</t>
    </rPh>
    <rPh sb="9" eb="10">
      <t>タ</t>
    </rPh>
    <rPh sb="11" eb="13">
      <t>チイキ</t>
    </rPh>
    <rPh sb="15" eb="18">
      <t>リュウシュツニュウ</t>
    </rPh>
    <rPh sb="18" eb="20">
      <t>ジンコウ</t>
    </rPh>
    <phoneticPr fontId="2"/>
  </si>
  <si>
    <t>凡　　　　例</t>
    <rPh sb="0" eb="1">
      <t>ボン</t>
    </rPh>
    <rPh sb="5" eb="6">
      <t>レイ</t>
    </rPh>
    <phoneticPr fontId="20"/>
  </si>
  <si>
    <t>１　  この統計書は葛飾区の人口、経済、社会および文化などの各分野に関す</t>
    <rPh sb="6" eb="9">
      <t>トウケイショ</t>
    </rPh>
    <rPh sb="10" eb="12">
      <t>カツシカ</t>
    </rPh>
    <rPh sb="12" eb="13">
      <t>ク</t>
    </rPh>
    <rPh sb="14" eb="16">
      <t>ジンコウ</t>
    </rPh>
    <rPh sb="17" eb="19">
      <t>ケイザイ</t>
    </rPh>
    <rPh sb="20" eb="22">
      <t>シャカイ</t>
    </rPh>
    <rPh sb="25" eb="27">
      <t>ブンカ</t>
    </rPh>
    <rPh sb="30" eb="33">
      <t>カクブンヤ</t>
    </rPh>
    <rPh sb="34" eb="35">
      <t>カン</t>
    </rPh>
    <phoneticPr fontId="20"/>
  </si>
  <si>
    <t>　　る重要かつ基本的な統計資料を収録したものです。なお、統計表には他の</t>
    <rPh sb="7" eb="10">
      <t>キホンテキ</t>
    </rPh>
    <rPh sb="11" eb="13">
      <t>トウケイ</t>
    </rPh>
    <rPh sb="13" eb="15">
      <t>シリョウ</t>
    </rPh>
    <rPh sb="16" eb="18">
      <t>シュウロク</t>
    </rPh>
    <rPh sb="28" eb="31">
      <t>トウケイヒョウ</t>
    </rPh>
    <rPh sb="33" eb="34">
      <t>タ</t>
    </rPh>
    <phoneticPr fontId="20"/>
  </si>
  <si>
    <t>　　区域と区別する必要のないかぎり葛飾区の名称を省いてあります。</t>
    <rPh sb="9" eb="11">
      <t>ヒツヨウ</t>
    </rPh>
    <rPh sb="17" eb="19">
      <t>カツシカ</t>
    </rPh>
    <rPh sb="19" eb="20">
      <t>ク</t>
    </rPh>
    <rPh sb="21" eb="23">
      <t>メイショウ</t>
    </rPh>
    <rPh sb="24" eb="25">
      <t>ハブ</t>
    </rPh>
    <phoneticPr fontId="20"/>
  </si>
  <si>
    <t>　　年度の統計は比較対照に資するために掲げてあります。</t>
    <rPh sb="5" eb="7">
      <t>トウケイ</t>
    </rPh>
    <rPh sb="8" eb="10">
      <t>ヒカク</t>
    </rPh>
    <rPh sb="10" eb="12">
      <t>タイショウ</t>
    </rPh>
    <rPh sb="13" eb="14">
      <t>シ</t>
    </rPh>
    <rPh sb="19" eb="20">
      <t>カカ</t>
    </rPh>
    <phoneticPr fontId="20"/>
  </si>
  <si>
    <t>３　　統計書は特に頭注等にことわりのないかぎり、何年とあるのは暦年間</t>
    <rPh sb="3" eb="6">
      <t>トウケイショ</t>
    </rPh>
    <rPh sb="7" eb="8">
      <t>トク</t>
    </rPh>
    <rPh sb="9" eb="11">
      <t>トウチュウ</t>
    </rPh>
    <rPh sb="11" eb="12">
      <t>トウ</t>
    </rPh>
    <rPh sb="24" eb="26">
      <t>ナンネン</t>
    </rPh>
    <rPh sb="31" eb="32">
      <t>レキ</t>
    </rPh>
    <rPh sb="32" eb="34">
      <t>ネンカン</t>
    </rPh>
    <phoneticPr fontId="20"/>
  </si>
  <si>
    <t>　　（１月から12月）、何年度とあるのは会計年度間（４月から翌年３月）の</t>
    <rPh sb="9" eb="10">
      <t>ガツ</t>
    </rPh>
    <rPh sb="12" eb="15">
      <t>ナンネンド</t>
    </rPh>
    <rPh sb="20" eb="22">
      <t>カイケイ</t>
    </rPh>
    <rPh sb="22" eb="24">
      <t>ネンド</t>
    </rPh>
    <rPh sb="24" eb="25">
      <t>カン</t>
    </rPh>
    <rPh sb="27" eb="28">
      <t>ガツ</t>
    </rPh>
    <rPh sb="30" eb="32">
      <t>ヨクネン</t>
    </rPh>
    <rPh sb="33" eb="34">
      <t>ガツ</t>
    </rPh>
    <phoneticPr fontId="20"/>
  </si>
  <si>
    <t>　　　事実を示し、何年末、何月末または何年何月何日現在とあるのはその期日</t>
    <rPh sb="9" eb="12">
      <t>ナンネンマツ</t>
    </rPh>
    <phoneticPr fontId="20"/>
  </si>
  <si>
    <t>　　　現在の事実を示します。</t>
    <phoneticPr fontId="20"/>
  </si>
  <si>
    <t>４　　統計書の一般的説明は頭注とし、表中説明を要する個々の事項は原則と</t>
    <rPh sb="3" eb="6">
      <t>トウケイショ</t>
    </rPh>
    <rPh sb="7" eb="10">
      <t>イッパンテキ</t>
    </rPh>
    <rPh sb="10" eb="12">
      <t>セツメイ</t>
    </rPh>
    <rPh sb="13" eb="15">
      <t>トウチュウ</t>
    </rPh>
    <rPh sb="18" eb="20">
      <t>ヒョウチュウ</t>
    </rPh>
    <rPh sb="20" eb="22">
      <t>セツメイ</t>
    </rPh>
    <rPh sb="23" eb="24">
      <t>ヨウ</t>
    </rPh>
    <rPh sb="26" eb="28">
      <t>ココ</t>
    </rPh>
    <rPh sb="29" eb="31">
      <t>ジコウ</t>
    </rPh>
    <rPh sb="32" eb="34">
      <t>ゲンソク</t>
    </rPh>
    <phoneticPr fontId="20"/>
  </si>
  <si>
    <t>　　して脚注にしました。また資料の出所は脚注の一部として各表ごとに掲げ</t>
    <rPh sb="5" eb="6">
      <t>チュウ</t>
    </rPh>
    <rPh sb="14" eb="16">
      <t>シリョウ</t>
    </rPh>
    <rPh sb="17" eb="19">
      <t>シュッショ</t>
    </rPh>
    <rPh sb="20" eb="22">
      <t>キャクチュウ</t>
    </rPh>
    <rPh sb="23" eb="25">
      <t>イチブ</t>
    </rPh>
    <rPh sb="28" eb="30">
      <t>カクヒョウ</t>
    </rPh>
    <rPh sb="33" eb="34">
      <t>カカ</t>
    </rPh>
    <phoneticPr fontId="20"/>
  </si>
  <si>
    <t>　　てあります。</t>
    <phoneticPr fontId="20"/>
  </si>
  <si>
    <t>５　　統計書の符号の用法は次のとおりです。</t>
    <rPh sb="3" eb="6">
      <t>トウケイショ</t>
    </rPh>
    <rPh sb="7" eb="9">
      <t>フゴウ</t>
    </rPh>
    <rPh sb="10" eb="12">
      <t>ヨウホウ</t>
    </rPh>
    <rPh sb="13" eb="14">
      <t>ツギ</t>
    </rPh>
    <phoneticPr fontId="20"/>
  </si>
  <si>
    <t>　　「－」………皆無または該当数字がないもの</t>
    <rPh sb="8" eb="10">
      <t>カイム</t>
    </rPh>
    <rPh sb="13" eb="15">
      <t>ガイトウ</t>
    </rPh>
    <rPh sb="15" eb="17">
      <t>スウジ</t>
    </rPh>
    <phoneticPr fontId="20"/>
  </si>
  <si>
    <t>　　「…」………資料なし又は不詳のもの</t>
    <rPh sb="8" eb="10">
      <t>シリョウ</t>
    </rPh>
    <rPh sb="12" eb="13">
      <t>マタ</t>
    </rPh>
    <rPh sb="14" eb="16">
      <t>フショウ</t>
    </rPh>
    <phoneticPr fontId="20"/>
  </si>
  <si>
    <t>　　「０」………表示単位未満を四捨五入した値が０となったもの</t>
    <rPh sb="8" eb="10">
      <t>ヒョウジ</t>
    </rPh>
    <rPh sb="10" eb="12">
      <t>タンイ</t>
    </rPh>
    <rPh sb="12" eb="14">
      <t>ミマン</t>
    </rPh>
    <rPh sb="15" eb="19">
      <t>シシャゴニュウ</t>
    </rPh>
    <rPh sb="21" eb="22">
      <t>アタイ</t>
    </rPh>
    <phoneticPr fontId="20"/>
  </si>
  <si>
    <t>　　「△」………負数又は数値が減少しているもの</t>
    <rPh sb="8" eb="10">
      <t>フスウ</t>
    </rPh>
    <rPh sb="10" eb="11">
      <t>マタ</t>
    </rPh>
    <rPh sb="12" eb="14">
      <t>スウチ</t>
    </rPh>
    <rPh sb="15" eb="17">
      <t>ゲンショウ</t>
    </rPh>
    <phoneticPr fontId="20"/>
  </si>
  <si>
    <r>
      <t>　　「</t>
    </r>
    <r>
      <rPr>
        <i/>
        <sz val="12"/>
        <rFont val="ＭＳ 明朝"/>
        <family val="1"/>
        <charset val="128"/>
      </rPr>
      <t>Ｘ</t>
    </r>
    <r>
      <rPr>
        <sz val="12"/>
        <rFont val="ＭＳ 明朝"/>
        <family val="1"/>
        <charset val="128"/>
      </rPr>
      <t>」………特定できる恐れ等により秘密を保持するため秘匿とするもの</t>
    </r>
    <rPh sb="8" eb="10">
      <t>トクテイ</t>
    </rPh>
    <rPh sb="13" eb="14">
      <t>オソ</t>
    </rPh>
    <rPh sb="15" eb="16">
      <t>トウ</t>
    </rPh>
    <rPh sb="19" eb="21">
      <t>ヒミツ</t>
    </rPh>
    <rPh sb="22" eb="24">
      <t>ホジ</t>
    </rPh>
    <rPh sb="28" eb="30">
      <t>ヒトク</t>
    </rPh>
    <phoneticPr fontId="20"/>
  </si>
  <si>
    <t>　　［±０」……変動がないもの</t>
    <rPh sb="8" eb="10">
      <t>ヘンドウ</t>
    </rPh>
    <phoneticPr fontId="20"/>
  </si>
  <si>
    <t>６　　数字の表示単位未満は、四捨五入することを原則としました。そのため、</t>
    <rPh sb="3" eb="5">
      <t>スウジ</t>
    </rPh>
    <rPh sb="6" eb="8">
      <t>ヒョウジ</t>
    </rPh>
    <rPh sb="8" eb="10">
      <t>タンイ</t>
    </rPh>
    <rPh sb="10" eb="12">
      <t>ミマン</t>
    </rPh>
    <rPh sb="14" eb="18">
      <t>シシャゴニュウ</t>
    </rPh>
    <rPh sb="23" eb="25">
      <t>ゲンソク</t>
    </rPh>
    <phoneticPr fontId="20"/>
  </si>
  <si>
    <t>　　合計の数字と内訳の計とが一致しない場合があります。</t>
    <rPh sb="6" eb="7">
      <t>ジ</t>
    </rPh>
    <rPh sb="8" eb="10">
      <t>ウチワケ</t>
    </rPh>
    <rPh sb="11" eb="12">
      <t>ケイ</t>
    </rPh>
    <rPh sb="14" eb="16">
      <t>イッチ</t>
    </rPh>
    <rPh sb="19" eb="21">
      <t>バアイ</t>
    </rPh>
    <phoneticPr fontId="20"/>
  </si>
  <si>
    <t>※　　この統計書を作成するにあたり使用した各種統計資料には、詳細データが</t>
    <rPh sb="5" eb="8">
      <t>トウケイショ</t>
    </rPh>
    <rPh sb="9" eb="11">
      <t>サクセイ</t>
    </rPh>
    <rPh sb="17" eb="19">
      <t>シヨウ</t>
    </rPh>
    <rPh sb="21" eb="23">
      <t>カクシュ</t>
    </rPh>
    <rPh sb="23" eb="25">
      <t>トウケイ</t>
    </rPh>
    <rPh sb="25" eb="27">
      <t>シリョウ</t>
    </rPh>
    <rPh sb="30" eb="32">
      <t>ショウサイ</t>
    </rPh>
    <phoneticPr fontId="20"/>
  </si>
  <si>
    <t>　　掲載されています。</t>
    <phoneticPr fontId="20"/>
  </si>
  <si>
    <t>※　　国勢調査をはじめ、各種統計調査の結果については、確定値が出た後、</t>
    <rPh sb="3" eb="5">
      <t>コクセイ</t>
    </rPh>
    <rPh sb="5" eb="7">
      <t>チョウサ</t>
    </rPh>
    <rPh sb="12" eb="14">
      <t>カクシュ</t>
    </rPh>
    <rPh sb="14" eb="16">
      <t>トウケイ</t>
    </rPh>
    <rPh sb="17" eb="18">
      <t>サ</t>
    </rPh>
    <rPh sb="19" eb="21">
      <t>ケッカ</t>
    </rPh>
    <rPh sb="27" eb="30">
      <t>カクテイチ</t>
    </rPh>
    <rPh sb="31" eb="32">
      <t>デ</t>
    </rPh>
    <rPh sb="33" eb="34">
      <t>アト</t>
    </rPh>
    <phoneticPr fontId="20"/>
  </si>
  <si>
    <t>　　順次統計書に掲載します。</t>
    <rPh sb="5" eb="6">
      <t>ケイ</t>
    </rPh>
    <rPh sb="6" eb="7">
      <t>ショ</t>
    </rPh>
    <rPh sb="8" eb="10">
      <t>ケイサイ</t>
    </rPh>
    <phoneticPr fontId="20"/>
  </si>
  <si>
    <t>延宿泊人数</t>
    <rPh sb="3" eb="4">
      <t>ニン</t>
    </rPh>
    <rPh sb="4" eb="5">
      <t>カズ</t>
    </rPh>
    <phoneticPr fontId="20"/>
  </si>
  <si>
    <t>人員</t>
    <phoneticPr fontId="20"/>
  </si>
  <si>
    <t>件数</t>
    <phoneticPr fontId="20"/>
  </si>
  <si>
    <t>学校・その他</t>
  </si>
  <si>
    <t>所在地：栃木県日光市花石町2067-1</t>
    <rPh sb="0" eb="3">
      <t>ショザイチ</t>
    </rPh>
    <phoneticPr fontId="20"/>
  </si>
  <si>
    <t>77　日光林間学園</t>
    <rPh sb="3" eb="5">
      <t>ニッコウ</t>
    </rPh>
    <rPh sb="5" eb="7">
      <t>リンカン</t>
    </rPh>
    <rPh sb="7" eb="9">
      <t>ガクエン</t>
    </rPh>
    <phoneticPr fontId="20"/>
  </si>
  <si>
    <t>資料：教育委員会事務局地域教育課</t>
  </si>
  <si>
    <t>障害児団体</t>
  </si>
  <si>
    <t>ボランティア</t>
  </si>
  <si>
    <t>障害児個人</t>
  </si>
  <si>
    <t>ポニー教室</t>
    <phoneticPr fontId="20"/>
  </si>
  <si>
    <t>引き馬</t>
  </si>
  <si>
    <t>所在地：水元１-19</t>
    <phoneticPr fontId="20"/>
  </si>
  <si>
    <t>78　ポニースクールかつしか</t>
    <phoneticPr fontId="20"/>
  </si>
  <si>
    <t>イベント等参加者</t>
    <phoneticPr fontId="20"/>
  </si>
  <si>
    <t>中・高・大学生</t>
    <rPh sb="2" eb="3">
      <t>コウ</t>
    </rPh>
    <rPh sb="4" eb="7">
      <t>ダイガクセイ</t>
    </rPh>
    <phoneticPr fontId="20"/>
  </si>
  <si>
    <t>小学生</t>
  </si>
  <si>
    <t>利用者数</t>
  </si>
  <si>
    <t>所在地：新宿5-21-10</t>
    <phoneticPr fontId="20"/>
  </si>
  <si>
    <t>79　にいじゅくプレイパーク</t>
    <phoneticPr fontId="20"/>
  </si>
  <si>
    <t>資料：地域振興部地域振興課</t>
    <rPh sb="3" eb="5">
      <t>チイキ</t>
    </rPh>
    <rPh sb="5" eb="7">
      <t>シンコウ</t>
    </rPh>
    <rPh sb="7" eb="8">
      <t>ブ</t>
    </rPh>
    <rPh sb="8" eb="10">
      <t>チイキ</t>
    </rPh>
    <rPh sb="10" eb="12">
      <t>シンコウ</t>
    </rPh>
    <rPh sb="12" eb="13">
      <t>カ</t>
    </rPh>
    <phoneticPr fontId="20"/>
  </si>
  <si>
    <t>・しょうぶ）</t>
    <phoneticPr fontId="20"/>
  </si>
  <si>
    <t>第３</t>
    <phoneticPr fontId="20"/>
  </si>
  <si>
    <t>第２</t>
    <phoneticPr fontId="20"/>
  </si>
  <si>
    <t>第１</t>
    <phoneticPr fontId="20"/>
  </si>
  <si>
    <t>スポーツ室</t>
  </si>
  <si>
    <t>料理実習室</t>
    <rPh sb="4" eb="5">
      <t>シツ</t>
    </rPh>
    <phoneticPr fontId="20"/>
  </si>
  <si>
    <t>和室（やなぎ</t>
    <rPh sb="0" eb="2">
      <t>ワシツ</t>
    </rPh>
    <phoneticPr fontId="20"/>
  </si>
  <si>
    <t>集会室(３室)</t>
  </si>
  <si>
    <t>所在地：西新小岩4−33−10</t>
    <phoneticPr fontId="20"/>
  </si>
  <si>
    <r>
      <t>80　新小岩学び交流館</t>
    </r>
    <r>
      <rPr>
        <sz val="16"/>
        <rFont val="ＭＳ 明朝"/>
        <family val="1"/>
        <charset val="128"/>
      </rPr>
      <t>(平成20年3月まで新小岩社会教育館）</t>
    </r>
    <rPh sb="6" eb="7">
      <t>マナ</t>
    </rPh>
    <rPh sb="8" eb="10">
      <t>コウリュウ</t>
    </rPh>
    <rPh sb="10" eb="11">
      <t>カン</t>
    </rPh>
    <rPh sb="12" eb="14">
      <t>ヘイセイ</t>
    </rPh>
    <rPh sb="16" eb="17">
      <t>ネン</t>
    </rPh>
    <rPh sb="18" eb="19">
      <t>ガツ</t>
    </rPh>
    <rPh sb="21" eb="24">
      <t>シンコイワ</t>
    </rPh>
    <rPh sb="24" eb="26">
      <t>シャカイ</t>
    </rPh>
    <rPh sb="26" eb="28">
      <t>キョウイク</t>
    </rPh>
    <rPh sb="28" eb="29">
      <t>カン</t>
    </rPh>
    <phoneticPr fontId="20"/>
  </si>
  <si>
    <t>資料：地域振興部地域振興課</t>
    <phoneticPr fontId="20"/>
  </si>
  <si>
    <t>　注：総数及びスポーツ室の中には､スポーツ開放の人数も含まれている｡</t>
    <phoneticPr fontId="20"/>
  </si>
  <si>
    <t>（８・１０畳）</t>
    <rPh sb="5" eb="6">
      <t>ジョウ</t>
    </rPh>
    <phoneticPr fontId="20"/>
  </si>
  <si>
    <t>第４</t>
    <phoneticPr fontId="20"/>
  </si>
  <si>
    <t>視聴覚室</t>
    <phoneticPr fontId="20"/>
  </si>
  <si>
    <t>料理実習室</t>
  </si>
  <si>
    <t>和室</t>
    <rPh sb="0" eb="2">
      <t>ワシツ</t>
    </rPh>
    <phoneticPr fontId="20"/>
  </si>
  <si>
    <t>集会室(４室)</t>
  </si>
  <si>
    <t>所在地：お花茶屋3−5−6</t>
    <phoneticPr fontId="20"/>
  </si>
  <si>
    <r>
      <t>81　亀有学び交流館</t>
    </r>
    <r>
      <rPr>
        <sz val="16"/>
        <rFont val="ＭＳ 明朝"/>
        <family val="1"/>
        <charset val="128"/>
      </rPr>
      <t>（平成20年3月まで亀有社会教育館）</t>
    </r>
    <rPh sb="5" eb="6">
      <t>マナ</t>
    </rPh>
    <rPh sb="7" eb="9">
      <t>コウリュウ</t>
    </rPh>
    <rPh sb="9" eb="10">
      <t>カン</t>
    </rPh>
    <rPh sb="11" eb="13">
      <t>ヘイセイ</t>
    </rPh>
    <rPh sb="15" eb="16">
      <t>ネン</t>
    </rPh>
    <rPh sb="17" eb="18">
      <t>ガツ</t>
    </rPh>
    <rPh sb="20" eb="22">
      <t>カメアリ</t>
    </rPh>
    <rPh sb="22" eb="24">
      <t>シャカイ</t>
    </rPh>
    <rPh sb="24" eb="26">
      <t>キョウイク</t>
    </rPh>
    <rPh sb="26" eb="27">
      <t>カン</t>
    </rPh>
    <phoneticPr fontId="20"/>
  </si>
  <si>
    <t>　　　大広間､学習室は､夜間のみ一般の利用が可能｡</t>
    <phoneticPr fontId="20"/>
  </si>
  <si>
    <t>　注：第４集会室､和室さくらは午前・午後は高齢者､障害者団体専用､夜間のみ一般の利用が可能｡</t>
    <rPh sb="21" eb="24">
      <t>コウレイシャ</t>
    </rPh>
    <phoneticPr fontId="20"/>
  </si>
  <si>
    <t>大広間
(夜間)</t>
    <phoneticPr fontId="20"/>
  </si>
  <si>
    <t>さくら</t>
  </si>
  <si>
    <t>しょうぶやなぎ</t>
  </si>
  <si>
    <t>第4
(洋室)</t>
    <phoneticPr fontId="20"/>
  </si>
  <si>
    <t>第2・第3
(洋室)</t>
    <rPh sb="3" eb="4">
      <t>ダイ</t>
    </rPh>
    <phoneticPr fontId="20"/>
  </si>
  <si>
    <t>第1
(洋室)</t>
    <phoneticPr fontId="20"/>
  </si>
  <si>
    <t>学習室
(夜間)</t>
  </si>
  <si>
    <r>
      <t xml:space="preserve">児童
コーナー
</t>
    </r>
    <r>
      <rPr>
        <sz val="8"/>
        <color theme="1"/>
        <rFont val="ＭＳ 明朝"/>
        <family val="1"/>
        <charset val="128"/>
      </rPr>
      <t>(個人利用)</t>
    </r>
    <phoneticPr fontId="20"/>
  </si>
  <si>
    <t>レクリエ
ーション
ホール</t>
    <phoneticPr fontId="20"/>
  </si>
  <si>
    <t>創作室</t>
  </si>
  <si>
    <t>料理
実習室</t>
    <phoneticPr fontId="20"/>
  </si>
  <si>
    <t>視聴
覚室</t>
    <phoneticPr fontId="20"/>
  </si>
  <si>
    <t>和室</t>
  </si>
  <si>
    <t>集会室</t>
  </si>
  <si>
    <t>総数
(児童コーナー除く)</t>
    <phoneticPr fontId="20"/>
  </si>
  <si>
    <t>所在地：南水元2−13−1</t>
    <phoneticPr fontId="20"/>
  </si>
  <si>
    <t>（１）水元学び交流館</t>
    <rPh sb="3" eb="5">
      <t>ミズモト</t>
    </rPh>
    <rPh sb="5" eb="6">
      <t>マナ</t>
    </rPh>
    <rPh sb="7" eb="9">
      <t>コウリュウ</t>
    </rPh>
    <rPh sb="9" eb="10">
      <t>カン</t>
    </rPh>
    <phoneticPr fontId="20"/>
  </si>
  <si>
    <r>
      <t>82　水元学び交流館</t>
    </r>
    <r>
      <rPr>
        <sz val="16"/>
        <color theme="1"/>
        <rFont val="ＭＳ 明朝"/>
        <family val="1"/>
        <charset val="128"/>
      </rPr>
      <t>(平成20年3月まで水元社会教育館）</t>
    </r>
    <rPh sb="5" eb="6">
      <t>マナ</t>
    </rPh>
    <rPh sb="7" eb="9">
      <t>コウリュウ</t>
    </rPh>
    <rPh sb="9" eb="10">
      <t>カン</t>
    </rPh>
    <rPh sb="11" eb="13">
      <t>ヘイセイ</t>
    </rPh>
    <rPh sb="15" eb="16">
      <t>ネン</t>
    </rPh>
    <rPh sb="17" eb="18">
      <t>ガツ</t>
    </rPh>
    <rPh sb="20" eb="22">
      <t>ミズモト</t>
    </rPh>
    <rPh sb="22" eb="24">
      <t>シャカイ</t>
    </rPh>
    <rPh sb="24" eb="26">
      <t>キョウイク</t>
    </rPh>
    <rPh sb="26" eb="27">
      <t>カン</t>
    </rPh>
    <phoneticPr fontId="20"/>
  </si>
  <si>
    <t>身体障害者コーナー</t>
  </si>
  <si>
    <r>
      <t>総数</t>
    </r>
    <r>
      <rPr>
        <sz val="10"/>
        <color theme="1"/>
        <rFont val="ＭＳ 明朝"/>
        <family val="1"/>
        <charset val="128"/>
      </rPr>
      <t xml:space="preserve">
(身体障害者コーナー除く)</t>
    </r>
    <phoneticPr fontId="20"/>
  </si>
  <si>
    <t>（２）いこいの家</t>
    <phoneticPr fontId="20"/>
  </si>
  <si>
    <t>注２：平成28年度から和室が第５集会室となった。</t>
    <rPh sb="0" eb="1">
      <t>チュウ</t>
    </rPh>
    <rPh sb="3" eb="5">
      <t>ヘイセイ</t>
    </rPh>
    <rPh sb="7" eb="8">
      <t>ネン</t>
    </rPh>
    <rPh sb="8" eb="9">
      <t>ド</t>
    </rPh>
    <rPh sb="11" eb="13">
      <t>ワシツ</t>
    </rPh>
    <rPh sb="14" eb="15">
      <t>ダイ</t>
    </rPh>
    <rPh sb="16" eb="19">
      <t>シュウカイシツ</t>
    </rPh>
    <phoneticPr fontId="20"/>
  </si>
  <si>
    <t>注１：大広間は､夜間のみ団体利用が可能｡(火・木・土・日のみ)</t>
    <rPh sb="17" eb="19">
      <t>カノウ</t>
    </rPh>
    <rPh sb="21" eb="22">
      <t>カ</t>
    </rPh>
    <rPh sb="23" eb="24">
      <t>モク</t>
    </rPh>
    <rPh sb="25" eb="26">
      <t>ド</t>
    </rPh>
    <rPh sb="27" eb="28">
      <t>ニチ</t>
    </rPh>
    <phoneticPr fontId="20"/>
  </si>
  <si>
    <t>Ａ</t>
    <phoneticPr fontId="20"/>
  </si>
  <si>
    <t>第5</t>
    <rPh sb="0" eb="1">
      <t>ダイ</t>
    </rPh>
    <phoneticPr fontId="20"/>
  </si>
  <si>
    <t>第4</t>
    <rPh sb="0" eb="1">
      <t>ダイ</t>
    </rPh>
    <phoneticPr fontId="20"/>
  </si>
  <si>
    <t>第3</t>
  </si>
  <si>
    <t>第2</t>
  </si>
  <si>
    <t>第1</t>
  </si>
  <si>
    <t>地域
集会室</t>
    <rPh sb="0" eb="2">
      <t>チイキ</t>
    </rPh>
    <rPh sb="3" eb="6">
      <t>シュウカイシツ</t>
    </rPh>
    <phoneticPr fontId="20"/>
  </si>
  <si>
    <t>大広間</t>
    <phoneticPr fontId="20"/>
  </si>
  <si>
    <t>プレイルーム</t>
  </si>
  <si>
    <t>視聴覚室</t>
  </si>
  <si>
    <t>和室
(やなぎ・
しょうぶ)</t>
    <phoneticPr fontId="20"/>
  </si>
  <si>
    <t>集会室（５室）</t>
    <phoneticPr fontId="20"/>
  </si>
  <si>
    <t>所在地：柴又5−33−8</t>
    <phoneticPr fontId="20"/>
  </si>
  <si>
    <t>（１）柴又学び交流館</t>
    <rPh sb="3" eb="4">
      <t>シバ</t>
    </rPh>
    <rPh sb="4" eb="5">
      <t>マタ</t>
    </rPh>
    <rPh sb="5" eb="6">
      <t>マナ</t>
    </rPh>
    <rPh sb="7" eb="9">
      <t>コウリュウ</t>
    </rPh>
    <rPh sb="9" eb="10">
      <t>カン</t>
    </rPh>
    <phoneticPr fontId="20"/>
  </si>
  <si>
    <r>
      <t>83　柴又学び交流館</t>
    </r>
    <r>
      <rPr>
        <sz val="16"/>
        <color theme="1"/>
        <rFont val="ＭＳ 明朝"/>
        <family val="1"/>
        <charset val="128"/>
      </rPr>
      <t>（平成20年3月まで柴又社会教育館）</t>
    </r>
    <rPh sb="5" eb="6">
      <t>マナ</t>
    </rPh>
    <rPh sb="7" eb="9">
      <t>コウリュウ</t>
    </rPh>
    <rPh sb="9" eb="10">
      <t>カン</t>
    </rPh>
    <rPh sb="11" eb="13">
      <t>ヘイセイ</t>
    </rPh>
    <rPh sb="15" eb="16">
      <t>ネン</t>
    </rPh>
    <rPh sb="17" eb="18">
      <t>ガツ</t>
    </rPh>
    <rPh sb="20" eb="22">
      <t>シバマタ</t>
    </rPh>
    <rPh sb="22" eb="24">
      <t>シャカイ</t>
    </rPh>
    <rPh sb="24" eb="26">
      <t>キョウイク</t>
    </rPh>
    <rPh sb="26" eb="27">
      <t>カン</t>
    </rPh>
    <phoneticPr fontId="20"/>
  </si>
  <si>
    <t>男　</t>
    <phoneticPr fontId="20"/>
  </si>
  <si>
    <t>(２）ゆうの家</t>
    <phoneticPr fontId="20"/>
  </si>
  <si>
    <t>資料：南綾瀬地区センター</t>
  </si>
  <si>
    <t>回</t>
  </si>
  <si>
    <t>回</t>
    <phoneticPr fontId="20"/>
  </si>
  <si>
    <t>使用率</t>
  </si>
  <si>
    <t>使用回数</t>
  </si>
  <si>
    <t>使用可能回数</t>
  </si>
  <si>
    <t>使用可能回数</t>
    <phoneticPr fontId="20"/>
  </si>
  <si>
    <t>夜間</t>
    <phoneticPr fontId="20"/>
  </si>
  <si>
    <t>午後②(午後3時30分～午後5時30分)</t>
    <rPh sb="4" eb="6">
      <t>ゴゴ</t>
    </rPh>
    <rPh sb="7" eb="8">
      <t>ジ</t>
    </rPh>
    <rPh sb="10" eb="11">
      <t>フン</t>
    </rPh>
    <rPh sb="12" eb="14">
      <t>ゴゴ</t>
    </rPh>
    <rPh sb="15" eb="16">
      <t>ジ</t>
    </rPh>
    <rPh sb="18" eb="19">
      <t>フン</t>
    </rPh>
    <phoneticPr fontId="20"/>
  </si>
  <si>
    <t>午後①(午後1時～午後3時)</t>
    <rPh sb="4" eb="6">
      <t>ゴゴ</t>
    </rPh>
    <rPh sb="7" eb="8">
      <t>ジ</t>
    </rPh>
    <rPh sb="9" eb="11">
      <t>ゴゴ</t>
    </rPh>
    <rPh sb="12" eb="13">
      <t>ジ</t>
    </rPh>
    <phoneticPr fontId="20"/>
  </si>
  <si>
    <t>午前</t>
  </si>
  <si>
    <t>所在地：堀切7−8−22</t>
    <phoneticPr fontId="20"/>
  </si>
  <si>
    <t>94　南綾瀬地区センター(多目的ホール)</t>
    <rPh sb="3" eb="4">
      <t>ミナミ</t>
    </rPh>
    <rPh sb="4" eb="6">
      <t>アヤセ</t>
    </rPh>
    <phoneticPr fontId="20"/>
  </si>
  <si>
    <t>資料：新小岩北地区センター</t>
    <rPh sb="3" eb="4">
      <t>シン</t>
    </rPh>
    <rPh sb="4" eb="6">
      <t>コイワ</t>
    </rPh>
    <rPh sb="6" eb="7">
      <t>キタ</t>
    </rPh>
    <phoneticPr fontId="20"/>
  </si>
  <si>
    <t>所在地：東新小岩6−21−1</t>
    <phoneticPr fontId="20"/>
  </si>
  <si>
    <t>93　新小岩北地区センター(多目的ホール)</t>
    <rPh sb="6" eb="7">
      <t>キタ</t>
    </rPh>
    <phoneticPr fontId="20"/>
  </si>
  <si>
    <t>資料：新小岩地区センター</t>
    <rPh sb="3" eb="4">
      <t>シン</t>
    </rPh>
    <rPh sb="4" eb="6">
      <t>コイワ</t>
    </rPh>
    <phoneticPr fontId="20"/>
  </si>
  <si>
    <t>所在地：新小岩2−17−1</t>
    <phoneticPr fontId="20"/>
  </si>
  <si>
    <t>92　新小岩地区センター(多目的ホール)</t>
    <phoneticPr fontId="20"/>
  </si>
  <si>
    <t>資料：東四つ木地区センター</t>
  </si>
  <si>
    <t>所在地：東四つ木1−20−4</t>
    <phoneticPr fontId="20"/>
  </si>
  <si>
    <t>91　東四つ木地区センター(多目的ホール)</t>
    <phoneticPr fontId="20"/>
  </si>
  <si>
    <t>資料：東立石地区センター</t>
  </si>
  <si>
    <t>所在地：東立石2−15−7</t>
    <phoneticPr fontId="20"/>
  </si>
  <si>
    <t>90　東立石地区センター(多目的ホール)</t>
    <phoneticPr fontId="20"/>
  </si>
  <si>
    <t>資料：亀有地区センター</t>
    <rPh sb="3" eb="5">
      <t>カメアリ</t>
    </rPh>
    <phoneticPr fontId="20"/>
  </si>
  <si>
    <t>所在地：亀有3−26−1</t>
    <phoneticPr fontId="20"/>
  </si>
  <si>
    <t>89　亀有地区センター(多目的ホール)</t>
    <rPh sb="3" eb="5">
      <t>カメアリ</t>
    </rPh>
    <rPh sb="5" eb="7">
      <t>チク</t>
    </rPh>
    <phoneticPr fontId="20"/>
  </si>
  <si>
    <t>資料：青戸地区センター</t>
  </si>
  <si>
    <t>所在地：青戸5−20−6</t>
    <phoneticPr fontId="20"/>
  </si>
  <si>
    <t>88　青戸地区センター(多目的ホール)</t>
    <phoneticPr fontId="20"/>
  </si>
  <si>
    <t>資料：四つ木地区センター</t>
  </si>
  <si>
    <t>所在地：宝町1−1−22</t>
    <phoneticPr fontId="20"/>
  </si>
  <si>
    <t>87　四つ木地区センター(多目的ホール)</t>
    <phoneticPr fontId="20"/>
  </si>
  <si>
    <t>資料：堀切地区センター</t>
  </si>
  <si>
    <t>所在地：堀切3−8−5</t>
    <phoneticPr fontId="20"/>
  </si>
  <si>
    <t>86　堀切地区センター(多目的ホール)</t>
    <phoneticPr fontId="20"/>
  </si>
  <si>
    <t>資料：高砂地区センター</t>
  </si>
  <si>
    <t>所在地：高砂3−1−39</t>
    <phoneticPr fontId="20"/>
  </si>
  <si>
    <t>85　高砂地区センター(多目的ホール)</t>
    <phoneticPr fontId="20"/>
  </si>
  <si>
    <t>資料：金町地区センター</t>
    <phoneticPr fontId="20"/>
  </si>
  <si>
    <t>所在地：東金町1−22−1</t>
    <phoneticPr fontId="20"/>
  </si>
  <si>
    <t>84　金町地区センター(多目的ホール)</t>
    <phoneticPr fontId="20"/>
  </si>
  <si>
    <t>　注：地域集会室とは、地区センターの集会施設を指し、表中は「○○地区センター」と標記してある。</t>
    <rPh sb="3" eb="5">
      <t>チイキ</t>
    </rPh>
    <rPh sb="5" eb="8">
      <t>シュウカイシツ</t>
    </rPh>
    <rPh sb="11" eb="13">
      <t>チク</t>
    </rPh>
    <rPh sb="18" eb="20">
      <t>シュウカイ</t>
    </rPh>
    <rPh sb="20" eb="22">
      <t>シセツ</t>
    </rPh>
    <rPh sb="23" eb="24">
      <t>サ</t>
    </rPh>
    <phoneticPr fontId="20"/>
  </si>
  <si>
    <t>人員</t>
  </si>
  <si>
    <t>いいづか</t>
    <phoneticPr fontId="20"/>
  </si>
  <si>
    <t>新小岩北
地区センター</t>
    <rPh sb="0" eb="1">
      <t>シン</t>
    </rPh>
    <rPh sb="1" eb="3">
      <t>コイワ</t>
    </rPh>
    <rPh sb="3" eb="4">
      <t>キタ</t>
    </rPh>
    <rPh sb="5" eb="7">
      <t>チク</t>
    </rPh>
    <phoneticPr fontId="20"/>
  </si>
  <si>
    <t>立石地区
センター</t>
    <rPh sb="0" eb="2">
      <t>タテイシ</t>
    </rPh>
    <rPh sb="2" eb="4">
      <t>チク</t>
    </rPh>
    <phoneticPr fontId="20"/>
  </si>
  <si>
    <t>細田</t>
    <rPh sb="0" eb="2">
      <t>ホソダ</t>
    </rPh>
    <phoneticPr fontId="20"/>
  </si>
  <si>
    <t>新小岩
地区センター</t>
    <phoneticPr fontId="20"/>
  </si>
  <si>
    <t>東四つ木
地区センター</t>
    <phoneticPr fontId="20"/>
  </si>
  <si>
    <t>東立石
地区センター</t>
    <phoneticPr fontId="20"/>
  </si>
  <si>
    <t>さくらみち</t>
  </si>
  <si>
    <t>渋江</t>
    <phoneticPr fontId="20"/>
  </si>
  <si>
    <t>亀有地区
センター</t>
    <rPh sb="0" eb="2">
      <t>カメアリ</t>
    </rPh>
    <rPh sb="2" eb="4">
      <t>チク</t>
    </rPh>
    <phoneticPr fontId="20"/>
  </si>
  <si>
    <t>幸田</t>
    <rPh sb="0" eb="1">
      <t>サチ</t>
    </rPh>
    <rPh sb="1" eb="2">
      <t>タ</t>
    </rPh>
    <phoneticPr fontId="20"/>
  </si>
  <si>
    <t>金町つつみ</t>
  </si>
  <si>
    <t>亀が岡</t>
  </si>
  <si>
    <t>東奥戸</t>
  </si>
  <si>
    <t>高砂北</t>
  </si>
  <si>
    <t>奥戸しらさぎ</t>
  </si>
  <si>
    <t>四つ木
地区センター</t>
    <phoneticPr fontId="20"/>
  </si>
  <si>
    <t>亀有東</t>
    <rPh sb="0" eb="2">
      <t>カメアリ</t>
    </rPh>
    <rPh sb="2" eb="3">
      <t>ヒガシ</t>
    </rPh>
    <phoneticPr fontId="20"/>
  </si>
  <si>
    <t>東金町
地区センター</t>
    <rPh sb="0" eb="1">
      <t>ヒガシ</t>
    </rPh>
    <rPh sb="1" eb="3">
      <t>カナマチ</t>
    </rPh>
    <rPh sb="4" eb="6">
      <t>チク</t>
    </rPh>
    <phoneticPr fontId="20"/>
  </si>
  <si>
    <t>新宿防災
ｺﾐｭﾆﾃｨｾﾝﾀｰ</t>
    <rPh sb="2" eb="4">
      <t>ボウサイ</t>
    </rPh>
    <phoneticPr fontId="20"/>
  </si>
  <si>
    <t>南綾瀬第二</t>
    <rPh sb="4" eb="5">
      <t>ニ</t>
    </rPh>
    <phoneticPr fontId="20"/>
  </si>
  <si>
    <t>木根川</t>
    <phoneticPr fontId="20"/>
  </si>
  <si>
    <t>亀有北</t>
    <phoneticPr fontId="20"/>
  </si>
  <si>
    <t>新小岩南</t>
    <phoneticPr fontId="20"/>
  </si>
  <si>
    <t>西亀有</t>
    <phoneticPr fontId="20"/>
  </si>
  <si>
    <t>堀切地区
センター</t>
    <phoneticPr fontId="20"/>
  </si>
  <si>
    <t>高砂地区
センター</t>
    <phoneticPr fontId="20"/>
  </si>
  <si>
    <t>青戸高架下</t>
  </si>
  <si>
    <t>新宿地区
センター</t>
    <rPh sb="2" eb="4">
      <t>チク</t>
    </rPh>
    <phoneticPr fontId="20"/>
  </si>
  <si>
    <t>西水元
地区センター</t>
    <rPh sb="4" eb="6">
      <t>チク</t>
    </rPh>
    <phoneticPr fontId="20"/>
  </si>
  <si>
    <t>奥戸
地区センター</t>
    <rPh sb="3" eb="5">
      <t>チク</t>
    </rPh>
    <phoneticPr fontId="20"/>
  </si>
  <si>
    <t>西青戸</t>
  </si>
  <si>
    <t>金町地区
センター</t>
    <phoneticPr fontId="20"/>
  </si>
  <si>
    <t>水元地区
センター</t>
    <rPh sb="2" eb="4">
      <t>チク</t>
    </rPh>
    <phoneticPr fontId="20"/>
  </si>
  <si>
    <t>水元</t>
    <phoneticPr fontId="20"/>
  </si>
  <si>
    <t>末広</t>
    <phoneticPr fontId="20"/>
  </si>
  <si>
    <t>たつみ</t>
    <phoneticPr fontId="20"/>
  </si>
  <si>
    <t>お花茶屋
地区センター</t>
    <rPh sb="5" eb="7">
      <t>チク</t>
    </rPh>
    <phoneticPr fontId="20"/>
  </si>
  <si>
    <t>青戸地区
センター</t>
    <phoneticPr fontId="20"/>
  </si>
  <si>
    <t>南綾瀬
地区センター</t>
    <rPh sb="4" eb="6">
      <t>チク</t>
    </rPh>
    <phoneticPr fontId="20"/>
  </si>
  <si>
    <t>新小岩北</t>
    <phoneticPr fontId="20"/>
  </si>
  <si>
    <t>柴又地区
センター</t>
    <rPh sb="2" eb="4">
      <t>チク</t>
    </rPh>
    <phoneticPr fontId="20"/>
  </si>
  <si>
    <t>亀有</t>
    <phoneticPr fontId="20"/>
  </si>
  <si>
    <r>
      <t>95　集い交流館</t>
    </r>
    <r>
      <rPr>
        <sz val="16"/>
        <color theme="1"/>
        <rFont val="ＭＳ 明朝"/>
        <family val="1"/>
        <charset val="128"/>
      </rPr>
      <t>(平成20年3月まで区集会所)(地区センター地域集会室含む)</t>
    </r>
    <rPh sb="3" eb="4">
      <t>ツド</t>
    </rPh>
    <rPh sb="5" eb="7">
      <t>コウリュウ</t>
    </rPh>
    <rPh sb="7" eb="8">
      <t>カン</t>
    </rPh>
    <rPh sb="9" eb="11">
      <t>ヘイセイ</t>
    </rPh>
    <rPh sb="13" eb="14">
      <t>ネン</t>
    </rPh>
    <rPh sb="15" eb="16">
      <t>ガツ</t>
    </rPh>
    <rPh sb="18" eb="19">
      <t>ク</t>
    </rPh>
    <rPh sb="19" eb="21">
      <t>シュウカイ</t>
    </rPh>
    <rPh sb="21" eb="22">
      <t>ジョ</t>
    </rPh>
    <rPh sb="24" eb="26">
      <t>チク</t>
    </rPh>
    <phoneticPr fontId="20"/>
  </si>
  <si>
    <t>資料：子育て支援部育成課</t>
    <rPh sb="3" eb="5">
      <t>コソダ</t>
    </rPh>
    <rPh sb="6" eb="8">
      <t>シエン</t>
    </rPh>
    <rPh sb="8" eb="9">
      <t>ブ</t>
    </rPh>
    <rPh sb="9" eb="11">
      <t>イクセイ</t>
    </rPh>
    <rPh sb="11" eb="12">
      <t>カ</t>
    </rPh>
    <phoneticPr fontId="20"/>
  </si>
  <si>
    <t>注２：各館の数値は、令和2年度のもの。</t>
    <rPh sb="0" eb="1">
      <t>チュウ</t>
    </rPh>
    <rPh sb="3" eb="5">
      <t>カクカン</t>
    </rPh>
    <rPh sb="6" eb="8">
      <t>スウチ</t>
    </rPh>
    <rPh sb="10" eb="11">
      <t>レイ</t>
    </rPh>
    <rPh sb="11" eb="12">
      <t>ワ</t>
    </rPh>
    <rPh sb="13" eb="14">
      <t>ネン</t>
    </rPh>
    <rPh sb="14" eb="15">
      <t>ド</t>
    </rPh>
    <phoneticPr fontId="20"/>
  </si>
  <si>
    <t>注１：その他とは､高校生､一般の利用をいう｡</t>
    <phoneticPr fontId="20"/>
  </si>
  <si>
    <t>新柴又</t>
    <rPh sb="0" eb="1">
      <t>シン</t>
    </rPh>
    <rPh sb="1" eb="3">
      <t>シバマタ</t>
    </rPh>
    <phoneticPr fontId="20"/>
  </si>
  <si>
    <t>西奥戸</t>
  </si>
  <si>
    <t>青戸中央</t>
  </si>
  <si>
    <t>新水元</t>
  </si>
  <si>
    <t>南新宿</t>
  </si>
  <si>
    <t>中道</t>
  </si>
  <si>
    <t>児童会館</t>
  </si>
  <si>
    <t>日</t>
    <rPh sb="0" eb="1">
      <t>ニチ</t>
    </rPh>
    <phoneticPr fontId="20"/>
  </si>
  <si>
    <t>中学生</t>
  </si>
  <si>
    <t>１日平均
入館者数</t>
    <phoneticPr fontId="20"/>
  </si>
  <si>
    <t>開館日数</t>
  </si>
  <si>
    <t>入館者数</t>
  </si>
  <si>
    <t>年度及び館名</t>
    <rPh sb="2" eb="3">
      <t>オヨ</t>
    </rPh>
    <phoneticPr fontId="20"/>
  </si>
  <si>
    <t>96　児童館</t>
    <phoneticPr fontId="20"/>
  </si>
  <si>
    <t>注３：子ども未来プラザ鎌倉は、令和2年1月4日開館。</t>
    <rPh sb="0" eb="1">
      <t>チュウ</t>
    </rPh>
    <rPh sb="3" eb="4">
      <t>コ</t>
    </rPh>
    <rPh sb="6" eb="8">
      <t>ミライ</t>
    </rPh>
    <rPh sb="11" eb="13">
      <t>カマクラ</t>
    </rPh>
    <rPh sb="15" eb="17">
      <t>レイワ</t>
    </rPh>
    <rPh sb="18" eb="19">
      <t>ネン</t>
    </rPh>
    <rPh sb="20" eb="21">
      <t>ガツ</t>
    </rPh>
    <rPh sb="22" eb="23">
      <t>ニチ</t>
    </rPh>
    <rPh sb="23" eb="25">
      <t>カイカン</t>
    </rPh>
    <phoneticPr fontId="20"/>
  </si>
  <si>
    <t>注２：各施設の数値は、令和2年度のもの。</t>
    <rPh sb="0" eb="1">
      <t>チュウ</t>
    </rPh>
    <rPh sb="3" eb="4">
      <t>カク</t>
    </rPh>
    <rPh sb="4" eb="6">
      <t>シセツ</t>
    </rPh>
    <rPh sb="7" eb="9">
      <t>スウチ</t>
    </rPh>
    <rPh sb="11" eb="12">
      <t>レイ</t>
    </rPh>
    <rPh sb="12" eb="13">
      <t>ワ</t>
    </rPh>
    <rPh sb="14" eb="15">
      <t>ネン</t>
    </rPh>
    <rPh sb="15" eb="16">
      <t>ド</t>
    </rPh>
    <phoneticPr fontId="20"/>
  </si>
  <si>
    <t>鎌倉</t>
    <rPh sb="0" eb="2">
      <t>カマクラ</t>
    </rPh>
    <phoneticPr fontId="20"/>
  </si>
  <si>
    <t>１日平均
来所者数</t>
    <rPh sb="5" eb="6">
      <t>ライ</t>
    </rPh>
    <rPh sb="6" eb="7">
      <t>ショ</t>
    </rPh>
    <phoneticPr fontId="20"/>
  </si>
  <si>
    <t>開所日数</t>
    <rPh sb="0" eb="2">
      <t>カイショ</t>
    </rPh>
    <rPh sb="2" eb="4">
      <t>ニッスウ</t>
    </rPh>
    <phoneticPr fontId="20"/>
  </si>
  <si>
    <t>入館者数</t>
    <rPh sb="0" eb="3">
      <t>ニュウカンシャ</t>
    </rPh>
    <rPh sb="3" eb="4">
      <t>スウ</t>
    </rPh>
    <phoneticPr fontId="20"/>
  </si>
  <si>
    <t>年度及び施設名</t>
    <rPh sb="2" eb="3">
      <t>オヨ</t>
    </rPh>
    <rPh sb="4" eb="6">
      <t>シセツ</t>
    </rPh>
    <rPh sb="6" eb="7">
      <t>メイ</t>
    </rPh>
    <phoneticPr fontId="20"/>
  </si>
  <si>
    <t>97　子ども未来プラザ</t>
    <rPh sb="3" eb="4">
      <t>コ</t>
    </rPh>
    <rPh sb="6" eb="8">
      <t>ミライ</t>
    </rPh>
    <phoneticPr fontId="20"/>
  </si>
  <si>
    <t>新柴又</t>
  </si>
  <si>
    <t>4～6年生</t>
    <rPh sb="3" eb="5">
      <t>ネンセイ</t>
    </rPh>
    <phoneticPr fontId="20"/>
  </si>
  <si>
    <t>3年生</t>
    <phoneticPr fontId="20"/>
  </si>
  <si>
    <t>2年生</t>
    <phoneticPr fontId="20"/>
  </si>
  <si>
    <t>1年生</t>
    <phoneticPr fontId="20"/>
  </si>
  <si>
    <t>(令和3年4月1日現在)</t>
    <rPh sb="1" eb="2">
      <t>レイ</t>
    </rPh>
    <rPh sb="2" eb="3">
      <t>ワ</t>
    </rPh>
    <rPh sb="4" eb="5">
      <t>ネン</t>
    </rPh>
    <phoneticPr fontId="20"/>
  </si>
  <si>
    <t>（１）公立</t>
    <phoneticPr fontId="20"/>
  </si>
  <si>
    <t>98　学童保育クラブ</t>
    <phoneticPr fontId="20"/>
  </si>
  <si>
    <t>資料：教育委員会事務局放課後支援課</t>
    <rPh sb="3" eb="5">
      <t>キョウイク</t>
    </rPh>
    <rPh sb="5" eb="8">
      <t>イインカイ</t>
    </rPh>
    <rPh sb="8" eb="10">
      <t>ジム</t>
    </rPh>
    <rPh sb="10" eb="11">
      <t>キョク</t>
    </rPh>
    <rPh sb="11" eb="14">
      <t>ホウカゴ</t>
    </rPh>
    <rPh sb="14" eb="16">
      <t>シエン</t>
    </rPh>
    <rPh sb="16" eb="17">
      <t>カ</t>
    </rPh>
    <phoneticPr fontId="20"/>
  </si>
  <si>
    <t>こひつじ渋江</t>
    <rPh sb="4" eb="6">
      <t>シブエ</t>
    </rPh>
    <phoneticPr fontId="20"/>
  </si>
  <si>
    <t>中青戸第三</t>
    <rPh sb="0" eb="1">
      <t>ナカ</t>
    </rPh>
    <rPh sb="1" eb="3">
      <t>アオト</t>
    </rPh>
    <rPh sb="3" eb="5">
      <t>ダイサン</t>
    </rPh>
    <phoneticPr fontId="20"/>
  </si>
  <si>
    <t>青戸小第三</t>
    <rPh sb="0" eb="2">
      <t>アオト</t>
    </rPh>
    <rPh sb="2" eb="3">
      <t>ショウ</t>
    </rPh>
    <rPh sb="3" eb="4">
      <t>ダイ</t>
    </rPh>
    <rPh sb="4" eb="5">
      <t>サン</t>
    </rPh>
    <phoneticPr fontId="20"/>
  </si>
  <si>
    <t>西新小岩あや第二</t>
    <rPh sb="7" eb="8">
      <t>ニ</t>
    </rPh>
    <phoneticPr fontId="20"/>
  </si>
  <si>
    <t>西新小岩あや第一</t>
    <rPh sb="0" eb="4">
      <t>ニシシンコイワ</t>
    </rPh>
    <rPh sb="6" eb="8">
      <t>ダイイチ</t>
    </rPh>
    <phoneticPr fontId="20"/>
  </si>
  <si>
    <t>にいじゅくみらい第二</t>
    <phoneticPr fontId="20"/>
  </si>
  <si>
    <t>にいじゅくみらい第一</t>
    <rPh sb="8" eb="9">
      <t>ダイ</t>
    </rPh>
    <rPh sb="9" eb="10">
      <t>イチ</t>
    </rPh>
    <phoneticPr fontId="20"/>
  </si>
  <si>
    <t>れいめい堀切（第二）</t>
    <rPh sb="4" eb="6">
      <t>ホリキリ</t>
    </rPh>
    <rPh sb="7" eb="8">
      <t>ダイ</t>
    </rPh>
    <rPh sb="8" eb="9">
      <t>ニ</t>
    </rPh>
    <phoneticPr fontId="20"/>
  </si>
  <si>
    <t>れいめい堀切（第一）</t>
    <rPh sb="4" eb="6">
      <t>ホリキリ</t>
    </rPh>
    <rPh sb="7" eb="8">
      <t>ダイ</t>
    </rPh>
    <rPh sb="8" eb="9">
      <t>イチ</t>
    </rPh>
    <phoneticPr fontId="20"/>
  </si>
  <si>
    <t>梅田小第二</t>
    <rPh sb="0" eb="2">
      <t>ウメダ</t>
    </rPh>
    <rPh sb="2" eb="3">
      <t>ショウ</t>
    </rPh>
    <rPh sb="3" eb="4">
      <t>ダイ</t>
    </rPh>
    <rPh sb="4" eb="5">
      <t>ニ</t>
    </rPh>
    <phoneticPr fontId="20"/>
  </si>
  <si>
    <t>梅田小</t>
    <rPh sb="0" eb="2">
      <t>ウメダ</t>
    </rPh>
    <rPh sb="2" eb="3">
      <t>ショウ</t>
    </rPh>
    <phoneticPr fontId="20"/>
  </si>
  <si>
    <t>葛飾学園西亀有小第二</t>
  </si>
  <si>
    <t>葛飾学園西亀有小第一</t>
    <rPh sb="4" eb="7">
      <t>ニシカメアリ</t>
    </rPh>
    <rPh sb="7" eb="8">
      <t>ショウ</t>
    </rPh>
    <rPh sb="8" eb="10">
      <t>ダイイチ</t>
    </rPh>
    <phoneticPr fontId="20"/>
  </si>
  <si>
    <t>高砂小第二</t>
    <rPh sb="0" eb="2">
      <t>タカサゴ</t>
    </rPh>
    <rPh sb="2" eb="3">
      <t>ショウ</t>
    </rPh>
    <rPh sb="3" eb="5">
      <t>ダイニ</t>
    </rPh>
    <phoneticPr fontId="20"/>
  </si>
  <si>
    <t>高砂小第一</t>
    <rPh sb="0" eb="2">
      <t>タカサゴ</t>
    </rPh>
    <rPh sb="2" eb="3">
      <t>ショウ</t>
    </rPh>
    <rPh sb="3" eb="5">
      <t>ダイイチ</t>
    </rPh>
    <phoneticPr fontId="20"/>
  </si>
  <si>
    <t>青戸小第二</t>
    <rPh sb="0" eb="2">
      <t>アオト</t>
    </rPh>
    <rPh sb="2" eb="3">
      <t>ショウ</t>
    </rPh>
    <rPh sb="3" eb="5">
      <t>ダイニ</t>
    </rPh>
    <phoneticPr fontId="20"/>
  </si>
  <si>
    <t>青戸小</t>
    <rPh sb="0" eb="2">
      <t>アオト</t>
    </rPh>
    <rPh sb="2" eb="3">
      <t>ショウ</t>
    </rPh>
    <phoneticPr fontId="20"/>
  </si>
  <si>
    <t>小松南らる第二</t>
    <rPh sb="5" eb="7">
      <t>ダイニ</t>
    </rPh>
    <phoneticPr fontId="20"/>
  </si>
  <si>
    <t>新宿</t>
    <rPh sb="0" eb="2">
      <t>ニイジュク</t>
    </rPh>
    <phoneticPr fontId="20"/>
  </si>
  <si>
    <t>かつしか風の子</t>
    <rPh sb="4" eb="5">
      <t>カゼ</t>
    </rPh>
    <rPh sb="6" eb="7">
      <t>コ</t>
    </rPh>
    <phoneticPr fontId="20"/>
  </si>
  <si>
    <t>葛飾学園水元第二</t>
    <rPh sb="2" eb="4">
      <t>ガクエン</t>
    </rPh>
    <rPh sb="4" eb="6">
      <t>ミズモト</t>
    </rPh>
    <rPh sb="6" eb="8">
      <t>ダイニ</t>
    </rPh>
    <phoneticPr fontId="20"/>
  </si>
  <si>
    <t>葛飾学園水元第一</t>
    <rPh sb="2" eb="4">
      <t>ガクエン</t>
    </rPh>
    <rPh sb="6" eb="8">
      <t>ダイイチ</t>
    </rPh>
    <phoneticPr fontId="20"/>
  </si>
  <si>
    <t>北野第二</t>
    <rPh sb="2" eb="3">
      <t>ダイ</t>
    </rPh>
    <rPh sb="3" eb="4">
      <t>ニ</t>
    </rPh>
    <phoneticPr fontId="20"/>
  </si>
  <si>
    <t>さかえ第一</t>
    <rPh sb="3" eb="4">
      <t>ダイ</t>
    </rPh>
    <rPh sb="4" eb="5">
      <t>１</t>
    </rPh>
    <phoneticPr fontId="20"/>
  </si>
  <si>
    <t>細田小</t>
    <rPh sb="0" eb="2">
      <t>ホソダ</t>
    </rPh>
    <rPh sb="2" eb="3">
      <t>ショウ</t>
    </rPh>
    <phoneticPr fontId="20"/>
  </si>
  <si>
    <t>東・ひかり</t>
    <rPh sb="0" eb="1">
      <t>ヒガシ</t>
    </rPh>
    <phoneticPr fontId="20"/>
  </si>
  <si>
    <t>原田小</t>
    <rPh sb="0" eb="2">
      <t>ハラダ</t>
    </rPh>
    <rPh sb="2" eb="3">
      <t>ショウ</t>
    </rPh>
    <phoneticPr fontId="20"/>
  </si>
  <si>
    <t>すまいる中之台</t>
    <phoneticPr fontId="20"/>
  </si>
  <si>
    <t>東金町小ひよどり</t>
    <rPh sb="0" eb="1">
      <t>ヒガシ</t>
    </rPh>
    <rPh sb="1" eb="2">
      <t>カナ</t>
    </rPh>
    <rPh sb="2" eb="3">
      <t>マチ</t>
    </rPh>
    <rPh sb="3" eb="4">
      <t>ショウ</t>
    </rPh>
    <phoneticPr fontId="118"/>
  </si>
  <si>
    <t>第二松上</t>
    <rPh sb="0" eb="2">
      <t>ダイニ</t>
    </rPh>
    <rPh sb="2" eb="3">
      <t>マツ</t>
    </rPh>
    <rPh sb="3" eb="4">
      <t>ウエ</t>
    </rPh>
    <phoneticPr fontId="118"/>
  </si>
  <si>
    <t>葛飾学園南綾瀬小</t>
    <rPh sb="2" eb="4">
      <t>ガクエン</t>
    </rPh>
    <rPh sb="4" eb="5">
      <t>ミナミ</t>
    </rPh>
    <rPh sb="5" eb="7">
      <t>アヤセ</t>
    </rPh>
    <rPh sb="7" eb="8">
      <t>ショウ</t>
    </rPh>
    <phoneticPr fontId="118"/>
  </si>
  <si>
    <t>葛飾学園上千葉第二</t>
    <rPh sb="2" eb="4">
      <t>ガクエン</t>
    </rPh>
    <rPh sb="4" eb="5">
      <t>カミ</t>
    </rPh>
    <rPh sb="5" eb="7">
      <t>チバ</t>
    </rPh>
    <rPh sb="7" eb="9">
      <t>ダイニ</t>
    </rPh>
    <phoneticPr fontId="118"/>
  </si>
  <si>
    <t>第二ふたば</t>
    <phoneticPr fontId="118"/>
  </si>
  <si>
    <t>南奥戸小第二</t>
    <rPh sb="0" eb="1">
      <t>ミナミ</t>
    </rPh>
    <rPh sb="1" eb="3">
      <t>オクド</t>
    </rPh>
    <rPh sb="3" eb="4">
      <t>ショウ</t>
    </rPh>
    <rPh sb="4" eb="6">
      <t>ダイニ</t>
    </rPh>
    <phoneticPr fontId="118"/>
  </si>
  <si>
    <t>南奥戸小第一</t>
    <rPh sb="0" eb="1">
      <t>ミナミ</t>
    </rPh>
    <rPh sb="1" eb="3">
      <t>オクド</t>
    </rPh>
    <rPh sb="3" eb="4">
      <t>ショウ</t>
    </rPh>
    <rPh sb="4" eb="6">
      <t>ダイイチ</t>
    </rPh>
    <phoneticPr fontId="118"/>
  </si>
  <si>
    <t>こひつじ本田第二</t>
    <rPh sb="4" eb="6">
      <t>ホンデン</t>
    </rPh>
    <rPh sb="6" eb="7">
      <t>ダイ</t>
    </rPh>
    <rPh sb="7" eb="8">
      <t>２</t>
    </rPh>
    <phoneticPr fontId="20"/>
  </si>
  <si>
    <t>中青戸第二</t>
    <rPh sb="0" eb="1">
      <t>ナカ</t>
    </rPh>
    <rPh sb="1" eb="3">
      <t>アオト</t>
    </rPh>
    <rPh sb="3" eb="4">
      <t>ダイ</t>
    </rPh>
    <rPh sb="4" eb="5">
      <t>２</t>
    </rPh>
    <phoneticPr fontId="20"/>
  </si>
  <si>
    <t>葛飾学園東綾瀬小</t>
    <rPh sb="4" eb="7">
      <t>ヒガシアヤセ</t>
    </rPh>
    <rPh sb="7" eb="8">
      <t>ショウ</t>
    </rPh>
    <phoneticPr fontId="20"/>
  </si>
  <si>
    <t>鎌倉小</t>
  </si>
  <si>
    <t>そあ</t>
  </si>
  <si>
    <t>すまいる亀青</t>
    <phoneticPr fontId="20"/>
  </si>
  <si>
    <t>北野第一</t>
    <rPh sb="2" eb="4">
      <t>ダイイチ</t>
    </rPh>
    <phoneticPr fontId="20"/>
  </si>
  <si>
    <t>るりたつみ</t>
  </si>
  <si>
    <t>小松南らる</t>
  </si>
  <si>
    <t>つばさ</t>
  </si>
  <si>
    <t>第二上小松</t>
  </si>
  <si>
    <t>こひつじ川端第二</t>
  </si>
  <si>
    <t>こひつじ川端</t>
  </si>
  <si>
    <t>中青戸</t>
    <rPh sb="1" eb="3">
      <t>アオト</t>
    </rPh>
    <phoneticPr fontId="20"/>
  </si>
  <si>
    <t>葛飾学園幸田小</t>
  </si>
  <si>
    <t>葛飾学園小菅</t>
  </si>
  <si>
    <t>道上こどもの森</t>
  </si>
  <si>
    <t>松上</t>
    <phoneticPr fontId="20"/>
  </si>
  <si>
    <t>ひかり</t>
  </si>
  <si>
    <t>葛飾学園上千葉第一</t>
    <rPh sb="7" eb="9">
      <t>ダイイチ</t>
    </rPh>
    <phoneticPr fontId="20"/>
  </si>
  <si>
    <t>奥戸小</t>
  </si>
  <si>
    <t>こひつじ本田</t>
  </si>
  <si>
    <t>こひつじ四つ木</t>
  </si>
  <si>
    <t>こひつじ東四つ木</t>
  </si>
  <si>
    <t>れいめい宝</t>
  </si>
  <si>
    <t>ふたば</t>
  </si>
  <si>
    <t>葛飾学園半田</t>
  </si>
  <si>
    <t>ひまわり</t>
  </si>
  <si>
    <t>（２）私立</t>
    <phoneticPr fontId="20"/>
  </si>
  <si>
    <t>資料：子育て支援部保育課</t>
    <rPh sb="3" eb="5">
      <t>コソダ</t>
    </rPh>
    <rPh sb="6" eb="8">
      <t>シエン</t>
    </rPh>
    <rPh sb="9" eb="11">
      <t>ホイク</t>
    </rPh>
    <rPh sb="11" eb="12">
      <t>カ</t>
    </rPh>
    <phoneticPr fontId="20"/>
  </si>
  <si>
    <t>注２：小合保育園・住吉保育園・中青戸保育園・たつみ保育園・小谷野しょうぶ保育園は公設民営の保育園。</t>
    <rPh sb="0" eb="1">
      <t>チュウ</t>
    </rPh>
    <phoneticPr fontId="20"/>
  </si>
  <si>
    <t>注１：カッコ書き数字は定員である｡</t>
    <rPh sb="6" eb="7">
      <t>カ</t>
    </rPh>
    <rPh sb="8" eb="10">
      <t>スウジ</t>
    </rPh>
    <phoneticPr fontId="20"/>
  </si>
  <si>
    <t>新高砂</t>
    <rPh sb="0" eb="1">
      <t>シン</t>
    </rPh>
    <rPh sb="1" eb="3">
      <t>タカサゴ</t>
    </rPh>
    <phoneticPr fontId="20"/>
  </si>
  <si>
    <t>小谷野しょうぶ</t>
    <rPh sb="0" eb="3">
      <t>コヤノ</t>
    </rPh>
    <phoneticPr fontId="20"/>
  </si>
  <si>
    <t>南白鳥</t>
  </si>
  <si>
    <t>たつみ</t>
  </si>
  <si>
    <t>東半田</t>
  </si>
  <si>
    <t>会野</t>
  </si>
  <si>
    <t>小菅東</t>
  </si>
  <si>
    <t>南鎌倉</t>
  </si>
  <si>
    <t>宝</t>
  </si>
  <si>
    <t>南堀切</t>
  </si>
  <si>
    <t>小合</t>
  </si>
  <si>
    <t>白鷺</t>
  </si>
  <si>
    <t>4歳以上</t>
    <phoneticPr fontId="20"/>
  </si>
  <si>
    <t>3歳</t>
    <phoneticPr fontId="20"/>
  </si>
  <si>
    <t>2歳</t>
    <phoneticPr fontId="20"/>
  </si>
  <si>
    <t>1歳</t>
    <phoneticPr fontId="20"/>
  </si>
  <si>
    <t>0歳</t>
    <phoneticPr fontId="20"/>
  </si>
  <si>
    <t>職員数</t>
  </si>
  <si>
    <t>在籍児童数</t>
    <rPh sb="0" eb="2">
      <t>ザイセキ</t>
    </rPh>
    <rPh sb="2" eb="4">
      <t>ジドウ</t>
    </rPh>
    <rPh sb="4" eb="5">
      <t>スウ</t>
    </rPh>
    <phoneticPr fontId="20"/>
  </si>
  <si>
    <t>保育園名</t>
  </si>
  <si>
    <t>(令和3年4月1日現在)</t>
    <rPh sb="1" eb="2">
      <t>レイ</t>
    </rPh>
    <rPh sb="2" eb="3">
      <t>ワ</t>
    </rPh>
    <rPh sb="4" eb="5">
      <t>ネン</t>
    </rPh>
    <rPh sb="5" eb="6">
      <t>ヘイネン</t>
    </rPh>
    <rPh sb="6" eb="7">
      <t>ガツ</t>
    </rPh>
    <rPh sb="8" eb="9">
      <t>ヒ</t>
    </rPh>
    <rPh sb="9" eb="11">
      <t>ゲンザイ</t>
    </rPh>
    <phoneticPr fontId="20"/>
  </si>
  <si>
    <t>99　区立保育園</t>
    <phoneticPr fontId="20"/>
  </si>
  <si>
    <t>資料：子育て支援部子育て支援課・保育課</t>
    <rPh sb="3" eb="5">
      <t>コソダ</t>
    </rPh>
    <rPh sb="6" eb="8">
      <t>シエン</t>
    </rPh>
    <rPh sb="9" eb="11">
      <t>コソダ</t>
    </rPh>
    <rPh sb="12" eb="14">
      <t>シエン</t>
    </rPh>
    <rPh sb="16" eb="18">
      <t>ホイク</t>
    </rPh>
    <rPh sb="18" eb="19">
      <t>カ</t>
    </rPh>
    <phoneticPr fontId="20"/>
  </si>
  <si>
    <t>　注：カッコ書き数字は定員である｡</t>
    <rPh sb="6" eb="7">
      <t>カ</t>
    </rPh>
    <rPh sb="8" eb="10">
      <t>スウジ</t>
    </rPh>
    <phoneticPr fontId="20"/>
  </si>
  <si>
    <t>ミアヘルサひびき奥戸</t>
    <rPh sb="8" eb="10">
      <t>オクド</t>
    </rPh>
    <phoneticPr fontId="20"/>
  </si>
  <si>
    <t>東立石</t>
    <rPh sb="1" eb="3">
      <t>タテイシ</t>
    </rPh>
    <phoneticPr fontId="20"/>
  </si>
  <si>
    <t>無二</t>
    <rPh sb="0" eb="2">
      <t>ムニ</t>
    </rPh>
    <phoneticPr fontId="20"/>
  </si>
  <si>
    <t>葛飾高砂たいよう</t>
    <rPh sb="2" eb="4">
      <t>タカサゴ</t>
    </rPh>
    <phoneticPr fontId="20"/>
  </si>
  <si>
    <t>キッズスマイル葛飾東金町</t>
    <rPh sb="7" eb="9">
      <t>カツシカ</t>
    </rPh>
    <rPh sb="9" eb="10">
      <t>ヒガシ</t>
    </rPh>
    <rPh sb="10" eb="12">
      <t>カナマチ</t>
    </rPh>
    <phoneticPr fontId="20"/>
  </si>
  <si>
    <t>アスクかなまち</t>
    <phoneticPr fontId="20"/>
  </si>
  <si>
    <t>ミアヘルサひびき水元</t>
    <rPh sb="8" eb="10">
      <t>ミズモト</t>
    </rPh>
    <phoneticPr fontId="20"/>
  </si>
  <si>
    <t>ひのか</t>
    <phoneticPr fontId="20"/>
  </si>
  <si>
    <t>木下の保育園青砥第２</t>
    <rPh sb="8" eb="9">
      <t>ダイ</t>
    </rPh>
    <phoneticPr fontId="20"/>
  </si>
  <si>
    <t>京進のほいくえん堀切菖蒲園</t>
    <rPh sb="0" eb="1">
      <t>キョウ</t>
    </rPh>
    <rPh sb="1" eb="2">
      <t>ススム</t>
    </rPh>
    <rPh sb="8" eb="13">
      <t>ホリキリショウブエン</t>
    </rPh>
    <phoneticPr fontId="20"/>
  </si>
  <si>
    <t>このえ西亀有</t>
    <rPh sb="3" eb="6">
      <t>ニシカメアリ</t>
    </rPh>
    <phoneticPr fontId="20"/>
  </si>
  <si>
    <t>ミアヘルサひびき亀有</t>
    <rPh sb="8" eb="10">
      <t>カメアリ</t>
    </rPh>
    <phoneticPr fontId="20"/>
  </si>
  <si>
    <t>ぽけっとランド亀有</t>
    <rPh sb="7" eb="9">
      <t>カメアリ</t>
    </rPh>
    <phoneticPr fontId="20"/>
  </si>
  <si>
    <t>京進のほいくえん京成小岩駅</t>
    <rPh sb="0" eb="1">
      <t>キョウ</t>
    </rPh>
    <rPh sb="1" eb="2">
      <t>ススム</t>
    </rPh>
    <rPh sb="8" eb="12">
      <t>ケイセイコイワ</t>
    </rPh>
    <rPh sb="12" eb="13">
      <t>エキ</t>
    </rPh>
    <phoneticPr fontId="20"/>
  </si>
  <si>
    <t>キッズハーモニー・かなまち</t>
    <phoneticPr fontId="20"/>
  </si>
  <si>
    <t>まなびの森金町</t>
    <rPh sb="4" eb="5">
      <t>モリ</t>
    </rPh>
    <rPh sb="5" eb="7">
      <t>カナマチ</t>
    </rPh>
    <phoneticPr fontId="20"/>
  </si>
  <si>
    <t>南水元いろは</t>
    <rPh sb="0" eb="1">
      <t>ミナミ</t>
    </rPh>
    <rPh sb="1" eb="3">
      <t>ミズモト</t>
    </rPh>
    <phoneticPr fontId="20"/>
  </si>
  <si>
    <t>キッズスマイル葛飾東水元</t>
    <rPh sb="7" eb="12">
      <t>カツシカヒガシミズモト</t>
    </rPh>
    <phoneticPr fontId="20"/>
  </si>
  <si>
    <t>木下の保育園青砥</t>
    <phoneticPr fontId="20"/>
  </si>
  <si>
    <t>ミアヘルサひびき金町</t>
    <rPh sb="8" eb="10">
      <t>カナマチ</t>
    </rPh>
    <phoneticPr fontId="20"/>
  </si>
  <si>
    <t>ほっぺるランド東新小岩</t>
    <phoneticPr fontId="20"/>
  </si>
  <si>
    <t>亀が岡りりおっこ</t>
    <phoneticPr fontId="20"/>
  </si>
  <si>
    <t>おくどスマイル</t>
    <phoneticPr fontId="20"/>
  </si>
  <si>
    <t>あい・あい保育園高砂園</t>
    <phoneticPr fontId="20"/>
  </si>
  <si>
    <t>まなびの森新柴又</t>
    <rPh sb="4" eb="5">
      <t>モリ</t>
    </rPh>
    <rPh sb="5" eb="6">
      <t>シン</t>
    </rPh>
    <rPh sb="6" eb="8">
      <t>シバマタ</t>
    </rPh>
    <phoneticPr fontId="20"/>
  </si>
  <si>
    <t>金町駅前さくらんぼ</t>
    <rPh sb="0" eb="4">
      <t>カナマチエキマエ</t>
    </rPh>
    <phoneticPr fontId="20"/>
  </si>
  <si>
    <t>トレジャーキッズにいじゅく</t>
    <phoneticPr fontId="20"/>
  </si>
  <si>
    <t>にじいろ南水元</t>
    <rPh sb="4" eb="7">
      <t>ミナミミズモト</t>
    </rPh>
    <phoneticPr fontId="20"/>
  </si>
  <si>
    <t>立石いろは</t>
    <rPh sb="0" eb="2">
      <t>タテイシ</t>
    </rPh>
    <phoneticPr fontId="20"/>
  </si>
  <si>
    <t>本田こひつじ</t>
    <rPh sb="0" eb="2">
      <t>ホンデン</t>
    </rPh>
    <phoneticPr fontId="20"/>
  </si>
  <si>
    <t>ほっぺるランド西新小岩</t>
    <rPh sb="7" eb="8">
      <t>ニシ</t>
    </rPh>
    <rPh sb="8" eb="11">
      <t>シンコイワ</t>
    </rPh>
    <phoneticPr fontId="119"/>
  </si>
  <si>
    <t>グローバルキッズ東新小岩園</t>
    <rPh sb="8" eb="9">
      <t>ヒガシ</t>
    </rPh>
    <rPh sb="9" eb="12">
      <t>シンコイワ</t>
    </rPh>
    <rPh sb="12" eb="13">
      <t>エン</t>
    </rPh>
    <phoneticPr fontId="119"/>
  </si>
  <si>
    <t>こはるび</t>
    <phoneticPr fontId="119"/>
  </si>
  <si>
    <t>ほっぺるランド東立石</t>
    <rPh sb="7" eb="10">
      <t>ヒガシタテイシ</t>
    </rPh>
    <phoneticPr fontId="119"/>
  </si>
  <si>
    <t>そらまめお花茶屋駅前</t>
    <rPh sb="5" eb="6">
      <t>ハナ</t>
    </rPh>
    <rPh sb="6" eb="8">
      <t>チャヤ</t>
    </rPh>
    <rPh sb="8" eb="10">
      <t>エキマエ</t>
    </rPh>
    <phoneticPr fontId="119"/>
  </si>
  <si>
    <t>たけのこ第２</t>
    <rPh sb="4" eb="5">
      <t>ダイ</t>
    </rPh>
    <phoneticPr fontId="119"/>
  </si>
  <si>
    <t>にじいろ西亀有</t>
    <rPh sb="4" eb="5">
      <t>ニシ</t>
    </rPh>
    <rPh sb="5" eb="7">
      <t>カメアリ</t>
    </rPh>
    <phoneticPr fontId="119"/>
  </si>
  <si>
    <t>ゆめの樹しんこいわ</t>
    <rPh sb="3" eb="4">
      <t>キ</t>
    </rPh>
    <phoneticPr fontId="20"/>
  </si>
  <si>
    <t>グローバルキッズ奥戸園</t>
    <rPh sb="8" eb="10">
      <t>オクド</t>
    </rPh>
    <rPh sb="10" eb="11">
      <t>エン</t>
    </rPh>
    <phoneticPr fontId="20"/>
  </si>
  <si>
    <t>ベネッセ四ツ木</t>
    <rPh sb="4" eb="5">
      <t>ヨ</t>
    </rPh>
    <rPh sb="6" eb="7">
      <t>ギ</t>
    </rPh>
    <phoneticPr fontId="20"/>
  </si>
  <si>
    <t>うぃず堀切菖蒲園駅前</t>
    <rPh sb="3" eb="10">
      <t>ホリキリショウブエンエキマエ</t>
    </rPh>
    <phoneticPr fontId="20"/>
  </si>
  <si>
    <t>まなびの森亀有</t>
    <rPh sb="4" eb="5">
      <t>モリ</t>
    </rPh>
    <rPh sb="5" eb="7">
      <t>カメアリ</t>
    </rPh>
    <phoneticPr fontId="20"/>
  </si>
  <si>
    <t>京成金町プチ・クレイシュ</t>
    <rPh sb="0" eb="2">
      <t>ケイセイ</t>
    </rPh>
    <rPh sb="2" eb="4">
      <t>カナマチ</t>
    </rPh>
    <phoneticPr fontId="20"/>
  </si>
  <si>
    <t>かなまち虹</t>
    <rPh sb="4" eb="5">
      <t>ニジ</t>
    </rPh>
    <phoneticPr fontId="20"/>
  </si>
  <si>
    <t>キャンディパーク２号</t>
    <rPh sb="9" eb="10">
      <t>ゴウ</t>
    </rPh>
    <phoneticPr fontId="20"/>
  </si>
  <si>
    <t>金町どんぐり</t>
    <rPh sb="0" eb="2">
      <t>カナマチ</t>
    </rPh>
    <phoneticPr fontId="20"/>
  </si>
  <si>
    <t>あおぞら水元</t>
    <rPh sb="4" eb="6">
      <t>ミズモト</t>
    </rPh>
    <phoneticPr fontId="20"/>
  </si>
  <si>
    <t>水元</t>
    <rPh sb="0" eb="2">
      <t>ミズモト</t>
    </rPh>
    <phoneticPr fontId="20"/>
  </si>
  <si>
    <t>東かなまち</t>
    <rPh sb="0" eb="1">
      <t>ヒガシ</t>
    </rPh>
    <phoneticPr fontId="20"/>
  </si>
  <si>
    <t>太陽の子青戸中央</t>
    <rPh sb="0" eb="2">
      <t>タイヨウ</t>
    </rPh>
    <rPh sb="3" eb="4">
      <t>コ</t>
    </rPh>
    <rPh sb="4" eb="6">
      <t>アオト</t>
    </rPh>
    <rPh sb="6" eb="8">
      <t>チュウオウ</t>
    </rPh>
    <phoneticPr fontId="20"/>
  </si>
  <si>
    <t>白鳥ふたば</t>
    <rPh sb="0" eb="2">
      <t>シラトリ</t>
    </rPh>
    <phoneticPr fontId="20"/>
  </si>
  <si>
    <t>四つ木なかよし</t>
    <rPh sb="0" eb="1">
      <t>ヨ</t>
    </rPh>
    <rPh sb="2" eb="3">
      <t>キ</t>
    </rPh>
    <phoneticPr fontId="20"/>
  </si>
  <si>
    <t>かつしか堀切</t>
    <rPh sb="4" eb="6">
      <t>ホリキリ</t>
    </rPh>
    <phoneticPr fontId="20"/>
  </si>
  <si>
    <t>金町ひまわり</t>
    <rPh sb="0" eb="2">
      <t>カナマチ</t>
    </rPh>
    <phoneticPr fontId="20"/>
  </si>
  <si>
    <t>亀有りりおっこ</t>
    <rPh sb="0" eb="2">
      <t>カメアリ</t>
    </rPh>
    <phoneticPr fontId="20"/>
  </si>
  <si>
    <t>青戸もも</t>
    <rPh sb="0" eb="2">
      <t>アオト</t>
    </rPh>
    <phoneticPr fontId="20"/>
  </si>
  <si>
    <t>東立石こひつじ</t>
    <rPh sb="0" eb="1">
      <t>ヒガシ</t>
    </rPh>
    <rPh sb="1" eb="3">
      <t>タテイシ</t>
    </rPh>
    <phoneticPr fontId="20"/>
  </si>
  <si>
    <t>徳育</t>
    <phoneticPr fontId="20"/>
  </si>
  <si>
    <t>こばとの森</t>
  </si>
  <si>
    <t>うらら</t>
  </si>
  <si>
    <t>さかえ</t>
  </si>
  <si>
    <t>青戸福祉</t>
  </si>
  <si>
    <t>東中川</t>
  </si>
  <si>
    <t>日の出</t>
  </si>
  <si>
    <t>こひつじ</t>
  </si>
  <si>
    <t>きぼう</t>
  </si>
  <si>
    <t>かみこまつ</t>
    <phoneticPr fontId="20"/>
  </si>
  <si>
    <t>北野</t>
  </si>
  <si>
    <t>ひかり学園</t>
  </si>
  <si>
    <t>さゆり</t>
  </si>
  <si>
    <t>柴又学園</t>
  </si>
  <si>
    <t>黎明</t>
  </si>
  <si>
    <t>さくら学園</t>
  </si>
  <si>
    <t>山王</t>
  </si>
  <si>
    <t>砂原</t>
  </si>
  <si>
    <t>たかさご</t>
    <phoneticPr fontId="20"/>
  </si>
  <si>
    <t>葛飾学園</t>
    <rPh sb="2" eb="4">
      <t>ガクエン</t>
    </rPh>
    <phoneticPr fontId="20"/>
  </si>
  <si>
    <t>100　私立保育園</t>
    <phoneticPr fontId="20"/>
  </si>
  <si>
    <t>資料：子育て支援部子育て支援課・保育課</t>
    <rPh sb="3" eb="5">
      <t>コソダ</t>
    </rPh>
    <rPh sb="6" eb="8">
      <t>シエン</t>
    </rPh>
    <rPh sb="9" eb="11">
      <t>コソダ</t>
    </rPh>
    <rPh sb="12" eb="14">
      <t>シエン</t>
    </rPh>
    <rPh sb="14" eb="15">
      <t>カ</t>
    </rPh>
    <rPh sb="16" eb="18">
      <t>ホイク</t>
    </rPh>
    <rPh sb="18" eb="19">
      <t>カ</t>
    </rPh>
    <phoneticPr fontId="20"/>
  </si>
  <si>
    <t>注：カッコ書き数字は定員である｡</t>
    <rPh sb="5" eb="6">
      <t>カ</t>
    </rPh>
    <rPh sb="7" eb="9">
      <t>スウジ</t>
    </rPh>
    <phoneticPr fontId="20"/>
  </si>
  <si>
    <t>幼稚園型認定こども園
新小岩ちぐさ幼稚園</t>
    <rPh sb="0" eb="3">
      <t>ヨウチエン</t>
    </rPh>
    <rPh sb="4" eb="6">
      <t>ニンテイ</t>
    </rPh>
    <rPh sb="9" eb="10">
      <t>エン</t>
    </rPh>
    <rPh sb="11" eb="14">
      <t>シンコイワ</t>
    </rPh>
    <rPh sb="17" eb="20">
      <t>ヨウチエン</t>
    </rPh>
    <phoneticPr fontId="20"/>
  </si>
  <si>
    <t>幼稚園型認定こども園
金町幼稚園</t>
    <rPh sb="0" eb="3">
      <t>ヨウチエン</t>
    </rPh>
    <rPh sb="4" eb="6">
      <t>ニンテイ</t>
    </rPh>
    <rPh sb="9" eb="10">
      <t>エン</t>
    </rPh>
    <rPh sb="11" eb="13">
      <t>カナマチ</t>
    </rPh>
    <rPh sb="13" eb="16">
      <t>ヨウチエン</t>
    </rPh>
    <phoneticPr fontId="20"/>
  </si>
  <si>
    <t>幼保連携型認定こども園
まどか幼稚園</t>
    <rPh sb="5" eb="7">
      <t>ニンテイ</t>
    </rPh>
    <rPh sb="10" eb="11">
      <t>エン</t>
    </rPh>
    <rPh sb="15" eb="18">
      <t>ヨウチエン</t>
    </rPh>
    <phoneticPr fontId="20"/>
  </si>
  <si>
    <t>幼保連携型認定こども園
葛飾二葉幼稚園</t>
    <rPh sb="5" eb="7">
      <t>ニンテイ</t>
    </rPh>
    <rPh sb="10" eb="11">
      <t>エン</t>
    </rPh>
    <rPh sb="14" eb="16">
      <t>フタバ</t>
    </rPh>
    <rPh sb="16" eb="19">
      <t>ヨウチエン</t>
    </rPh>
    <phoneticPr fontId="20"/>
  </si>
  <si>
    <t>幼保連携型認定こども園
葛飾みどり</t>
    <rPh sb="5" eb="7">
      <t>ニンテイ</t>
    </rPh>
    <rPh sb="10" eb="11">
      <t>エン</t>
    </rPh>
    <phoneticPr fontId="20"/>
  </si>
  <si>
    <t>４歳以上</t>
    <phoneticPr fontId="20"/>
  </si>
  <si>
    <t>３歳</t>
  </si>
  <si>
    <t>４歳以上</t>
  </si>
  <si>
    <t>２歳</t>
  </si>
  <si>
    <t>１歳</t>
  </si>
  <si>
    <t>０歳</t>
  </si>
  <si>
    <t>１号</t>
    <rPh sb="1" eb="2">
      <t>ゴウ</t>
    </rPh>
    <phoneticPr fontId="20"/>
  </si>
  <si>
    <t>２号</t>
    <rPh sb="1" eb="2">
      <t>ゴウ</t>
    </rPh>
    <phoneticPr fontId="20"/>
  </si>
  <si>
    <t>３号</t>
    <rPh sb="1" eb="2">
      <t>ゴウ</t>
    </rPh>
    <phoneticPr fontId="20"/>
  </si>
  <si>
    <t>職員数</t>
    <phoneticPr fontId="20"/>
  </si>
  <si>
    <t>認定こども園名</t>
    <rPh sb="0" eb="2">
      <t>ニンテイ</t>
    </rPh>
    <phoneticPr fontId="20"/>
  </si>
  <si>
    <t>101　認定こども園</t>
    <rPh sb="4" eb="5">
      <t>シノブ</t>
    </rPh>
    <rPh sb="5" eb="6">
      <t>テイ</t>
    </rPh>
    <phoneticPr fontId="20"/>
  </si>
  <si>
    <t>資料：産業観光部産業経済課</t>
    <rPh sb="3" eb="5">
      <t>サンギョウ</t>
    </rPh>
    <rPh sb="5" eb="7">
      <t>カンコウ</t>
    </rPh>
    <rPh sb="7" eb="8">
      <t>ブ</t>
    </rPh>
    <rPh sb="8" eb="10">
      <t>サンギョウ</t>
    </rPh>
    <rPh sb="10" eb="12">
      <t>ケイザイ</t>
    </rPh>
    <rPh sb="12" eb="13">
      <t>カ</t>
    </rPh>
    <phoneticPr fontId="20"/>
  </si>
  <si>
    <t>　注：同一団体が複数枠利用の場合、人員も延べ数で集計。</t>
    <rPh sb="1" eb="2">
      <t>チュウ</t>
    </rPh>
    <rPh sb="3" eb="5">
      <t>ドウイツ</t>
    </rPh>
    <rPh sb="5" eb="7">
      <t>ダンタイ</t>
    </rPh>
    <rPh sb="8" eb="10">
      <t>フクスウ</t>
    </rPh>
    <rPh sb="10" eb="11">
      <t>ワク</t>
    </rPh>
    <rPh sb="11" eb="13">
      <t>リヨウ</t>
    </rPh>
    <rPh sb="14" eb="16">
      <t>バアイ</t>
    </rPh>
    <rPh sb="17" eb="19">
      <t>ジンイン</t>
    </rPh>
    <rPh sb="20" eb="21">
      <t>ノ</t>
    </rPh>
    <rPh sb="22" eb="23">
      <t>スウ</t>
    </rPh>
    <rPh sb="24" eb="26">
      <t>シュウケイ</t>
    </rPh>
    <phoneticPr fontId="20"/>
  </si>
  <si>
    <t>展示ホール２</t>
  </si>
  <si>
    <t>展示ホール１</t>
  </si>
  <si>
    <t>和室２</t>
  </si>
  <si>
    <t>和室１</t>
  </si>
  <si>
    <t>第３会議室</t>
  </si>
  <si>
    <t>第２会議室</t>
  </si>
  <si>
    <t>第１会議室</t>
  </si>
  <si>
    <t>洋室</t>
  </si>
  <si>
    <t>展示ホール</t>
  </si>
  <si>
    <t>会議室</t>
  </si>
  <si>
    <t>大ホール</t>
  </si>
  <si>
    <t>所在地：青戸7−2−1</t>
    <phoneticPr fontId="20"/>
  </si>
  <si>
    <t>102　テクノプラザかつしか</t>
    <phoneticPr fontId="20"/>
  </si>
  <si>
    <t>資料：産業観光部産業経済課</t>
  </si>
  <si>
    <t>練習室</t>
    <phoneticPr fontId="20"/>
  </si>
  <si>
    <t>卓球室</t>
    <phoneticPr fontId="20"/>
  </si>
  <si>
    <t>多目的室</t>
  </si>
  <si>
    <t>小会議室</t>
  </si>
  <si>
    <t>大会議室</t>
  </si>
  <si>
    <t>団体・個人利用</t>
  </si>
  <si>
    <t>団体利用</t>
  </si>
  <si>
    <t>所在地：立石3-12-1</t>
    <phoneticPr fontId="20"/>
  </si>
  <si>
    <t>103　勤労福祉会館</t>
    <phoneticPr fontId="20"/>
  </si>
  <si>
    <t>資料：産業観光部観光課</t>
    <phoneticPr fontId="20"/>
  </si>
  <si>
    <t>注２：山本亭は、新型コロナウイルス感染症拡大防止のため、令和2年4月1日から5月29日まで休館。また、令和2年度は貸室の利用を休止。</t>
    <rPh sb="0" eb="1">
      <t>チュウ</t>
    </rPh>
    <rPh sb="3" eb="5">
      <t>ヤマモト</t>
    </rPh>
    <rPh sb="5" eb="6">
      <t>テイ</t>
    </rPh>
    <rPh sb="8" eb="10">
      <t>シンガタ</t>
    </rPh>
    <rPh sb="17" eb="20">
      <t>カンセンショウ</t>
    </rPh>
    <rPh sb="20" eb="22">
      <t>カクダイ</t>
    </rPh>
    <rPh sb="22" eb="24">
      <t>ボウシ</t>
    </rPh>
    <rPh sb="28" eb="30">
      <t>レイワ</t>
    </rPh>
    <rPh sb="31" eb="32">
      <t>ネン</t>
    </rPh>
    <rPh sb="33" eb="34">
      <t>ガツ</t>
    </rPh>
    <rPh sb="34" eb="36">
      <t>ツイタチ</t>
    </rPh>
    <rPh sb="39" eb="40">
      <t>ガツ</t>
    </rPh>
    <rPh sb="42" eb="43">
      <t>ニチ</t>
    </rPh>
    <rPh sb="45" eb="47">
      <t>キュウカン</t>
    </rPh>
    <rPh sb="51" eb="53">
      <t>レイワ</t>
    </rPh>
    <rPh sb="54" eb="56">
      <t>ネンド</t>
    </rPh>
    <rPh sb="57" eb="59">
      <t>カシシツ</t>
    </rPh>
    <rPh sb="60" eb="62">
      <t>リヨウ</t>
    </rPh>
    <rPh sb="63" eb="65">
      <t>キュウシ</t>
    </rPh>
    <phoneticPr fontId="20"/>
  </si>
  <si>
    <t>注１：和室利用の件数は、利用室数で集計。</t>
    <rPh sb="0" eb="1">
      <t>チュウ</t>
    </rPh>
    <rPh sb="3" eb="5">
      <t>ワシツ</t>
    </rPh>
    <rPh sb="5" eb="7">
      <t>リヨウ</t>
    </rPh>
    <rPh sb="8" eb="10">
      <t>ケンスウ</t>
    </rPh>
    <rPh sb="12" eb="14">
      <t>リヨウ</t>
    </rPh>
    <rPh sb="14" eb="15">
      <t>シツ</t>
    </rPh>
    <rPh sb="15" eb="16">
      <t>スウ</t>
    </rPh>
    <rPh sb="17" eb="19">
      <t>シュウケイ</t>
    </rPh>
    <phoneticPr fontId="20"/>
  </si>
  <si>
    <t>(部屋利用を除く)</t>
    <phoneticPr fontId="20"/>
  </si>
  <si>
    <t>茶室利用</t>
  </si>
  <si>
    <t>和室利用</t>
  </si>
  <si>
    <t>入館者数</t>
    <phoneticPr fontId="20"/>
  </si>
  <si>
    <t>入館者総数</t>
  </si>
  <si>
    <t>所在地：柴又７−19−32</t>
    <phoneticPr fontId="20"/>
  </si>
  <si>
    <t>104　山本亭</t>
    <phoneticPr fontId="20"/>
  </si>
  <si>
    <t>資料：産業観光部観光課</t>
    <rPh sb="3" eb="5">
      <t>サンギョウ</t>
    </rPh>
    <rPh sb="5" eb="7">
      <t>カンコウ</t>
    </rPh>
    <rPh sb="7" eb="8">
      <t>ブ</t>
    </rPh>
    <rPh sb="8" eb="11">
      <t>カンコウカ</t>
    </rPh>
    <phoneticPr fontId="20"/>
  </si>
  <si>
    <t>注２：葛飾柴又寅さん記念館（及び山田洋次ミュージアム）は、新型コロナウイルス感染症拡大防止のため、令和2年4月1日から5月29日まで休館。</t>
    <rPh sb="0" eb="1">
      <t>チュウ</t>
    </rPh>
    <phoneticPr fontId="20"/>
  </si>
  <si>
    <t>　　　（平成31年1月15日から平成31年2月28日までは全面休館）</t>
    <rPh sb="4" eb="6">
      <t>ヘイセイ</t>
    </rPh>
    <rPh sb="8" eb="9">
      <t>ネン</t>
    </rPh>
    <rPh sb="10" eb="11">
      <t>ガツ</t>
    </rPh>
    <rPh sb="13" eb="14">
      <t>ニチ</t>
    </rPh>
    <rPh sb="16" eb="18">
      <t>ヘイセイ</t>
    </rPh>
    <rPh sb="20" eb="21">
      <t>ネン</t>
    </rPh>
    <rPh sb="22" eb="23">
      <t>ガツ</t>
    </rPh>
    <rPh sb="25" eb="26">
      <t>ニチ</t>
    </rPh>
    <rPh sb="29" eb="31">
      <t>ゼンメン</t>
    </rPh>
    <rPh sb="31" eb="33">
      <t>キュウカン</t>
    </rPh>
    <phoneticPr fontId="20"/>
  </si>
  <si>
    <t>注１：葛飾柴又寅さん記念館（及び山田洋次ミュージアム）は、リニューアル工事に伴い平成30年11月19日から平成31年4月12日まで一部休館。</t>
    <rPh sb="0" eb="1">
      <t>チュウ</t>
    </rPh>
    <rPh sb="5" eb="7">
      <t>シバマタ</t>
    </rPh>
    <rPh sb="7" eb="8">
      <t>トラ</t>
    </rPh>
    <rPh sb="10" eb="12">
      <t>キネン</t>
    </rPh>
    <rPh sb="12" eb="13">
      <t>カン</t>
    </rPh>
    <rPh sb="14" eb="15">
      <t>オヨ</t>
    </rPh>
    <rPh sb="16" eb="18">
      <t>ヤマダ</t>
    </rPh>
    <rPh sb="18" eb="20">
      <t>ヨウジ</t>
    </rPh>
    <rPh sb="35" eb="37">
      <t>コウジ</t>
    </rPh>
    <rPh sb="38" eb="39">
      <t>トモナ</t>
    </rPh>
    <rPh sb="40" eb="42">
      <t>ヘイセイ</t>
    </rPh>
    <rPh sb="44" eb="45">
      <t>ネン</t>
    </rPh>
    <rPh sb="47" eb="48">
      <t>ガツ</t>
    </rPh>
    <rPh sb="50" eb="51">
      <t>ニチ</t>
    </rPh>
    <rPh sb="53" eb="55">
      <t>ヘイセイ</t>
    </rPh>
    <rPh sb="57" eb="58">
      <t>ネン</t>
    </rPh>
    <rPh sb="59" eb="60">
      <t>ガツ</t>
    </rPh>
    <rPh sb="62" eb="63">
      <t>ニチ</t>
    </rPh>
    <rPh sb="65" eb="67">
      <t>イチブ</t>
    </rPh>
    <rPh sb="67" eb="69">
      <t>キュウカン</t>
    </rPh>
    <phoneticPr fontId="20"/>
  </si>
  <si>
    <t>小・中学生</t>
  </si>
  <si>
    <t>レンタサイクル</t>
  </si>
  <si>
    <t>団体
(小・中学生)</t>
    <rPh sb="4" eb="5">
      <t>ショウ</t>
    </rPh>
    <rPh sb="6" eb="7">
      <t>チュウ</t>
    </rPh>
    <rPh sb="7" eb="9">
      <t>ガクセイ</t>
    </rPh>
    <phoneticPr fontId="20"/>
  </si>
  <si>
    <t>団体
(一般)</t>
    <phoneticPr fontId="20"/>
  </si>
  <si>
    <t>シルバー</t>
  </si>
  <si>
    <t>所在地：柴又6−22−19</t>
    <phoneticPr fontId="20"/>
  </si>
  <si>
    <t>105　葛飾柴又寅さん記念館</t>
    <phoneticPr fontId="20"/>
  </si>
  <si>
    <t>資料：地域振興部文化国際課</t>
    <rPh sb="3" eb="5">
      <t>チイキ</t>
    </rPh>
    <rPh sb="5" eb="7">
      <t>シンコウ</t>
    </rPh>
    <rPh sb="7" eb="8">
      <t>ブ</t>
    </rPh>
    <rPh sb="8" eb="10">
      <t>ブンカ</t>
    </rPh>
    <rPh sb="10" eb="12">
      <t>コクサイ</t>
    </rPh>
    <rPh sb="12" eb="13">
      <t>カ</t>
    </rPh>
    <phoneticPr fontId="20"/>
  </si>
  <si>
    <t>練習室C</t>
    <rPh sb="0" eb="3">
      <t>レンシュウシツ</t>
    </rPh>
    <phoneticPr fontId="20"/>
  </si>
  <si>
    <t>練習室B</t>
    <rPh sb="0" eb="3">
      <t>レンシュウシツ</t>
    </rPh>
    <phoneticPr fontId="20"/>
  </si>
  <si>
    <t>練習室A</t>
    <rPh sb="0" eb="3">
      <t>レンシュウシツ</t>
    </rPh>
    <phoneticPr fontId="20"/>
  </si>
  <si>
    <t>別館</t>
    <rPh sb="0" eb="2">
      <t>ベッカン</t>
    </rPh>
    <phoneticPr fontId="20"/>
  </si>
  <si>
    <t>練習室3</t>
    <phoneticPr fontId="20"/>
  </si>
  <si>
    <t>練習室2</t>
    <phoneticPr fontId="20"/>
  </si>
  <si>
    <t>練習室1</t>
    <phoneticPr fontId="20"/>
  </si>
  <si>
    <t>本館</t>
    <rPh sb="0" eb="1">
      <t>ホン</t>
    </rPh>
    <rPh sb="1" eb="2">
      <t>カン</t>
    </rPh>
    <phoneticPr fontId="20"/>
  </si>
  <si>
    <t>アトリエ</t>
    <phoneticPr fontId="20"/>
  </si>
  <si>
    <t>パンジー</t>
    <phoneticPr fontId="20"/>
  </si>
  <si>
    <t>ライラック</t>
    <phoneticPr fontId="20"/>
  </si>
  <si>
    <t>ラベンダー</t>
    <phoneticPr fontId="20"/>
  </si>
  <si>
    <t>レインボー</t>
  </si>
  <si>
    <t>コンチェルト</t>
  </si>
  <si>
    <t>メヌエット</t>
  </si>
  <si>
    <t>ひびき</t>
  </si>
  <si>
    <t>コスモス</t>
  </si>
  <si>
    <t>チェリー</t>
  </si>
  <si>
    <t>ローレル</t>
  </si>
  <si>
    <t>カトレア</t>
  </si>
  <si>
    <t>ローズ</t>
  </si>
  <si>
    <t>ビジュアルルーム</t>
    <phoneticPr fontId="20"/>
  </si>
  <si>
    <t>第2レクリエーションルーム</t>
    <rPh sb="0" eb="1">
      <t>ダイ</t>
    </rPh>
    <phoneticPr fontId="20"/>
  </si>
  <si>
    <t>第1レクリエーションルーム</t>
    <rPh sb="0" eb="1">
      <t>ダイ</t>
    </rPh>
    <phoneticPr fontId="20"/>
  </si>
  <si>
    <t>ギャラリー2</t>
    <phoneticPr fontId="20"/>
  </si>
  <si>
    <t>ギャラリー1</t>
    <phoneticPr fontId="20"/>
  </si>
  <si>
    <t>小ホール</t>
  </si>
  <si>
    <t>リハーサル室</t>
  </si>
  <si>
    <t>B／A</t>
    <phoneticPr fontId="20"/>
  </si>
  <si>
    <t>(B)</t>
    <phoneticPr fontId="20"/>
  </si>
  <si>
    <t>(A)</t>
    <phoneticPr fontId="20"/>
  </si>
  <si>
    <t>使用日数</t>
  </si>
  <si>
    <t>使用可能日数</t>
  </si>
  <si>
    <t>令和2年度</t>
    <rPh sb="0" eb="2">
      <t>レイワ</t>
    </rPh>
    <phoneticPr fontId="20"/>
  </si>
  <si>
    <t>平成30年度</t>
    <phoneticPr fontId="20"/>
  </si>
  <si>
    <t>施設</t>
  </si>
  <si>
    <t>所在地：立石6−33−1</t>
    <phoneticPr fontId="20"/>
  </si>
  <si>
    <t>106　かつしかシンフォニーヒルズ</t>
    <phoneticPr fontId="20"/>
  </si>
  <si>
    <t>会議室</t>
    <rPh sb="0" eb="3">
      <t>カイギシツ</t>
    </rPh>
    <phoneticPr fontId="20"/>
  </si>
  <si>
    <t>リリオホール</t>
  </si>
  <si>
    <t>日</t>
    <phoneticPr fontId="20"/>
  </si>
  <si>
    <t>所在地：亀有3−26−１</t>
    <phoneticPr fontId="20"/>
  </si>
  <si>
    <t>107　かめありリリオホール</t>
    <phoneticPr fontId="20"/>
  </si>
  <si>
    <t>資料：地域振興部地域振興課、シニア活動支援センター</t>
    <rPh sb="3" eb="5">
      <t>チイキ</t>
    </rPh>
    <rPh sb="5" eb="7">
      <t>シンコウ</t>
    </rPh>
    <rPh sb="7" eb="8">
      <t>ブ</t>
    </rPh>
    <rPh sb="8" eb="10">
      <t>チイキ</t>
    </rPh>
    <rPh sb="10" eb="12">
      <t>シンコウ</t>
    </rPh>
    <rPh sb="12" eb="13">
      <t>カ</t>
    </rPh>
    <phoneticPr fontId="20"/>
  </si>
  <si>
    <t>シニア
活動支援
センター</t>
    <rPh sb="4" eb="6">
      <t>カツドウ</t>
    </rPh>
    <rPh sb="6" eb="8">
      <t>シエン</t>
    </rPh>
    <phoneticPr fontId="20"/>
  </si>
  <si>
    <r>
      <t>108　憩い交流館</t>
    </r>
    <r>
      <rPr>
        <sz val="16"/>
        <rFont val="ＭＳ 明朝"/>
        <family val="1"/>
        <charset val="128"/>
      </rPr>
      <t>(平成20年3月まで敬老館）（シニア活動支援センター含む)</t>
    </r>
    <rPh sb="4" eb="5">
      <t>イコ</t>
    </rPh>
    <rPh sb="6" eb="8">
      <t>コウリュウ</t>
    </rPh>
    <rPh sb="8" eb="9">
      <t>カン</t>
    </rPh>
    <rPh sb="10" eb="12">
      <t>ヘイセイ</t>
    </rPh>
    <rPh sb="14" eb="15">
      <t>ネン</t>
    </rPh>
    <rPh sb="16" eb="17">
      <t>ガツ</t>
    </rPh>
    <rPh sb="19" eb="21">
      <t>ケイロウ</t>
    </rPh>
    <rPh sb="21" eb="22">
      <t>カン</t>
    </rPh>
    <phoneticPr fontId="20"/>
  </si>
  <si>
    <t>資料：消費生活センター</t>
  </si>
  <si>
    <t>　注：１件の相談でも複数の内容にわたるため、合計(「135専門相談」内の件数）と相談件数は必ずしも一致しない。</t>
    <rPh sb="29" eb="31">
      <t>センモン</t>
    </rPh>
    <phoneticPr fontId="20"/>
  </si>
  <si>
    <t>生活知識</t>
  </si>
  <si>
    <t>買物相談</t>
  </si>
  <si>
    <t>施設設備</t>
  </si>
  <si>
    <t>包装容器</t>
  </si>
  <si>
    <t>接客対応</t>
  </si>
  <si>
    <t>契約
(解約)</t>
  </si>
  <si>
    <t>販売方法</t>
  </si>
  <si>
    <t>表示広告</t>
  </si>
  <si>
    <t>計量量目</t>
  </si>
  <si>
    <t>価格料金</t>
  </si>
  <si>
    <t>法規基準</t>
  </si>
  <si>
    <t>品質機能役務品質</t>
  </si>
  <si>
    <t>安全衛生</t>
    <phoneticPr fontId="20"/>
  </si>
  <si>
    <t>（２）消費生活相談</t>
    <phoneticPr fontId="20"/>
  </si>
  <si>
    <t>令和元年度</t>
    <rPh sb="0" eb="2">
      <t>レイワ</t>
    </rPh>
    <rPh sb="2" eb="4">
      <t>ガンネン</t>
    </rPh>
    <rPh sb="4" eb="5">
      <t>ド</t>
    </rPh>
    <phoneticPr fontId="20"/>
  </si>
  <si>
    <t>学習室</t>
    <rPh sb="0" eb="3">
      <t>ガクシュウシツ</t>
    </rPh>
    <phoneticPr fontId="20"/>
  </si>
  <si>
    <t>洋室D</t>
  </si>
  <si>
    <t>洋室C</t>
  </si>
  <si>
    <t>洋室B</t>
    <phoneticPr fontId="20"/>
  </si>
  <si>
    <t>洋室A</t>
    <phoneticPr fontId="20"/>
  </si>
  <si>
    <t>調理実習室</t>
  </si>
  <si>
    <t>消費者</t>
    <rPh sb="0" eb="3">
      <t>ショウヒシャ</t>
    </rPh>
    <phoneticPr fontId="20"/>
  </si>
  <si>
    <t>多目的ホール</t>
  </si>
  <si>
    <t>所在地：立石5−27−1</t>
    <rPh sb="4" eb="6">
      <t>タテイシ</t>
    </rPh>
    <phoneticPr fontId="20"/>
  </si>
  <si>
    <t>（１）消費生活センター</t>
    <rPh sb="3" eb="5">
      <t>ショウヒ</t>
    </rPh>
    <rPh sb="5" eb="7">
      <t>セイカツ</t>
    </rPh>
    <phoneticPr fontId="20"/>
  </si>
  <si>
    <t>109　消費生活センター</t>
    <phoneticPr fontId="20"/>
  </si>
  <si>
    <t>資料：地域振興部地域振興課</t>
    <rPh sb="0" eb="2">
      <t>シリョウ</t>
    </rPh>
    <rPh sb="3" eb="5">
      <t>チイキ</t>
    </rPh>
    <rPh sb="5" eb="7">
      <t>シンコウ</t>
    </rPh>
    <rPh sb="7" eb="8">
      <t>ブ</t>
    </rPh>
    <rPh sb="8" eb="10">
      <t>チイキ</t>
    </rPh>
    <rPh sb="10" eb="13">
      <t>シンコウカ</t>
    </rPh>
    <phoneticPr fontId="20"/>
  </si>
  <si>
    <t>注４：新型コロナウイルス感染拡大防止対策のため、令和2年4月9日から6月20日まで、令和3年1月8日から3月31日まで空室受付中止。７月分はがき受付中止。</t>
    <rPh sb="0" eb="1">
      <t>チュウ</t>
    </rPh>
    <rPh sb="3" eb="5">
      <t>シンガタ</t>
    </rPh>
    <rPh sb="12" eb="14">
      <t>カンセン</t>
    </rPh>
    <rPh sb="14" eb="16">
      <t>カクダイ</t>
    </rPh>
    <rPh sb="16" eb="18">
      <t>ボウシ</t>
    </rPh>
    <rPh sb="18" eb="20">
      <t>タイサク</t>
    </rPh>
    <rPh sb="24" eb="26">
      <t>レイワ</t>
    </rPh>
    <rPh sb="27" eb="28">
      <t>ネン</t>
    </rPh>
    <rPh sb="29" eb="30">
      <t>ガツ</t>
    </rPh>
    <rPh sb="31" eb="32">
      <t>ニチ</t>
    </rPh>
    <rPh sb="35" eb="36">
      <t>ガツ</t>
    </rPh>
    <rPh sb="38" eb="39">
      <t>ニチ</t>
    </rPh>
    <rPh sb="42" eb="44">
      <t>レイワ</t>
    </rPh>
    <rPh sb="45" eb="46">
      <t>ネン</t>
    </rPh>
    <rPh sb="47" eb="48">
      <t>ガツ</t>
    </rPh>
    <rPh sb="49" eb="50">
      <t>ニチ</t>
    </rPh>
    <rPh sb="53" eb="54">
      <t>ガツ</t>
    </rPh>
    <rPh sb="56" eb="57">
      <t>ニチ</t>
    </rPh>
    <rPh sb="59" eb="61">
      <t>クウシツ</t>
    </rPh>
    <rPh sb="61" eb="63">
      <t>ウケツケ</t>
    </rPh>
    <rPh sb="63" eb="65">
      <t>チュウシ</t>
    </rPh>
    <rPh sb="67" eb="69">
      <t>ガツブン</t>
    </rPh>
    <rPh sb="72" eb="74">
      <t>ウケツケ</t>
    </rPh>
    <rPh sb="74" eb="76">
      <t>チュウシ</t>
    </rPh>
    <phoneticPr fontId="20"/>
  </si>
  <si>
    <t>注３：令和2年度一部施設変更。吉夢から鴨川グランドホテルへ</t>
    <rPh sb="0" eb="1">
      <t>チュウ</t>
    </rPh>
    <rPh sb="3" eb="5">
      <t>レイワ</t>
    </rPh>
    <rPh sb="6" eb="8">
      <t>ネンド</t>
    </rPh>
    <rPh sb="8" eb="10">
      <t>イチブ</t>
    </rPh>
    <rPh sb="10" eb="12">
      <t>シセツ</t>
    </rPh>
    <rPh sb="12" eb="14">
      <t>ヘンコウ</t>
    </rPh>
    <rPh sb="15" eb="16">
      <t>キチ</t>
    </rPh>
    <rPh sb="16" eb="17">
      <t>ユメ</t>
    </rPh>
    <rPh sb="19" eb="21">
      <t>カモガワ</t>
    </rPh>
    <phoneticPr fontId="20"/>
  </si>
  <si>
    <t>注２：令和元年度一部施設変更。下部ホテルから思い出浪漫館へ</t>
    <rPh sb="0" eb="1">
      <t>チュウ</t>
    </rPh>
    <phoneticPr fontId="20"/>
  </si>
  <si>
    <t>資料：都市整備部公園課</t>
  </si>
  <si>
    <t>注１：平成30年度一部施設変更。館山シーサイドホテル、鴨川グランドホテルから犬吠埼ホテル、吉夢へ</t>
    <rPh sb="3" eb="5">
      <t>ヘイセイ</t>
    </rPh>
    <rPh sb="7" eb="9">
      <t>ネンド</t>
    </rPh>
    <rPh sb="9" eb="11">
      <t>イチブ</t>
    </rPh>
    <rPh sb="11" eb="13">
      <t>シセツ</t>
    </rPh>
    <rPh sb="13" eb="15">
      <t>ヘンコウ</t>
    </rPh>
    <rPh sb="16" eb="18">
      <t>タテヤマ</t>
    </rPh>
    <rPh sb="27" eb="29">
      <t>カモガワ</t>
    </rPh>
    <rPh sb="38" eb="41">
      <t>イヌボウサキ</t>
    </rPh>
    <rPh sb="45" eb="47">
      <t>キチム</t>
    </rPh>
    <phoneticPr fontId="20"/>
  </si>
  <si>
    <t>室</t>
    <rPh sb="0" eb="1">
      <t>シツ</t>
    </rPh>
    <phoneticPr fontId="20"/>
  </si>
  <si>
    <t>利用客数</t>
    <rPh sb="0" eb="2">
      <t>リヨウ</t>
    </rPh>
    <rPh sb="2" eb="4">
      <t>キャクスウ</t>
    </rPh>
    <phoneticPr fontId="20"/>
  </si>
  <si>
    <t>利用室数</t>
    <rPh sb="2" eb="3">
      <t>シツ</t>
    </rPh>
    <rPh sb="3" eb="4">
      <t>スウ</t>
    </rPh>
    <phoneticPr fontId="20"/>
  </si>
  <si>
    <t>利用客数</t>
  </si>
  <si>
    <t>利用室数</t>
  </si>
  <si>
    <t>静観亭</t>
    <phoneticPr fontId="20"/>
  </si>
  <si>
    <t>鴨川グランドホテル</t>
    <rPh sb="0" eb="2">
      <t>カモガワ</t>
    </rPh>
    <phoneticPr fontId="20"/>
  </si>
  <si>
    <t>思い出浪漫館</t>
    <rPh sb="0" eb="1">
      <t>オモ</t>
    </rPh>
    <rPh sb="2" eb="5">
      <t>デロマン</t>
    </rPh>
    <rPh sb="5" eb="6">
      <t>カン</t>
    </rPh>
    <phoneticPr fontId="20"/>
  </si>
  <si>
    <t>（２）いこいの施設</t>
  </si>
  <si>
    <t>‐</t>
  </si>
  <si>
    <t>利用客数</t>
    <rPh sb="0" eb="3">
      <t>リヨウキャク</t>
    </rPh>
    <rPh sb="3" eb="4">
      <t>スウ</t>
    </rPh>
    <phoneticPr fontId="20"/>
  </si>
  <si>
    <t>利用室数</t>
    <rPh sb="0" eb="2">
      <t>リヨウ</t>
    </rPh>
    <rPh sb="2" eb="3">
      <t>シツ</t>
    </rPh>
    <rPh sb="3" eb="4">
      <t>スウ</t>
    </rPh>
    <phoneticPr fontId="20"/>
  </si>
  <si>
    <t>吉夢</t>
    <rPh sb="0" eb="1">
      <t>キチ</t>
    </rPh>
    <rPh sb="1" eb="2">
      <t>ム</t>
    </rPh>
    <phoneticPr fontId="20"/>
  </si>
  <si>
    <t>犬吠埼ホテル</t>
    <rPh sb="0" eb="3">
      <t>イヌボウザキ</t>
    </rPh>
    <phoneticPr fontId="20"/>
  </si>
  <si>
    <t>大滝ホテル</t>
    <rPh sb="0" eb="2">
      <t>オオタキ</t>
    </rPh>
    <phoneticPr fontId="20"/>
  </si>
  <si>
    <t>ホテルエピナール
那須</t>
    <rPh sb="9" eb="11">
      <t>ナス</t>
    </rPh>
    <phoneticPr fontId="20"/>
  </si>
  <si>
    <t>下部ホテル</t>
    <rPh sb="0" eb="2">
      <t>シモベ</t>
    </rPh>
    <phoneticPr fontId="20"/>
  </si>
  <si>
    <t>ホテルふじ</t>
    <phoneticPr fontId="20"/>
  </si>
  <si>
    <t>利用客数</t>
    <rPh sb="2" eb="3">
      <t>キャク</t>
    </rPh>
    <phoneticPr fontId="20"/>
  </si>
  <si>
    <t>利用室数</t>
    <rPh sb="2" eb="3">
      <t>シツ</t>
    </rPh>
    <phoneticPr fontId="20"/>
  </si>
  <si>
    <t>ほてる白河湯の蔵</t>
    <rPh sb="3" eb="5">
      <t>シラカワ</t>
    </rPh>
    <rPh sb="5" eb="6">
      <t>ユ</t>
    </rPh>
    <rPh sb="7" eb="8">
      <t>クラ</t>
    </rPh>
    <phoneticPr fontId="20"/>
  </si>
  <si>
    <t>旅館たにがわ</t>
    <rPh sb="0" eb="2">
      <t>リョカン</t>
    </rPh>
    <phoneticPr fontId="20"/>
  </si>
  <si>
    <t>ホテルラヴィエ川良</t>
    <rPh sb="7" eb="8">
      <t>カワ</t>
    </rPh>
    <rPh sb="8" eb="9">
      <t>ヨ</t>
    </rPh>
    <phoneticPr fontId="20"/>
  </si>
  <si>
    <t>箱根パークス吉野</t>
    <phoneticPr fontId="20"/>
  </si>
  <si>
    <t>岸権旅館</t>
    <rPh sb="0" eb="1">
      <t>キシ</t>
    </rPh>
    <rPh sb="1" eb="2">
      <t>ケン</t>
    </rPh>
    <rPh sb="2" eb="4">
      <t>リョカン</t>
    </rPh>
    <phoneticPr fontId="20"/>
  </si>
  <si>
    <t>彩り湯かしき花と華</t>
    <rPh sb="0" eb="1">
      <t>イロドリ</t>
    </rPh>
    <rPh sb="2" eb="3">
      <t>ユ</t>
    </rPh>
    <rPh sb="6" eb="7">
      <t>ハナ</t>
    </rPh>
    <rPh sb="8" eb="9">
      <t>ハナ</t>
    </rPh>
    <phoneticPr fontId="20"/>
  </si>
  <si>
    <t>（１）保養施設</t>
    <rPh sb="3" eb="5">
      <t>ホヨウ</t>
    </rPh>
    <rPh sb="5" eb="7">
      <t>シセツ</t>
    </rPh>
    <phoneticPr fontId="20"/>
  </si>
  <si>
    <t>110　保養施設及びいこいの施設</t>
    <phoneticPr fontId="20"/>
  </si>
  <si>
    <t>洋室Ｄ</t>
    <phoneticPr fontId="20"/>
  </si>
  <si>
    <t>洋室C</t>
    <phoneticPr fontId="20"/>
  </si>
  <si>
    <t>洋室Ｂ</t>
  </si>
  <si>
    <t>洋室Ａ</t>
  </si>
  <si>
    <t>学習室</t>
  </si>
  <si>
    <t>所在地：立石5−27−1</t>
    <phoneticPr fontId="20"/>
  </si>
  <si>
    <t>（１）男女平等推進センター</t>
    <phoneticPr fontId="20"/>
  </si>
  <si>
    <t>111　男女平等推進センター</t>
    <phoneticPr fontId="20"/>
  </si>
  <si>
    <t>資料：男女平等推進センター</t>
  </si>
  <si>
    <t>　注：悩みごと相談は月〜金曜日、法律相談は火曜日、女性に対する暴力相談（ＤＶ相談）は月・木曜日に実施。</t>
    <rPh sb="42" eb="43">
      <t>ゲツ</t>
    </rPh>
    <rPh sb="44" eb="47">
      <t>モクヨウビ</t>
    </rPh>
    <rPh sb="48" eb="50">
      <t>ジッシ</t>
    </rPh>
    <phoneticPr fontId="20"/>
  </si>
  <si>
    <t>女性に対する暴力相談
（DV相談）</t>
    <phoneticPr fontId="20"/>
  </si>
  <si>
    <t>法律相談</t>
  </si>
  <si>
    <t>悩みごと相談</t>
    <phoneticPr fontId="20"/>
  </si>
  <si>
    <t>（２）相談件数</t>
    <phoneticPr fontId="20"/>
  </si>
  <si>
    <t>資料：都市整備部公園課</t>
    <rPh sb="3" eb="5">
      <t>トシ</t>
    </rPh>
    <rPh sb="5" eb="7">
      <t>セイビ</t>
    </rPh>
    <rPh sb="10" eb="11">
      <t>カ</t>
    </rPh>
    <phoneticPr fontId="20"/>
  </si>
  <si>
    <t>　注：各公園の数値は、令和2年度のもの</t>
    <rPh sb="1" eb="2">
      <t>チュウ</t>
    </rPh>
    <rPh sb="3" eb="6">
      <t>カクコウエン</t>
    </rPh>
    <rPh sb="7" eb="9">
      <t>スウチ</t>
    </rPh>
    <rPh sb="11" eb="12">
      <t>レイ</t>
    </rPh>
    <rPh sb="12" eb="13">
      <t>ワ</t>
    </rPh>
    <rPh sb="14" eb="15">
      <t>ネン</t>
    </rPh>
    <rPh sb="15" eb="16">
      <t>ド</t>
    </rPh>
    <phoneticPr fontId="20"/>
  </si>
  <si>
    <t>北沼</t>
  </si>
  <si>
    <t>上千葉砂原</t>
  </si>
  <si>
    <t>新宿交通</t>
  </si>
  <si>
    <t>三輪車</t>
  </si>
  <si>
    <t>豆自動車</t>
  </si>
  <si>
    <t>ゴーカート</t>
  </si>
  <si>
    <t>自転車</t>
  </si>
  <si>
    <t>年度及び公園名</t>
    <rPh sb="2" eb="3">
      <t>オヨ</t>
    </rPh>
    <phoneticPr fontId="20"/>
  </si>
  <si>
    <t xml:space="preserve"> (単位：人)</t>
  </si>
  <si>
    <t>112　交通公園</t>
    <phoneticPr fontId="20"/>
  </si>
  <si>
    <t>資料：教育委員会事務局生涯スポーツ課</t>
    <rPh sb="3" eb="5">
      <t>キョウイク</t>
    </rPh>
    <rPh sb="5" eb="8">
      <t>イインカイ</t>
    </rPh>
    <rPh sb="8" eb="11">
      <t>ジムキョク</t>
    </rPh>
    <rPh sb="11" eb="13">
      <t>ショウガイ</t>
    </rPh>
    <rPh sb="17" eb="18">
      <t>カ</t>
    </rPh>
    <phoneticPr fontId="20"/>
  </si>
  <si>
    <t>　　　3月21日まで20時までの短縮営業、3月22日以降21時までの短縮営業。</t>
    <phoneticPr fontId="20"/>
  </si>
  <si>
    <t>注３：全球技場は令和2年4月1日から5月31日まで新型コロナウイルス感染症拡大防止のため閉鎖。また、小菅西公園フットサル場は令和3年1月8日から</t>
    <rPh sb="0" eb="1">
      <t>チュウ</t>
    </rPh>
    <rPh sb="8" eb="10">
      <t>レイワ</t>
    </rPh>
    <rPh sb="11" eb="12">
      <t>ネン</t>
    </rPh>
    <rPh sb="13" eb="14">
      <t>ガツ</t>
    </rPh>
    <rPh sb="15" eb="16">
      <t>ニチ</t>
    </rPh>
    <rPh sb="19" eb="20">
      <t>ガツ</t>
    </rPh>
    <rPh sb="22" eb="23">
      <t>ニチ</t>
    </rPh>
    <rPh sb="25" eb="27">
      <t>シンガタ</t>
    </rPh>
    <rPh sb="34" eb="37">
      <t>カンセンショウ</t>
    </rPh>
    <rPh sb="37" eb="39">
      <t>カクダイ</t>
    </rPh>
    <rPh sb="39" eb="41">
      <t>ボウシ</t>
    </rPh>
    <rPh sb="44" eb="46">
      <t>ヘイサ</t>
    </rPh>
    <phoneticPr fontId="20"/>
  </si>
  <si>
    <t>　　　柴又は令和元年10月12日から12月20日まで台風による冠水のため閉鎖。</t>
    <rPh sb="3" eb="5">
      <t>シバマタ</t>
    </rPh>
    <rPh sb="6" eb="8">
      <t>レイワ</t>
    </rPh>
    <rPh sb="8" eb="10">
      <t>ガンネン</t>
    </rPh>
    <rPh sb="12" eb="13">
      <t>ガツ</t>
    </rPh>
    <rPh sb="15" eb="16">
      <t>ニチ</t>
    </rPh>
    <rPh sb="20" eb="21">
      <t>ガツ</t>
    </rPh>
    <rPh sb="23" eb="24">
      <t>ニチ</t>
    </rPh>
    <rPh sb="26" eb="28">
      <t>タイフウ</t>
    </rPh>
    <rPh sb="31" eb="33">
      <t>カンスイ</t>
    </rPh>
    <rPh sb="36" eb="38">
      <t>ヘイサ</t>
    </rPh>
    <phoneticPr fontId="20"/>
  </si>
  <si>
    <t>注２：荒川小菅は令和元年10月12日から令和2年2月7日まで、木根川橋、四つ木橋、堀切橋フットサル場は令和元年10月12日から令和2年1月24日まで、</t>
    <rPh sb="0" eb="1">
      <t>チュウ</t>
    </rPh>
    <rPh sb="3" eb="5">
      <t>アラカワ</t>
    </rPh>
    <rPh sb="5" eb="7">
      <t>コスゲ</t>
    </rPh>
    <rPh sb="8" eb="10">
      <t>レイワ</t>
    </rPh>
    <rPh sb="10" eb="12">
      <t>ガンネン</t>
    </rPh>
    <rPh sb="14" eb="15">
      <t>ガツ</t>
    </rPh>
    <rPh sb="17" eb="18">
      <t>ニチ</t>
    </rPh>
    <rPh sb="20" eb="22">
      <t>レイワ</t>
    </rPh>
    <rPh sb="23" eb="24">
      <t>ネン</t>
    </rPh>
    <rPh sb="25" eb="26">
      <t>ガツ</t>
    </rPh>
    <rPh sb="27" eb="28">
      <t>ニチ</t>
    </rPh>
    <rPh sb="31" eb="32">
      <t>キ</t>
    </rPh>
    <rPh sb="32" eb="34">
      <t>ネガワ</t>
    </rPh>
    <rPh sb="34" eb="35">
      <t>ハシ</t>
    </rPh>
    <rPh sb="36" eb="37">
      <t>ヨ</t>
    </rPh>
    <rPh sb="38" eb="39">
      <t>ギ</t>
    </rPh>
    <rPh sb="39" eb="40">
      <t>ハシ</t>
    </rPh>
    <rPh sb="41" eb="43">
      <t>ホリキリ</t>
    </rPh>
    <rPh sb="43" eb="44">
      <t>バシ</t>
    </rPh>
    <rPh sb="49" eb="50">
      <t>ジョウ</t>
    </rPh>
    <rPh sb="51" eb="53">
      <t>レイワ</t>
    </rPh>
    <rPh sb="53" eb="55">
      <t>ガンネン</t>
    </rPh>
    <rPh sb="57" eb="58">
      <t>ガツ</t>
    </rPh>
    <rPh sb="60" eb="61">
      <t>ニチ</t>
    </rPh>
    <rPh sb="63" eb="65">
      <t>レイワ</t>
    </rPh>
    <rPh sb="66" eb="67">
      <t>ネン</t>
    </rPh>
    <rPh sb="68" eb="69">
      <t>ガツ</t>
    </rPh>
    <rPh sb="71" eb="72">
      <t>ニチ</t>
    </rPh>
    <phoneticPr fontId="20"/>
  </si>
  <si>
    <t>注１：各球技場の数値は、令和2年度のもの。</t>
    <rPh sb="0" eb="1">
      <t>チュウ</t>
    </rPh>
    <rPh sb="3" eb="4">
      <t>カク</t>
    </rPh>
    <rPh sb="4" eb="7">
      <t>キュウギジョウ</t>
    </rPh>
    <rPh sb="8" eb="10">
      <t>スウチ</t>
    </rPh>
    <rPh sb="12" eb="13">
      <t>レイ</t>
    </rPh>
    <rPh sb="13" eb="14">
      <t>ワ</t>
    </rPh>
    <rPh sb="15" eb="16">
      <t>ネン</t>
    </rPh>
    <rPh sb="16" eb="17">
      <t>ド</t>
    </rPh>
    <phoneticPr fontId="20"/>
  </si>
  <si>
    <t>小菅西公園フットサル場(２面)</t>
    <rPh sb="0" eb="2">
      <t>コスゲ</t>
    </rPh>
    <rPh sb="2" eb="3">
      <t>ニシ</t>
    </rPh>
    <rPh sb="3" eb="5">
      <t>コウエン</t>
    </rPh>
    <rPh sb="10" eb="11">
      <t>ジョウ</t>
    </rPh>
    <rPh sb="13" eb="14">
      <t>メン</t>
    </rPh>
    <phoneticPr fontId="20"/>
  </si>
  <si>
    <t>堀切橋フットサル場（２面）</t>
    <rPh sb="0" eb="1">
      <t>ホリ</t>
    </rPh>
    <rPh sb="1" eb="2">
      <t>キリ</t>
    </rPh>
    <rPh sb="2" eb="3">
      <t>バシ</t>
    </rPh>
    <rPh sb="8" eb="9">
      <t>ジョウ</t>
    </rPh>
    <rPh sb="11" eb="12">
      <t>メン</t>
    </rPh>
    <phoneticPr fontId="20"/>
  </si>
  <si>
    <t>柴又(１面)</t>
    <phoneticPr fontId="20"/>
  </si>
  <si>
    <t>四つ木橋(１面)</t>
    <rPh sb="0" eb="1">
      <t>ヨ</t>
    </rPh>
    <rPh sb="2" eb="3">
      <t>ギ</t>
    </rPh>
    <rPh sb="3" eb="4">
      <t>バシ</t>
    </rPh>
    <phoneticPr fontId="20"/>
  </si>
  <si>
    <t>木根川橋(１面)</t>
    <rPh sb="0" eb="1">
      <t>キ</t>
    </rPh>
    <rPh sb="1" eb="2">
      <t>ネ</t>
    </rPh>
    <rPh sb="2" eb="3">
      <t>ガワ</t>
    </rPh>
    <rPh sb="3" eb="4">
      <t>バシ</t>
    </rPh>
    <phoneticPr fontId="20"/>
  </si>
  <si>
    <t>荒川小菅(２面)</t>
    <rPh sb="2" eb="4">
      <t>コスゲ</t>
    </rPh>
    <phoneticPr fontId="20"/>
  </si>
  <si>
    <t>回</t>
    <rPh sb="0" eb="1">
      <t>カイ</t>
    </rPh>
    <phoneticPr fontId="20"/>
  </si>
  <si>
    <t>利 用 率</t>
    <phoneticPr fontId="20"/>
  </si>
  <si>
    <t>申請回数</t>
  </si>
  <si>
    <t>使用可能
回　　数</t>
    <phoneticPr fontId="20"/>
  </si>
  <si>
    <t>土曜・日曜・祝日利用</t>
    <rPh sb="8" eb="10">
      <t>リヨウ</t>
    </rPh>
    <phoneticPr fontId="20"/>
  </si>
  <si>
    <t>平日利用</t>
    <rPh sb="2" eb="4">
      <t>リヨウ</t>
    </rPh>
    <phoneticPr fontId="20"/>
  </si>
  <si>
    <t>年度及び球技場名</t>
    <rPh sb="2" eb="3">
      <t>オヨ</t>
    </rPh>
    <rPh sb="4" eb="7">
      <t>キュウギジョウ</t>
    </rPh>
    <rPh sb="7" eb="8">
      <t>ナ</t>
    </rPh>
    <phoneticPr fontId="20"/>
  </si>
  <si>
    <t>113　球技場</t>
    <phoneticPr fontId="20"/>
  </si>
  <si>
    <t>資料：教育委員会事務局生涯スポーツ課</t>
  </si>
  <si>
    <t>　　　また、トレーニングルームは令和2年6月1日以降入替制で人数を制限して営業。</t>
    <rPh sb="16" eb="18">
      <t>レイワ</t>
    </rPh>
    <rPh sb="19" eb="20">
      <t>ネン</t>
    </rPh>
    <rPh sb="21" eb="22">
      <t>ガツ</t>
    </rPh>
    <rPh sb="22" eb="24">
      <t>ツイタチ</t>
    </rPh>
    <rPh sb="23" eb="24">
      <t>ニチ</t>
    </rPh>
    <rPh sb="24" eb="26">
      <t>イコウ</t>
    </rPh>
    <rPh sb="26" eb="28">
      <t>イレカエ</t>
    </rPh>
    <phoneticPr fontId="20"/>
  </si>
  <si>
    <t>注２：全施設は令和2年4月1日から5月31日まで新型コロナウイルス感染症拡大防止のため閉鎖、令和3年1月8日から3月21日まで20時までの短縮営業。</t>
    <rPh sb="0" eb="1">
      <t>チュウ</t>
    </rPh>
    <rPh sb="3" eb="4">
      <t>ゼン</t>
    </rPh>
    <rPh sb="4" eb="6">
      <t>シセツ</t>
    </rPh>
    <rPh sb="7" eb="9">
      <t>レイワ</t>
    </rPh>
    <rPh sb="10" eb="11">
      <t>ネン</t>
    </rPh>
    <rPh sb="12" eb="13">
      <t>ガツ</t>
    </rPh>
    <rPh sb="13" eb="15">
      <t>ツイタチ</t>
    </rPh>
    <rPh sb="18" eb="19">
      <t>ガツ</t>
    </rPh>
    <rPh sb="21" eb="22">
      <t>ニチ</t>
    </rPh>
    <rPh sb="24" eb="26">
      <t>シンガタ</t>
    </rPh>
    <rPh sb="33" eb="36">
      <t>カンセンショウ</t>
    </rPh>
    <rPh sb="36" eb="38">
      <t>カクダイ</t>
    </rPh>
    <rPh sb="38" eb="40">
      <t>ボウシ</t>
    </rPh>
    <rPh sb="43" eb="45">
      <t>ヘイサ</t>
    </rPh>
    <phoneticPr fontId="20"/>
  </si>
  <si>
    <t>　　　第3回：午後2時～午後4時　 第4回：午後4時30分～午後6時30分　 第5回：午後7時～午後9時</t>
    <phoneticPr fontId="20"/>
  </si>
  <si>
    <t>注１：第1回：午前9時～午前11時　第2回：午前11時30分～午後1時30分</t>
    <rPh sb="0" eb="1">
      <t>チュウ</t>
    </rPh>
    <rPh sb="3" eb="4">
      <t>ダイ</t>
    </rPh>
    <rPh sb="5" eb="6">
      <t>カイ</t>
    </rPh>
    <rPh sb="7" eb="9">
      <t>ゴゼン</t>
    </rPh>
    <rPh sb="10" eb="11">
      <t>ジ</t>
    </rPh>
    <rPh sb="12" eb="14">
      <t>ゴゼン</t>
    </rPh>
    <rPh sb="16" eb="17">
      <t>ジ</t>
    </rPh>
    <phoneticPr fontId="20"/>
  </si>
  <si>
    <t>トレーニング
ルーム</t>
    <phoneticPr fontId="20"/>
  </si>
  <si>
    <t>第５回</t>
    <rPh sb="0" eb="1">
      <t>ダイ</t>
    </rPh>
    <rPh sb="1" eb="3">
      <t>ゴカイ</t>
    </rPh>
    <phoneticPr fontId="20"/>
  </si>
  <si>
    <t>第４回</t>
    <rPh sb="0" eb="1">
      <t>ダイ</t>
    </rPh>
    <rPh sb="1" eb="3">
      <t>ヨンカイ</t>
    </rPh>
    <phoneticPr fontId="20"/>
  </si>
  <si>
    <t>第３回</t>
    <rPh sb="0" eb="1">
      <t>ダイ</t>
    </rPh>
    <rPh sb="1" eb="3">
      <t>サンカイ</t>
    </rPh>
    <phoneticPr fontId="20"/>
  </si>
  <si>
    <t>第２回</t>
    <rPh sb="0" eb="1">
      <t>ダイ</t>
    </rPh>
    <rPh sb="1" eb="3">
      <t>ニカイ</t>
    </rPh>
    <phoneticPr fontId="20"/>
  </si>
  <si>
    <t>第１回</t>
    <rPh sb="0" eb="1">
      <t>ダイ</t>
    </rPh>
    <rPh sb="2" eb="3">
      <t>カイ</t>
    </rPh>
    <phoneticPr fontId="20"/>
  </si>
  <si>
    <t>第４回</t>
  </si>
  <si>
    <t>第３回</t>
  </si>
  <si>
    <t>第２回</t>
  </si>
  <si>
    <t>第１回</t>
  </si>
  <si>
    <t>第二武道場</t>
    <rPh sb="0" eb="2">
      <t>ダイニ</t>
    </rPh>
    <rPh sb="2" eb="4">
      <t>ブドウ</t>
    </rPh>
    <rPh sb="4" eb="5">
      <t>ジョウ</t>
    </rPh>
    <phoneticPr fontId="20"/>
  </si>
  <si>
    <t>第一武道場</t>
    <rPh sb="0" eb="2">
      <t>ダイイチ</t>
    </rPh>
    <rPh sb="2" eb="4">
      <t>ブドウ</t>
    </rPh>
    <rPh sb="4" eb="5">
      <t>ジョウ</t>
    </rPh>
    <phoneticPr fontId="20"/>
  </si>
  <si>
    <t>サブアリーナ</t>
    <phoneticPr fontId="20"/>
  </si>
  <si>
    <t>メインアリーナ</t>
    <phoneticPr fontId="20"/>
  </si>
  <si>
    <t>（２）個人利用</t>
    <rPh sb="3" eb="5">
      <t>コジン</t>
    </rPh>
    <rPh sb="5" eb="7">
      <t>リヨウ</t>
    </rPh>
    <phoneticPr fontId="20"/>
  </si>
  <si>
    <t>第二</t>
    <rPh sb="0" eb="2">
      <t>ダイニ</t>
    </rPh>
    <phoneticPr fontId="20"/>
  </si>
  <si>
    <t>第一</t>
    <rPh sb="0" eb="2">
      <t>ダイイチ</t>
    </rPh>
    <phoneticPr fontId="20"/>
  </si>
  <si>
    <t>地域交流ホール(3室)</t>
    <rPh sb="0" eb="2">
      <t>チイキ</t>
    </rPh>
    <rPh sb="2" eb="4">
      <t>コウリュウ</t>
    </rPh>
    <rPh sb="9" eb="10">
      <t>シツ</t>
    </rPh>
    <phoneticPr fontId="20"/>
  </si>
  <si>
    <t>会議室(2室)</t>
    <rPh sb="0" eb="3">
      <t>カイギシツ</t>
    </rPh>
    <rPh sb="5" eb="6">
      <t>シツ</t>
    </rPh>
    <phoneticPr fontId="20"/>
  </si>
  <si>
    <t>フィットネス
スタジオ</t>
    <phoneticPr fontId="20"/>
  </si>
  <si>
    <t>第二
武道場</t>
    <rPh sb="1" eb="2">
      <t>ニ</t>
    </rPh>
    <phoneticPr fontId="20"/>
  </si>
  <si>
    <t>第一
武道場</t>
    <rPh sb="0" eb="2">
      <t>ダイイチ</t>
    </rPh>
    <phoneticPr fontId="20"/>
  </si>
  <si>
    <t>サブ
アリーナ</t>
    <phoneticPr fontId="20"/>
  </si>
  <si>
    <t>メイン
アリーナ</t>
    <phoneticPr fontId="20"/>
  </si>
  <si>
    <t>所在地：水元1-23-1</t>
    <rPh sb="0" eb="3">
      <t>ショザイチ</t>
    </rPh>
    <rPh sb="4" eb="5">
      <t>ミズ</t>
    </rPh>
    <rPh sb="5" eb="6">
      <t>モト</t>
    </rPh>
    <phoneticPr fontId="20"/>
  </si>
  <si>
    <t>（１）貸切利用</t>
    <rPh sb="5" eb="7">
      <t>リヨウ</t>
    </rPh>
    <phoneticPr fontId="20"/>
  </si>
  <si>
    <t>114　水元総合スポーツセンター体育館</t>
    <rPh sb="4" eb="6">
      <t>ミズモト</t>
    </rPh>
    <phoneticPr fontId="20"/>
  </si>
  <si>
    <t>資料：教育委員会事務局生涯スポーツ課</t>
    <rPh sb="8" eb="11">
      <t>ジムキョク</t>
    </rPh>
    <phoneticPr fontId="20"/>
  </si>
  <si>
    <t>　　　また、令和2年6月1日以降、トレーニングルームは入替制で人数を制限して営業、陸上競技場は個人利用を月・水・金曜日に制限して営業。</t>
    <rPh sb="27" eb="29">
      <t>イレカエ</t>
    </rPh>
    <rPh sb="29" eb="30">
      <t>セイ</t>
    </rPh>
    <rPh sb="31" eb="33">
      <t>ニンズウ</t>
    </rPh>
    <rPh sb="34" eb="36">
      <t>セイゲン</t>
    </rPh>
    <rPh sb="38" eb="40">
      <t>エイギョウ</t>
    </rPh>
    <rPh sb="60" eb="62">
      <t>セイゲン</t>
    </rPh>
    <rPh sb="64" eb="66">
      <t>エイギョウ</t>
    </rPh>
    <phoneticPr fontId="20"/>
  </si>
  <si>
    <t>注４：全施設は令和2年4月1日から5月31日まで新型コロナウイルス感染症拡大防止のため閉鎖、令和3年1月8日から3月21日まで20時までの短縮営業。</t>
    <rPh sb="0" eb="1">
      <t>チュウ</t>
    </rPh>
    <rPh sb="3" eb="4">
      <t>ゼン</t>
    </rPh>
    <rPh sb="4" eb="6">
      <t>シセツ</t>
    </rPh>
    <rPh sb="7" eb="9">
      <t>レイワ</t>
    </rPh>
    <rPh sb="10" eb="11">
      <t>ネン</t>
    </rPh>
    <rPh sb="12" eb="13">
      <t>ガツ</t>
    </rPh>
    <rPh sb="13" eb="15">
      <t>ツイタチ</t>
    </rPh>
    <rPh sb="18" eb="19">
      <t>ガツ</t>
    </rPh>
    <rPh sb="21" eb="22">
      <t>ニチ</t>
    </rPh>
    <rPh sb="24" eb="26">
      <t>シンガタ</t>
    </rPh>
    <rPh sb="33" eb="36">
      <t>カンセンショウ</t>
    </rPh>
    <rPh sb="36" eb="38">
      <t>カクダイ</t>
    </rPh>
    <rPh sb="38" eb="40">
      <t>ボウシ</t>
    </rPh>
    <rPh sb="43" eb="45">
      <t>ヘイサ</t>
    </rPh>
    <phoneticPr fontId="20"/>
  </si>
  <si>
    <t>　　　アーチェリー場は令和元年10月15日から令和２年３月31日まで、弓道場は令和元年８月19日から９月27日まで、改修工事のため閉鎖。</t>
    <rPh sb="23" eb="25">
      <t>レイワ</t>
    </rPh>
    <rPh sb="26" eb="27">
      <t>ネン</t>
    </rPh>
    <rPh sb="28" eb="29">
      <t>ガツ</t>
    </rPh>
    <rPh sb="31" eb="32">
      <t>ニチ</t>
    </rPh>
    <rPh sb="35" eb="37">
      <t>キュウドウ</t>
    </rPh>
    <rPh sb="37" eb="38">
      <t>ジョウ</t>
    </rPh>
    <rPh sb="39" eb="41">
      <t>レイワ</t>
    </rPh>
    <rPh sb="41" eb="43">
      <t>ガンネン</t>
    </rPh>
    <rPh sb="44" eb="45">
      <t>ガツ</t>
    </rPh>
    <rPh sb="47" eb="48">
      <t>ニチ</t>
    </rPh>
    <rPh sb="51" eb="52">
      <t>ガツ</t>
    </rPh>
    <rPh sb="54" eb="55">
      <t>ニチ</t>
    </rPh>
    <rPh sb="58" eb="60">
      <t>カイシュウ</t>
    </rPh>
    <rPh sb="60" eb="62">
      <t>コウジ</t>
    </rPh>
    <rPh sb="65" eb="67">
      <t>ヘイサ</t>
    </rPh>
    <phoneticPr fontId="20"/>
  </si>
  <si>
    <t>注３：大体育室は令和元年10月15日から令和２年２月19日まで、小体育室は令和元年12月２日から令和２年３月31日まで、</t>
    <rPh sb="0" eb="1">
      <t>チュウ</t>
    </rPh>
    <rPh sb="3" eb="4">
      <t>ダイ</t>
    </rPh>
    <rPh sb="4" eb="7">
      <t>タイイクシツ</t>
    </rPh>
    <rPh sb="8" eb="10">
      <t>レイワ</t>
    </rPh>
    <rPh sb="10" eb="12">
      <t>ガンネン</t>
    </rPh>
    <rPh sb="14" eb="15">
      <t>ガツ</t>
    </rPh>
    <rPh sb="17" eb="18">
      <t>ニチ</t>
    </rPh>
    <rPh sb="20" eb="22">
      <t>レイワ</t>
    </rPh>
    <rPh sb="23" eb="24">
      <t>ネン</t>
    </rPh>
    <rPh sb="25" eb="26">
      <t>ガツ</t>
    </rPh>
    <rPh sb="28" eb="29">
      <t>ニチ</t>
    </rPh>
    <rPh sb="32" eb="33">
      <t>ショウ</t>
    </rPh>
    <rPh sb="33" eb="36">
      <t>タイイクシツ</t>
    </rPh>
    <rPh sb="37" eb="39">
      <t>レイワ</t>
    </rPh>
    <rPh sb="39" eb="41">
      <t>ガンネン</t>
    </rPh>
    <rPh sb="43" eb="44">
      <t>ガツ</t>
    </rPh>
    <rPh sb="45" eb="46">
      <t>ニチ</t>
    </rPh>
    <rPh sb="48" eb="50">
      <t>レイワ</t>
    </rPh>
    <rPh sb="51" eb="52">
      <t>ネン</t>
    </rPh>
    <rPh sb="53" eb="54">
      <t>ガツ</t>
    </rPh>
    <rPh sb="56" eb="57">
      <t>ニチ</t>
    </rPh>
    <phoneticPr fontId="20"/>
  </si>
  <si>
    <t>注２：陸上競技場は、平成29年10月16日から平成30年７月27日まで改修工事のため閉鎖。</t>
    <rPh sb="0" eb="1">
      <t>チュウ</t>
    </rPh>
    <rPh sb="3" eb="5">
      <t>リクジョウ</t>
    </rPh>
    <rPh sb="5" eb="8">
      <t>キョウギジョウ</t>
    </rPh>
    <rPh sb="10" eb="12">
      <t>ヘイセイ</t>
    </rPh>
    <rPh sb="14" eb="15">
      <t>ネン</t>
    </rPh>
    <rPh sb="17" eb="18">
      <t>ガツ</t>
    </rPh>
    <rPh sb="20" eb="21">
      <t>ヒ</t>
    </rPh>
    <rPh sb="23" eb="25">
      <t>ヘイセイ</t>
    </rPh>
    <rPh sb="27" eb="28">
      <t>ネン</t>
    </rPh>
    <rPh sb="29" eb="30">
      <t>ガツ</t>
    </rPh>
    <rPh sb="32" eb="33">
      <t>ニチ</t>
    </rPh>
    <rPh sb="35" eb="37">
      <t>カイシュウ</t>
    </rPh>
    <rPh sb="37" eb="39">
      <t>コウジ</t>
    </rPh>
    <rPh sb="42" eb="44">
      <t>ヘイサ</t>
    </rPh>
    <phoneticPr fontId="20"/>
  </si>
  <si>
    <t>　　　第3回：午後3時30分～午後6時 　第4回：午後6時30分～午後9時</t>
    <rPh sb="15" eb="17">
      <t>ゴゴ</t>
    </rPh>
    <rPh sb="28" eb="29">
      <t>ジ</t>
    </rPh>
    <rPh sb="33" eb="35">
      <t>ゴゴ</t>
    </rPh>
    <phoneticPr fontId="20"/>
  </si>
  <si>
    <t>注１：第1回：午前9時～午前11時30分　第2回：午後0時30分～午後3時</t>
    <rPh sb="12" eb="14">
      <t>ゴゼン</t>
    </rPh>
    <rPh sb="33" eb="35">
      <t>ゴゴ</t>
    </rPh>
    <phoneticPr fontId="20"/>
  </si>
  <si>
    <t>第4回</t>
    <rPh sb="2" eb="3">
      <t>カイ</t>
    </rPh>
    <phoneticPr fontId="20"/>
  </si>
  <si>
    <t>第3回</t>
    <phoneticPr fontId="20"/>
  </si>
  <si>
    <t>第2回</t>
    <phoneticPr fontId="20"/>
  </si>
  <si>
    <t>第1回</t>
    <phoneticPr fontId="20"/>
  </si>
  <si>
    <t>陸上
競技場</t>
    <phoneticPr fontId="20"/>
  </si>
  <si>
    <t>エアライフル場</t>
    <rPh sb="6" eb="7">
      <t>ジョウ</t>
    </rPh>
    <phoneticPr fontId="20"/>
  </si>
  <si>
    <t>トレー
ニング
ルーム</t>
    <phoneticPr fontId="20"/>
  </si>
  <si>
    <t>弓道場</t>
  </si>
  <si>
    <t>第2武道場(剣道場)</t>
  </si>
  <si>
    <t>第1武道場(柔道場)</t>
  </si>
  <si>
    <t>アーチェリー場</t>
  </si>
  <si>
    <t>小体育室</t>
  </si>
  <si>
    <t>大体育室</t>
  </si>
  <si>
    <t>（２）個人利用</t>
    <rPh sb="3" eb="4">
      <t>コ</t>
    </rPh>
    <rPh sb="4" eb="5">
      <t>ヒト</t>
    </rPh>
    <rPh sb="5" eb="6">
      <t>リ</t>
    </rPh>
    <rPh sb="6" eb="7">
      <t>ヨウ</t>
    </rPh>
    <phoneticPr fontId="20"/>
  </si>
  <si>
    <t>陸上
競技場</t>
    <rPh sb="0" eb="2">
      <t>リクジョウ</t>
    </rPh>
    <rPh sb="3" eb="6">
      <t>キョウギジョウ</t>
    </rPh>
    <phoneticPr fontId="20"/>
  </si>
  <si>
    <t>第2武道場
(剣道場)</t>
    <phoneticPr fontId="20"/>
  </si>
  <si>
    <t>第1武道場
(柔道場)</t>
    <phoneticPr fontId="20"/>
  </si>
  <si>
    <t>アーチェリー場</t>
    <phoneticPr fontId="20"/>
  </si>
  <si>
    <t>所在地：奥戸7−17−1</t>
    <phoneticPr fontId="20"/>
  </si>
  <si>
    <t>（１）貸切利用</t>
    <rPh sb="5" eb="6">
      <t>リ</t>
    </rPh>
    <rPh sb="6" eb="7">
      <t>ヨウ</t>
    </rPh>
    <phoneticPr fontId="20"/>
  </si>
  <si>
    <t>115　奥戸総合スポーツセンター体育館</t>
    <rPh sb="4" eb="6">
      <t>オクド</t>
    </rPh>
    <phoneticPr fontId="20"/>
  </si>
  <si>
    <t>資料：教育委員会事務局生涯スポーツ課</t>
    <phoneticPr fontId="20"/>
  </si>
  <si>
    <t>注２：令和2年4月1日から5月31日まで新型コロナウイルス感染症拡大防止のため閉鎖、令和2年6月1日以降入替制で人数を制限して営業。</t>
    <rPh sb="0" eb="1">
      <t>チュウ</t>
    </rPh>
    <rPh sb="52" eb="54">
      <t>イレカエ</t>
    </rPh>
    <rPh sb="54" eb="55">
      <t>セイ</t>
    </rPh>
    <rPh sb="56" eb="58">
      <t>ニンズウ</t>
    </rPh>
    <rPh sb="59" eb="61">
      <t>セイゲン</t>
    </rPh>
    <rPh sb="63" eb="65">
      <t>エイギョウ</t>
    </rPh>
    <phoneticPr fontId="20"/>
  </si>
  <si>
    <t>注１：第1回：午前9時～午後4時　第2回：午後4時30分～午後9時</t>
    <rPh sb="12" eb="14">
      <t>ゴゴ</t>
    </rPh>
    <phoneticPr fontId="20"/>
  </si>
  <si>
    <t>高校生以上</t>
  </si>
  <si>
    <t>中学生以下</t>
  </si>
  <si>
    <t>（４）奥戸総合スポーツセンター(個人利用)</t>
    <rPh sb="3" eb="5">
      <t>オクド</t>
    </rPh>
    <phoneticPr fontId="20"/>
  </si>
  <si>
    <t>　　　第3回:午後2時〜午後4時　 第4回:午後4時30分〜午後6時30分　第5回:午後7時～午後9時</t>
    <rPh sb="28" eb="29">
      <t>フン</t>
    </rPh>
    <rPh sb="30" eb="32">
      <t>ゴゴ</t>
    </rPh>
    <rPh sb="36" eb="37">
      <t>フン</t>
    </rPh>
    <rPh sb="38" eb="39">
      <t>ダイ</t>
    </rPh>
    <rPh sb="40" eb="41">
      <t>カイ</t>
    </rPh>
    <rPh sb="42" eb="44">
      <t>ゴゴ</t>
    </rPh>
    <rPh sb="45" eb="46">
      <t>ジ</t>
    </rPh>
    <rPh sb="47" eb="49">
      <t>ゴゴ</t>
    </rPh>
    <rPh sb="50" eb="51">
      <t>ジ</t>
    </rPh>
    <phoneticPr fontId="20"/>
  </si>
  <si>
    <t>注２：第1回:午前9時〜午前11時　第2回:午前11時30分～午後1時30分</t>
    <rPh sb="0" eb="1">
      <t>チュウ</t>
    </rPh>
    <rPh sb="12" eb="14">
      <t>ゴゼン</t>
    </rPh>
    <phoneticPr fontId="20"/>
  </si>
  <si>
    <t>注１：7月中旬から9月上旬までは個人利用のみ(特別な時を除く)｡</t>
    <rPh sb="11" eb="12">
      <t>ウエ</t>
    </rPh>
    <phoneticPr fontId="20"/>
  </si>
  <si>
    <t>全面</t>
  </si>
  <si>
    <t>コース貸し</t>
  </si>
  <si>
    <t>第5回</t>
    <phoneticPr fontId="20"/>
  </si>
  <si>
    <t>第4回</t>
    <phoneticPr fontId="20"/>
  </si>
  <si>
    <t>所在地：高砂1-2-1</t>
    <rPh sb="0" eb="3">
      <t>ショザイチ</t>
    </rPh>
    <rPh sb="4" eb="6">
      <t>タカサゴ</t>
    </rPh>
    <phoneticPr fontId="20"/>
  </si>
  <si>
    <t>（３）奥戸総合スポーツセンター(貸切利用)</t>
    <rPh sb="3" eb="5">
      <t>オクド</t>
    </rPh>
    <phoneticPr fontId="20"/>
  </si>
  <si>
    <t>注３：令和2年4月1日から5月31日まで新型コロナウイルス感染症拡大防止のため閉鎖、令和2年6月1日以降入替制で人数を制限して営業。</t>
    <rPh sb="0" eb="1">
      <t>チュウ</t>
    </rPh>
    <phoneticPr fontId="20"/>
  </si>
  <si>
    <t>注２：平成31年4月2日から4月19日まで改修工事のため閉鎖。</t>
    <rPh sb="0" eb="1">
      <t>チュウ</t>
    </rPh>
    <rPh sb="3" eb="5">
      <t>ヘイセイ</t>
    </rPh>
    <rPh sb="7" eb="8">
      <t>ネン</t>
    </rPh>
    <rPh sb="9" eb="10">
      <t>ガツ</t>
    </rPh>
    <rPh sb="11" eb="12">
      <t>ニチ</t>
    </rPh>
    <rPh sb="15" eb="16">
      <t>ガツ</t>
    </rPh>
    <rPh sb="18" eb="19">
      <t>ニチ</t>
    </rPh>
    <rPh sb="21" eb="23">
      <t>カイシュウ</t>
    </rPh>
    <rPh sb="23" eb="25">
      <t>コウジ</t>
    </rPh>
    <rPh sb="28" eb="30">
      <t>ヘイサ</t>
    </rPh>
    <phoneticPr fontId="20"/>
  </si>
  <si>
    <t>注１：第1回：午前9時～午後4時　第2回：午後4時30分～午後9時</t>
    <rPh sb="0" eb="1">
      <t>チュウ</t>
    </rPh>
    <rPh sb="12" eb="14">
      <t>ゴゴ</t>
    </rPh>
    <phoneticPr fontId="20"/>
  </si>
  <si>
    <t>（２）水元総合スポーツセンター(個人利用)</t>
    <rPh sb="3" eb="5">
      <t>ミズモト</t>
    </rPh>
    <phoneticPr fontId="20"/>
  </si>
  <si>
    <t>注３：平成31年4月2日から4月19日まで改修工事のため閉鎖。</t>
    <rPh sb="3" eb="5">
      <t>ヘイセイ</t>
    </rPh>
    <rPh sb="7" eb="8">
      <t>ネン</t>
    </rPh>
    <rPh sb="9" eb="10">
      <t>ガツ</t>
    </rPh>
    <rPh sb="11" eb="12">
      <t>ニチ</t>
    </rPh>
    <rPh sb="15" eb="16">
      <t>ガツ</t>
    </rPh>
    <rPh sb="18" eb="19">
      <t>ニチ</t>
    </rPh>
    <rPh sb="21" eb="23">
      <t>カイシュウ</t>
    </rPh>
    <rPh sb="23" eb="25">
      <t>コウジ</t>
    </rPh>
    <rPh sb="28" eb="30">
      <t>ヘイサ</t>
    </rPh>
    <phoneticPr fontId="20"/>
  </si>
  <si>
    <t>　　　第4回：午後2時～午後4時 　第5回：午後5時30分～午後6時30分　　第5回：午後7時～午後9時</t>
    <rPh sb="3" eb="4">
      <t>ダイ</t>
    </rPh>
    <rPh sb="5" eb="6">
      <t>カイ</t>
    </rPh>
    <rPh sb="7" eb="9">
      <t>ゴゴ</t>
    </rPh>
    <rPh sb="10" eb="11">
      <t>ジ</t>
    </rPh>
    <rPh sb="12" eb="14">
      <t>ゴゴ</t>
    </rPh>
    <rPh sb="15" eb="16">
      <t>ジ</t>
    </rPh>
    <phoneticPr fontId="20"/>
  </si>
  <si>
    <t>注２：第1回：午前9時～午前11時　第2回：午前11時30分～午後1時30分</t>
    <rPh sb="0" eb="1">
      <t>チュウ</t>
    </rPh>
    <rPh sb="3" eb="4">
      <t>ダイ</t>
    </rPh>
    <rPh sb="5" eb="6">
      <t>カイ</t>
    </rPh>
    <rPh sb="7" eb="9">
      <t>ゴゼン</t>
    </rPh>
    <rPh sb="10" eb="11">
      <t>ジ</t>
    </rPh>
    <rPh sb="12" eb="14">
      <t>ゴゼン</t>
    </rPh>
    <rPh sb="16" eb="17">
      <t>ジ</t>
    </rPh>
    <phoneticPr fontId="20"/>
  </si>
  <si>
    <t>注１：7月中旬から9月上旬までは個人利用のみ（特別な時を除く）。</t>
    <phoneticPr fontId="20"/>
  </si>
  <si>
    <t>全面</t>
    <rPh sb="0" eb="1">
      <t>ゼン</t>
    </rPh>
    <rPh sb="1" eb="2">
      <t>メン</t>
    </rPh>
    <phoneticPr fontId="20"/>
  </si>
  <si>
    <t>コース貸し</t>
    <rPh sb="3" eb="4">
      <t>カ</t>
    </rPh>
    <phoneticPr fontId="20"/>
  </si>
  <si>
    <t>所在地：水元1-23-1</t>
    <phoneticPr fontId="20"/>
  </si>
  <si>
    <t>（１）水元総合スポーツセンター(貸切利用)</t>
    <rPh sb="5" eb="7">
      <t>ソウゴウ</t>
    </rPh>
    <rPh sb="16" eb="18">
      <t>カシキリ</t>
    </rPh>
    <rPh sb="18" eb="20">
      <t>リヨウ</t>
    </rPh>
    <phoneticPr fontId="20"/>
  </si>
  <si>
    <t>116　温水プール</t>
    <phoneticPr fontId="20"/>
  </si>
  <si>
    <t>注４：令和2年度は、新型コロナウイルス感染症拡大防止のため人数を制限して営業。</t>
    <rPh sb="0" eb="1">
      <t>チュウ</t>
    </rPh>
    <rPh sb="3" eb="5">
      <t>レイワ</t>
    </rPh>
    <rPh sb="6" eb="8">
      <t>ネンド</t>
    </rPh>
    <rPh sb="29" eb="31">
      <t>ニンズウ</t>
    </rPh>
    <rPh sb="32" eb="34">
      <t>セイゲン</t>
    </rPh>
    <rPh sb="36" eb="38">
      <t>エイギョウ</t>
    </rPh>
    <phoneticPr fontId="20"/>
  </si>
  <si>
    <t>注３：鎌倉公園プールは令和元年10月15日付廃止。</t>
    <rPh sb="0" eb="1">
      <t>チュウ</t>
    </rPh>
    <rPh sb="3" eb="5">
      <t>カマクラ</t>
    </rPh>
    <rPh sb="5" eb="7">
      <t>コウエン</t>
    </rPh>
    <rPh sb="11" eb="13">
      <t>レイワ</t>
    </rPh>
    <rPh sb="13" eb="15">
      <t>ガンネン</t>
    </rPh>
    <rPh sb="17" eb="18">
      <t>ガツ</t>
    </rPh>
    <rPh sb="20" eb="22">
      <t>ニチヅケ</t>
    </rPh>
    <rPh sb="22" eb="24">
      <t>ハイシ</t>
    </rPh>
    <phoneticPr fontId="20"/>
  </si>
  <si>
    <t>注２：各プールの数値は、令和2年度のもの。</t>
    <rPh sb="0" eb="1">
      <t>チュウ</t>
    </rPh>
    <rPh sb="3" eb="4">
      <t>カク</t>
    </rPh>
    <rPh sb="8" eb="10">
      <t>スウチ</t>
    </rPh>
    <rPh sb="12" eb="13">
      <t>レイ</t>
    </rPh>
    <rPh sb="13" eb="14">
      <t>ワ</t>
    </rPh>
    <rPh sb="15" eb="16">
      <t>ネン</t>
    </rPh>
    <rPh sb="16" eb="17">
      <t>ド</t>
    </rPh>
    <phoneticPr fontId="20"/>
  </si>
  <si>
    <t>注１：第1回:午前9時30分～午前11時30分　第2回:正午～午後2時　第3回:午後2時30分～午後4時30分　第4回:午後5時～午後7時</t>
    <rPh sb="15" eb="17">
      <t>ゴゼン</t>
    </rPh>
    <rPh sb="28" eb="30">
      <t>ショウゴ</t>
    </rPh>
    <rPh sb="31" eb="33">
      <t>ゴゴ</t>
    </rPh>
    <rPh sb="48" eb="50">
      <t>ゴゴ</t>
    </rPh>
    <rPh sb="65" eb="67">
      <t>ゴゴ</t>
    </rPh>
    <phoneticPr fontId="20"/>
  </si>
  <si>
    <t>金町公園</t>
  </si>
  <si>
    <t>年度及び公園名</t>
    <rPh sb="2" eb="3">
      <t>オヨ</t>
    </rPh>
    <rPh sb="4" eb="6">
      <t>コウエン</t>
    </rPh>
    <rPh sb="6" eb="7">
      <t>メイ</t>
    </rPh>
    <phoneticPr fontId="20"/>
  </si>
  <si>
    <t>117　区営プール</t>
    <phoneticPr fontId="20"/>
  </si>
  <si>
    <t>注５：全野球場は令和2年4月1日から5月31日まで新型コロナウイルス感染症拡大防止のため閉鎖。</t>
    <rPh sb="0" eb="1">
      <t>チュウ</t>
    </rPh>
    <rPh sb="3" eb="4">
      <t>ゼン</t>
    </rPh>
    <rPh sb="4" eb="7">
      <t>ヤキュウジョウ</t>
    </rPh>
    <phoneticPr fontId="20"/>
  </si>
  <si>
    <t>注４：河川敷に所在する少年野球場、少年ソフトボール場は令和元年10月12日から令和2年1月まで台風による冠水のため閉鎖。</t>
    <rPh sb="0" eb="1">
      <t>チュウ</t>
    </rPh>
    <rPh sb="3" eb="6">
      <t>カセンジキ</t>
    </rPh>
    <rPh sb="7" eb="9">
      <t>ショザイ</t>
    </rPh>
    <rPh sb="11" eb="13">
      <t>ショウネン</t>
    </rPh>
    <rPh sb="13" eb="16">
      <t>ヤキュウジョウ</t>
    </rPh>
    <rPh sb="17" eb="19">
      <t>ショウネン</t>
    </rPh>
    <rPh sb="25" eb="26">
      <t>ジョウ</t>
    </rPh>
    <rPh sb="27" eb="29">
      <t>レイワ</t>
    </rPh>
    <rPh sb="29" eb="31">
      <t>ガンネン</t>
    </rPh>
    <rPh sb="33" eb="34">
      <t>ガツ</t>
    </rPh>
    <rPh sb="36" eb="37">
      <t>ニチ</t>
    </rPh>
    <rPh sb="39" eb="41">
      <t>レイワ</t>
    </rPh>
    <rPh sb="42" eb="43">
      <t>ネン</t>
    </rPh>
    <rPh sb="44" eb="45">
      <t>ガツ</t>
    </rPh>
    <rPh sb="47" eb="49">
      <t>タイフウ</t>
    </rPh>
    <rPh sb="52" eb="54">
      <t>カンスイ</t>
    </rPh>
    <rPh sb="57" eb="59">
      <t>ヘイサ</t>
    </rPh>
    <phoneticPr fontId="20"/>
  </si>
  <si>
    <t>注３：各野球場の数値は、令和2年度のもの。</t>
    <rPh sb="0" eb="1">
      <t>チュウ</t>
    </rPh>
    <rPh sb="3" eb="4">
      <t>カク</t>
    </rPh>
    <rPh sb="4" eb="7">
      <t>ヤキュウジョウ</t>
    </rPh>
    <rPh sb="8" eb="10">
      <t>スウチ</t>
    </rPh>
    <rPh sb="12" eb="13">
      <t>レイ</t>
    </rPh>
    <rPh sb="13" eb="14">
      <t>ワ</t>
    </rPh>
    <rPh sb="15" eb="16">
      <t>ネン</t>
    </rPh>
    <rPh sb="16" eb="17">
      <t>ド</t>
    </rPh>
    <phoneticPr fontId="20"/>
  </si>
  <si>
    <t>注２：上千葉公園は、少年ソフトボール場・少年球技場・テニスコートの共用施設。</t>
    <rPh sb="0" eb="1">
      <t>チュウ</t>
    </rPh>
    <rPh sb="10" eb="12">
      <t>ショウネン</t>
    </rPh>
    <rPh sb="18" eb="19">
      <t>ジョウ</t>
    </rPh>
    <rPh sb="20" eb="22">
      <t>ショウネン</t>
    </rPh>
    <rPh sb="22" eb="25">
      <t>キュウギジョウ</t>
    </rPh>
    <rPh sb="33" eb="35">
      <t>キョウヨウ</t>
    </rPh>
    <rPh sb="35" eb="37">
      <t>シセツ</t>
    </rPh>
    <phoneticPr fontId="20"/>
  </si>
  <si>
    <t>注１：※は少年野球連盟で使用のため貸し出しをしていない(特別な時を除く)｡</t>
  </si>
  <si>
    <t>上千葉公園球技場</t>
    <phoneticPr fontId="20"/>
  </si>
  <si>
    <t>上千葉公園ソフト</t>
    <phoneticPr fontId="20"/>
  </si>
  <si>
    <t>柴又ソフト</t>
  </si>
  <si>
    <t>堀切橋ソフト</t>
    <rPh sb="0" eb="2">
      <t>ホリキリ</t>
    </rPh>
    <rPh sb="2" eb="3">
      <t>バシ</t>
    </rPh>
    <phoneticPr fontId="20"/>
  </si>
  <si>
    <t>奥戸総合スポーツセンター</t>
    <rPh sb="0" eb="2">
      <t>オクド</t>
    </rPh>
    <phoneticPr fontId="20"/>
  </si>
  <si>
    <t>※</t>
    <phoneticPr fontId="20"/>
  </si>
  <si>
    <t>東金町運動場</t>
    <rPh sb="3" eb="6">
      <t>ウンドウジョウ</t>
    </rPh>
    <phoneticPr fontId="20"/>
  </si>
  <si>
    <t>堀切橋硬式</t>
    <rPh sb="0" eb="2">
      <t>ホリキリ</t>
    </rPh>
    <rPh sb="2" eb="3">
      <t>バシ</t>
    </rPh>
    <phoneticPr fontId="20"/>
  </si>
  <si>
    <t>堀切橋</t>
    <rPh sb="0" eb="2">
      <t>ホリキリ</t>
    </rPh>
    <rPh sb="2" eb="3">
      <t>バシ</t>
    </rPh>
    <phoneticPr fontId="20"/>
  </si>
  <si>
    <t>木根川橋</t>
    <rPh sb="0" eb="1">
      <t>キ</t>
    </rPh>
    <rPh sb="1" eb="2">
      <t>ネ</t>
    </rPh>
    <rPh sb="2" eb="3">
      <t>ガワ</t>
    </rPh>
    <rPh sb="3" eb="4">
      <t>バシ</t>
    </rPh>
    <phoneticPr fontId="20"/>
  </si>
  <si>
    <t>荒川小菅</t>
    <rPh sb="2" eb="4">
      <t>コスゲ</t>
    </rPh>
    <phoneticPr fontId="20"/>
  </si>
  <si>
    <t>面数</t>
  </si>
  <si>
    <t>年度及び野球場名</t>
    <rPh sb="2" eb="3">
      <t>オヨ</t>
    </rPh>
    <rPh sb="4" eb="7">
      <t>ヤキュウジョウ</t>
    </rPh>
    <rPh sb="7" eb="8">
      <t>メイ</t>
    </rPh>
    <phoneticPr fontId="20"/>
  </si>
  <si>
    <t>（２）少年野球</t>
    <phoneticPr fontId="20"/>
  </si>
  <si>
    <t>注３：全野球場は令和2年4月1日から5月31日まで新型コロナウイルス感染症拡大防止のため閉鎖。</t>
    <rPh sb="0" eb="1">
      <t>チュウ</t>
    </rPh>
    <rPh sb="3" eb="4">
      <t>ゼン</t>
    </rPh>
    <rPh sb="4" eb="7">
      <t>ヤキュウジョウ</t>
    </rPh>
    <phoneticPr fontId="20"/>
  </si>
  <si>
    <t>　　　令和2年1月24日まで、柴又、第2柴又、柴又ソフトは令和元年10月12日から12月20日まで台風による冠水のため閉鎖。</t>
    <rPh sb="3" eb="5">
      <t>レイワ</t>
    </rPh>
    <rPh sb="6" eb="7">
      <t>ネン</t>
    </rPh>
    <rPh sb="8" eb="9">
      <t>ガツ</t>
    </rPh>
    <rPh sb="11" eb="12">
      <t>ニチ</t>
    </rPh>
    <rPh sb="15" eb="17">
      <t>シバマタ</t>
    </rPh>
    <rPh sb="18" eb="19">
      <t>ダイ</t>
    </rPh>
    <rPh sb="20" eb="22">
      <t>シバマタ</t>
    </rPh>
    <rPh sb="23" eb="25">
      <t>シバマタ</t>
    </rPh>
    <rPh sb="29" eb="31">
      <t>レイワ</t>
    </rPh>
    <rPh sb="31" eb="33">
      <t>ガンネン</t>
    </rPh>
    <rPh sb="35" eb="36">
      <t>ガツ</t>
    </rPh>
    <rPh sb="38" eb="39">
      <t>ニチ</t>
    </rPh>
    <rPh sb="43" eb="44">
      <t>ガツ</t>
    </rPh>
    <rPh sb="46" eb="47">
      <t>ニチ</t>
    </rPh>
    <rPh sb="49" eb="51">
      <t>タイフウ</t>
    </rPh>
    <rPh sb="54" eb="56">
      <t>カンスイ</t>
    </rPh>
    <rPh sb="59" eb="61">
      <t>ヘイサ</t>
    </rPh>
    <phoneticPr fontId="20"/>
  </si>
  <si>
    <t>注２：四つ木橋Ｃ面は令和元年10月12日から令和2年2月7日まで、荒川小菅、木根川橋、四つ木橋Ａ・Ｂ・Ｄ～Ｆ面、堀切橋は令和元年10月12日から</t>
    <rPh sb="0" eb="1">
      <t>チュウ</t>
    </rPh>
    <rPh sb="3" eb="4">
      <t>ヨ</t>
    </rPh>
    <rPh sb="5" eb="6">
      <t>ギ</t>
    </rPh>
    <rPh sb="6" eb="7">
      <t>バシ</t>
    </rPh>
    <rPh sb="8" eb="9">
      <t>メン</t>
    </rPh>
    <rPh sb="10" eb="12">
      <t>レイワ</t>
    </rPh>
    <rPh sb="12" eb="14">
      <t>ガンネン</t>
    </rPh>
    <rPh sb="16" eb="17">
      <t>ガツ</t>
    </rPh>
    <rPh sb="19" eb="20">
      <t>ニチ</t>
    </rPh>
    <rPh sb="22" eb="24">
      <t>レイワ</t>
    </rPh>
    <rPh sb="25" eb="26">
      <t>ネン</t>
    </rPh>
    <rPh sb="27" eb="28">
      <t>ガツ</t>
    </rPh>
    <rPh sb="29" eb="30">
      <t>ニチ</t>
    </rPh>
    <rPh sb="33" eb="35">
      <t>アラカワ</t>
    </rPh>
    <rPh sb="35" eb="37">
      <t>コスゲ</t>
    </rPh>
    <rPh sb="38" eb="39">
      <t>キ</t>
    </rPh>
    <rPh sb="39" eb="40">
      <t>ネ</t>
    </rPh>
    <rPh sb="40" eb="42">
      <t>カワハシ</t>
    </rPh>
    <rPh sb="41" eb="42">
      <t>バシ</t>
    </rPh>
    <rPh sb="43" eb="44">
      <t>ヨ</t>
    </rPh>
    <rPh sb="45" eb="46">
      <t>ギ</t>
    </rPh>
    <rPh sb="46" eb="47">
      <t>バシ</t>
    </rPh>
    <rPh sb="54" eb="55">
      <t>メン</t>
    </rPh>
    <rPh sb="56" eb="58">
      <t>ホリキリ</t>
    </rPh>
    <rPh sb="58" eb="59">
      <t>バシ</t>
    </rPh>
    <rPh sb="60" eb="62">
      <t>レイワ</t>
    </rPh>
    <rPh sb="62" eb="64">
      <t>ガンネン</t>
    </rPh>
    <rPh sb="66" eb="67">
      <t>ガツ</t>
    </rPh>
    <rPh sb="69" eb="70">
      <t>ニチ</t>
    </rPh>
    <phoneticPr fontId="20"/>
  </si>
  <si>
    <t>注１：各野球場の数値は、令和2年度のもの。</t>
    <rPh sb="0" eb="1">
      <t>チュウ</t>
    </rPh>
    <rPh sb="3" eb="4">
      <t>カク</t>
    </rPh>
    <rPh sb="4" eb="7">
      <t>ヤキュウジョウ</t>
    </rPh>
    <rPh sb="8" eb="10">
      <t>スウチ</t>
    </rPh>
    <rPh sb="12" eb="13">
      <t>レイ</t>
    </rPh>
    <rPh sb="13" eb="14">
      <t>ワ</t>
    </rPh>
    <rPh sb="15" eb="16">
      <t>ネン</t>
    </rPh>
    <rPh sb="16" eb="17">
      <t>ド</t>
    </rPh>
    <phoneticPr fontId="20"/>
  </si>
  <si>
    <t>柴又ソフト</t>
    <phoneticPr fontId="20"/>
  </si>
  <si>
    <t>第2柴又</t>
    <phoneticPr fontId="20"/>
  </si>
  <si>
    <t>柴又</t>
    <phoneticPr fontId="20"/>
  </si>
  <si>
    <t>四つ木橋</t>
    <rPh sb="0" eb="1">
      <t>ヨ</t>
    </rPh>
    <rPh sb="2" eb="3">
      <t>ギ</t>
    </rPh>
    <rPh sb="3" eb="4">
      <t>バシ</t>
    </rPh>
    <phoneticPr fontId="20"/>
  </si>
  <si>
    <t>（１）一般利用</t>
    <phoneticPr fontId="20"/>
  </si>
  <si>
    <t>118　野球場</t>
    <phoneticPr fontId="20"/>
  </si>
  <si>
    <t>　　　水元総合スポーツセンター、渋江公園、にいじゅくみらい公園運動場は令和3年1月8日から3月21日まで20時までの短縮営業。</t>
    <phoneticPr fontId="20"/>
  </si>
  <si>
    <t>注４：全テニスコートは令和2年4月1日から5月31日まで新型コロナウイルス感染症拡大防止のため閉鎖。また、奥戸総合スポーツセンター、</t>
    <rPh sb="0" eb="1">
      <t>チュウ</t>
    </rPh>
    <rPh sb="3" eb="4">
      <t>ゼン</t>
    </rPh>
    <phoneticPr fontId="20"/>
  </si>
  <si>
    <t>注３：奥戸総合スポーツセンターテニスコートは、令和元年12月1日から令和2年3月31日まで改修工事のため閉鎖。</t>
    <rPh sb="0" eb="1">
      <t>チュウ</t>
    </rPh>
    <rPh sb="3" eb="5">
      <t>オクド</t>
    </rPh>
    <rPh sb="5" eb="7">
      <t>ソウゴウ</t>
    </rPh>
    <rPh sb="23" eb="25">
      <t>レイワ</t>
    </rPh>
    <rPh sb="25" eb="27">
      <t>ガンネン</t>
    </rPh>
    <rPh sb="29" eb="30">
      <t>ガツ</t>
    </rPh>
    <rPh sb="31" eb="32">
      <t>ニチ</t>
    </rPh>
    <rPh sb="34" eb="36">
      <t>レイワ</t>
    </rPh>
    <rPh sb="37" eb="38">
      <t>ネン</t>
    </rPh>
    <rPh sb="39" eb="40">
      <t>ガツ</t>
    </rPh>
    <rPh sb="42" eb="43">
      <t>ニチ</t>
    </rPh>
    <rPh sb="45" eb="47">
      <t>カイシュウ</t>
    </rPh>
    <rPh sb="47" eb="49">
      <t>コウジ</t>
    </rPh>
    <rPh sb="52" eb="54">
      <t>ヘイサ</t>
    </rPh>
    <phoneticPr fontId="20"/>
  </si>
  <si>
    <t>注２：各テニスコートの数値は、令和2年度のもの。</t>
    <rPh sb="0" eb="1">
      <t>チュウ</t>
    </rPh>
    <rPh sb="3" eb="4">
      <t>カク</t>
    </rPh>
    <rPh sb="11" eb="13">
      <t>スウチ</t>
    </rPh>
    <rPh sb="15" eb="16">
      <t>レイ</t>
    </rPh>
    <rPh sb="16" eb="17">
      <t>ワ</t>
    </rPh>
    <rPh sb="18" eb="19">
      <t>ネン</t>
    </rPh>
    <rPh sb="19" eb="20">
      <t>ド</t>
    </rPh>
    <phoneticPr fontId="20"/>
  </si>
  <si>
    <t>注１：上千葉公園は、少年ソフトボール場・少年球技場・テニスコートの共用施設。</t>
    <rPh sb="0" eb="1">
      <t>チュウ</t>
    </rPh>
    <rPh sb="3" eb="4">
      <t>カミ</t>
    </rPh>
    <rPh sb="4" eb="6">
      <t>チバ</t>
    </rPh>
    <rPh sb="6" eb="8">
      <t>コウエン</t>
    </rPh>
    <rPh sb="10" eb="12">
      <t>ショウネン</t>
    </rPh>
    <rPh sb="18" eb="19">
      <t>ジョウ</t>
    </rPh>
    <rPh sb="20" eb="22">
      <t>ショウネン</t>
    </rPh>
    <rPh sb="22" eb="25">
      <t>キュウギジョウ</t>
    </rPh>
    <rPh sb="33" eb="35">
      <t>キョウヨウ</t>
    </rPh>
    <rPh sb="35" eb="37">
      <t>シセツ</t>
    </rPh>
    <phoneticPr fontId="20"/>
  </si>
  <si>
    <t>水元総合スポーツセンター</t>
    <phoneticPr fontId="20"/>
  </si>
  <si>
    <t>にいじゅくみらい公園運動場</t>
    <phoneticPr fontId="20"/>
  </si>
  <si>
    <t>上千葉公園運動場</t>
  </si>
  <si>
    <t>小菅東スポーツ公園</t>
  </si>
  <si>
    <t>渋江公園</t>
  </si>
  <si>
    <t>使用可能
回数</t>
    <phoneticPr fontId="20"/>
  </si>
  <si>
    <t>年度及びテニスコート名</t>
    <rPh sb="2" eb="3">
      <t>オヨ</t>
    </rPh>
    <rPh sb="10" eb="11">
      <t>メイ</t>
    </rPh>
    <phoneticPr fontId="20"/>
  </si>
  <si>
    <t>119　テニスコート</t>
    <phoneticPr fontId="20"/>
  </si>
  <si>
    <t>　　　短縮営業。また、東金町運動場は令和3年3月22日以降21時までの短縮営業。</t>
    <phoneticPr fontId="20"/>
  </si>
  <si>
    <t>注４：全多目的広場は令和2年4月1日から5月31日まで新型コロナウイルス感染症拡大防止のため閉鎖、令和3年1月8日から3月21日まで20時までの</t>
    <rPh sb="0" eb="1">
      <t>チュウ</t>
    </rPh>
    <rPh sb="3" eb="4">
      <t>ゼン</t>
    </rPh>
    <rPh sb="4" eb="7">
      <t>タモクテキ</t>
    </rPh>
    <rPh sb="7" eb="9">
      <t>ヒロバ</t>
    </rPh>
    <rPh sb="46" eb="48">
      <t>ヘイサ</t>
    </rPh>
    <phoneticPr fontId="20"/>
  </si>
  <si>
    <t>注３：各多目的広場の数値は、令和2年度のもの。</t>
    <rPh sb="0" eb="1">
      <t>チュウ</t>
    </rPh>
    <rPh sb="3" eb="4">
      <t>カク</t>
    </rPh>
    <rPh sb="4" eb="7">
      <t>タモクテキ</t>
    </rPh>
    <rPh sb="7" eb="9">
      <t>ヒロバ</t>
    </rPh>
    <rPh sb="10" eb="12">
      <t>スウチ</t>
    </rPh>
    <rPh sb="14" eb="15">
      <t>レイ</t>
    </rPh>
    <rPh sb="15" eb="16">
      <t>ワ</t>
    </rPh>
    <rPh sb="17" eb="18">
      <t>ネン</t>
    </rPh>
    <rPh sb="18" eb="19">
      <t>ド</t>
    </rPh>
    <phoneticPr fontId="20"/>
  </si>
  <si>
    <t>注２：水元総合スポーツセンター多目的広場は、平成30年4月1日開設。</t>
    <phoneticPr fontId="20"/>
  </si>
  <si>
    <t>注１：東金町運動場多目的広場、にいじゅくみらい公園運動場多目的広場、水元総合スポーツセンター多目的広場すべて、１面を２分割で利用可能。</t>
    <rPh sb="0" eb="1">
      <t>チュウ</t>
    </rPh>
    <rPh sb="3" eb="4">
      <t>ヒガシ</t>
    </rPh>
    <rPh sb="4" eb="6">
      <t>カナマチ</t>
    </rPh>
    <rPh sb="6" eb="9">
      <t>ウンドウジョウ</t>
    </rPh>
    <rPh sb="9" eb="12">
      <t>タモクテキ</t>
    </rPh>
    <rPh sb="12" eb="14">
      <t>ヒロバ</t>
    </rPh>
    <rPh sb="23" eb="25">
      <t>コウエン</t>
    </rPh>
    <rPh sb="25" eb="28">
      <t>ウンドウジョウ</t>
    </rPh>
    <rPh sb="28" eb="31">
      <t>タモクテキ</t>
    </rPh>
    <rPh sb="31" eb="33">
      <t>ヒロバ</t>
    </rPh>
    <rPh sb="56" eb="57">
      <t>メン</t>
    </rPh>
    <rPh sb="59" eb="61">
      <t>ブンカツ</t>
    </rPh>
    <rPh sb="62" eb="64">
      <t>リヨウ</t>
    </rPh>
    <rPh sb="64" eb="66">
      <t>カノウ</t>
    </rPh>
    <phoneticPr fontId="20"/>
  </si>
  <si>
    <t>東金町運動場</t>
    <rPh sb="0" eb="1">
      <t>ヒガシ</t>
    </rPh>
    <rPh sb="1" eb="3">
      <t>カナマチ</t>
    </rPh>
    <rPh sb="3" eb="6">
      <t>ウンドウジョウ</t>
    </rPh>
    <phoneticPr fontId="20"/>
  </si>
  <si>
    <t>年度及び多目的広場名</t>
    <rPh sb="2" eb="3">
      <t>オヨ</t>
    </rPh>
    <rPh sb="4" eb="7">
      <t>タモクテキ</t>
    </rPh>
    <rPh sb="7" eb="9">
      <t>ヒロバ</t>
    </rPh>
    <rPh sb="9" eb="10">
      <t>メイ</t>
    </rPh>
    <phoneticPr fontId="20"/>
  </si>
  <si>
    <t>120　多目的広場</t>
    <rPh sb="4" eb="5">
      <t>タ</t>
    </rPh>
    <rPh sb="5" eb="6">
      <t>メ</t>
    </rPh>
    <rPh sb="6" eb="7">
      <t>マト</t>
    </rPh>
    <rPh sb="7" eb="8">
      <t>ヒロ</t>
    </rPh>
    <rPh sb="8" eb="9">
      <t>バ</t>
    </rPh>
    <phoneticPr fontId="20"/>
  </si>
  <si>
    <t>　注：スポーツクライミングセンターは令和2年6月1日から利用開始。</t>
    <rPh sb="1" eb="2">
      <t>チュウ</t>
    </rPh>
    <rPh sb="18" eb="20">
      <t>レイワ</t>
    </rPh>
    <rPh sb="21" eb="22">
      <t>ネン</t>
    </rPh>
    <rPh sb="23" eb="24">
      <t>ガツ</t>
    </rPh>
    <rPh sb="25" eb="26">
      <t>ニチ</t>
    </rPh>
    <rPh sb="28" eb="30">
      <t>リヨウ</t>
    </rPh>
    <rPh sb="30" eb="32">
      <t>カイシ</t>
    </rPh>
    <phoneticPr fontId="20"/>
  </si>
  <si>
    <t>小・中学生</t>
    <rPh sb="0" eb="1">
      <t>ショウ</t>
    </rPh>
    <rPh sb="2" eb="5">
      <t>チュウガクセイ</t>
    </rPh>
    <phoneticPr fontId="20"/>
  </si>
  <si>
    <t>スピードウォール</t>
    <phoneticPr fontId="20"/>
  </si>
  <si>
    <t>リードウォール</t>
    <phoneticPr fontId="20"/>
  </si>
  <si>
    <t>ボルダリングウォール</t>
    <phoneticPr fontId="20"/>
  </si>
  <si>
    <t>注２：スポーツクライミングセンターは令和2年6月1日から利用開始。</t>
    <rPh sb="0" eb="1">
      <t>チュウ</t>
    </rPh>
    <rPh sb="18" eb="20">
      <t>レイワ</t>
    </rPh>
    <rPh sb="21" eb="22">
      <t>ネン</t>
    </rPh>
    <rPh sb="23" eb="24">
      <t>ガツ</t>
    </rPh>
    <rPh sb="25" eb="26">
      <t>ニチ</t>
    </rPh>
    <rPh sb="28" eb="30">
      <t>リヨウ</t>
    </rPh>
    <rPh sb="30" eb="32">
      <t>カイシ</t>
    </rPh>
    <phoneticPr fontId="20"/>
  </si>
  <si>
    <t>　　　第3回：午後2時～午後4時　 第4回：午後4時30分～午後6時30分　 第5回：午後7時～午後9時</t>
    <rPh sb="39" eb="40">
      <t>ダイ</t>
    </rPh>
    <rPh sb="41" eb="42">
      <t>カイ</t>
    </rPh>
    <rPh sb="43" eb="45">
      <t>ゴゴ</t>
    </rPh>
    <rPh sb="46" eb="47">
      <t>ジ</t>
    </rPh>
    <rPh sb="48" eb="50">
      <t>ゴゴ</t>
    </rPh>
    <rPh sb="51" eb="52">
      <t>ジ</t>
    </rPh>
    <phoneticPr fontId="20"/>
  </si>
  <si>
    <t>注１：第1回：午前9時～午前11時　第2回：午前11時30分～午後1時30分</t>
    <rPh sb="12" eb="14">
      <t>ゴゼン</t>
    </rPh>
    <rPh sb="22" eb="24">
      <t>ゴゼン</t>
    </rPh>
    <rPh sb="26" eb="27">
      <t>ジ</t>
    </rPh>
    <rPh sb="29" eb="30">
      <t>プン</t>
    </rPh>
    <rPh sb="31" eb="33">
      <t>ゴゴ</t>
    </rPh>
    <rPh sb="34" eb="35">
      <t>ジ</t>
    </rPh>
    <rPh sb="37" eb="38">
      <t>プン</t>
    </rPh>
    <phoneticPr fontId="20"/>
  </si>
  <si>
    <t>第５回</t>
  </si>
  <si>
    <t>所在地：東金町8-31-1</t>
    <rPh sb="0" eb="3">
      <t>ショザイチ</t>
    </rPh>
    <rPh sb="4" eb="7">
      <t>ヒガシカナマチ</t>
    </rPh>
    <phoneticPr fontId="20"/>
  </si>
  <si>
    <t>121　スポーツクライミングセンター</t>
    <phoneticPr fontId="20"/>
  </si>
  <si>
    <t>資料：福祉部西生活課、東生活課</t>
    <rPh sb="11" eb="12">
      <t>ヒガシ</t>
    </rPh>
    <rPh sb="12" eb="14">
      <t>セイカツ</t>
    </rPh>
    <rPh sb="14" eb="15">
      <t>カ</t>
    </rPh>
    <phoneticPr fontId="20"/>
  </si>
  <si>
    <t>注２:総数は各扶助の延べ数</t>
    <rPh sb="0" eb="1">
      <t>チュウ</t>
    </rPh>
    <rPh sb="3" eb="5">
      <t>ソウスウ</t>
    </rPh>
    <rPh sb="6" eb="7">
      <t>カク</t>
    </rPh>
    <rPh sb="7" eb="9">
      <t>フジョ</t>
    </rPh>
    <rPh sb="10" eb="11">
      <t>ノ</t>
    </rPh>
    <rPh sb="12" eb="13">
      <t>スウ</t>
    </rPh>
    <phoneticPr fontId="20"/>
  </si>
  <si>
    <t>注１:世帯実数と人員実数の総数は、12か月の平均</t>
    <rPh sb="0" eb="1">
      <t>チュウ</t>
    </rPh>
    <rPh sb="3" eb="5">
      <t>セタイ</t>
    </rPh>
    <rPh sb="5" eb="7">
      <t>ジッスウ</t>
    </rPh>
    <rPh sb="8" eb="10">
      <t>ジンイン</t>
    </rPh>
    <rPh sb="10" eb="12">
      <t>ジッスウ</t>
    </rPh>
    <rPh sb="13" eb="15">
      <t>ソウスウ</t>
    </rPh>
    <rPh sb="20" eb="21">
      <t>ゲツ</t>
    </rPh>
    <rPh sb="22" eb="24">
      <t>ヘイキン</t>
    </rPh>
    <phoneticPr fontId="20"/>
  </si>
  <si>
    <t>4月</t>
  </si>
  <si>
    <t>世帯</t>
    <rPh sb="0" eb="2">
      <t>セタイ</t>
    </rPh>
    <phoneticPr fontId="20"/>
  </si>
  <si>
    <t>外国人(再掲)</t>
  </si>
  <si>
    <t>葬祭扶助</t>
  </si>
  <si>
    <t>生業扶助</t>
  </si>
  <si>
    <t>出産扶助</t>
  </si>
  <si>
    <t>介護扶助</t>
  </si>
  <si>
    <t>医療扶助</t>
  </si>
  <si>
    <t>教育扶助</t>
  </si>
  <si>
    <t>住宅扶助</t>
  </si>
  <si>
    <t>生活扶助</t>
  </si>
  <si>
    <t>実数</t>
  </si>
  <si>
    <t>月</t>
  </si>
  <si>
    <t>122　令和２年度被保護世帯人員</t>
    <rPh sb="4" eb="5">
      <t>レイ</t>
    </rPh>
    <rPh sb="5" eb="6">
      <t>ワ</t>
    </rPh>
    <rPh sb="7" eb="8">
      <t>ネン</t>
    </rPh>
    <rPh sb="8" eb="9">
      <t>ド</t>
    </rPh>
    <rPh sb="9" eb="10">
      <t>ヒ</t>
    </rPh>
    <phoneticPr fontId="20"/>
  </si>
  <si>
    <t>資料：福祉部西生活課、東生活課</t>
    <phoneticPr fontId="20"/>
  </si>
  <si>
    <t>　注：日常生活支援住居施設は令和2年度に創設</t>
    <rPh sb="1" eb="2">
      <t>チュウ</t>
    </rPh>
    <rPh sb="14" eb="16">
      <t>レイワ</t>
    </rPh>
    <rPh sb="17" eb="19">
      <t>ネンド</t>
    </rPh>
    <rPh sb="20" eb="22">
      <t>ソウセツ</t>
    </rPh>
    <phoneticPr fontId="20"/>
  </si>
  <si>
    <t>日常生活支援
住居施設</t>
    <rPh sb="0" eb="2">
      <t>ニチジョウ</t>
    </rPh>
    <rPh sb="2" eb="4">
      <t>セイカツ</t>
    </rPh>
    <rPh sb="4" eb="6">
      <t>シエン</t>
    </rPh>
    <rPh sb="7" eb="9">
      <t>ジュウキョ</t>
    </rPh>
    <rPh sb="9" eb="11">
      <t>シセツ</t>
    </rPh>
    <phoneticPr fontId="20"/>
  </si>
  <si>
    <t>保護施設</t>
  </si>
  <si>
    <t>介護扶助</t>
    <phoneticPr fontId="20"/>
  </si>
  <si>
    <t>123　扶助費支出状況</t>
    <phoneticPr fontId="20"/>
  </si>
  <si>
    <t>　注：年度の総数は12か月の平均</t>
    <rPh sb="1" eb="2">
      <t>チュウ</t>
    </rPh>
    <rPh sb="3" eb="5">
      <t>ネンド</t>
    </rPh>
    <rPh sb="6" eb="8">
      <t>ソウスウ</t>
    </rPh>
    <rPh sb="12" eb="13">
      <t>ゲツ</t>
    </rPh>
    <rPh sb="14" eb="16">
      <t>ヘイキン</t>
    </rPh>
    <phoneticPr fontId="20"/>
  </si>
  <si>
    <t>内職者</t>
  </si>
  <si>
    <t>日雇労働者</t>
  </si>
  <si>
    <t>働いている者のいない世帯</t>
    <phoneticPr fontId="20"/>
  </si>
  <si>
    <t>世帯員が働いている世帯</t>
  </si>
  <si>
    <t>世帯主が働いている世帯</t>
  </si>
  <si>
    <t>年度及び月</t>
    <rPh sb="0" eb="2">
      <t>ネンド</t>
    </rPh>
    <rPh sb="2" eb="3">
      <t>オヨ</t>
    </rPh>
    <phoneticPr fontId="20"/>
  </si>
  <si>
    <t>(単位：世帯)</t>
  </si>
  <si>
    <t>124　被保護世帯の労働力状況</t>
    <phoneticPr fontId="20"/>
  </si>
  <si>
    <t>資料：子育て支援部子育て支援課</t>
  </si>
  <si>
    <t>児童扶養資金</t>
  </si>
  <si>
    <t>結婚資金</t>
  </si>
  <si>
    <t>就学支度資金</t>
  </si>
  <si>
    <t>転宅資金</t>
  </si>
  <si>
    <t>住宅資金</t>
  </si>
  <si>
    <t>生活資金</t>
  </si>
  <si>
    <t>医療介護資金</t>
  </si>
  <si>
    <t>就職支度資金</t>
  </si>
  <si>
    <t>修業資金</t>
  </si>
  <si>
    <t>技能習得資金</t>
  </si>
  <si>
    <t>修学資金</t>
  </si>
  <si>
    <t>事業継続資金</t>
  </si>
  <si>
    <t>事業開始資金</t>
  </si>
  <si>
    <t>円</t>
  </si>
  <si>
    <t>金額</t>
    <phoneticPr fontId="20"/>
  </si>
  <si>
    <t>令和 2 年度</t>
    <rPh sb="0" eb="2">
      <t>レイワ</t>
    </rPh>
    <phoneticPr fontId="20"/>
  </si>
  <si>
    <t>資金種別</t>
    <phoneticPr fontId="20"/>
  </si>
  <si>
    <t>125　母子及び父子福祉資金貸付状況</t>
    <rPh sb="6" eb="7">
      <t>オヨ</t>
    </rPh>
    <rPh sb="8" eb="10">
      <t>フシ</t>
    </rPh>
    <rPh sb="10" eb="12">
      <t>フクシ</t>
    </rPh>
    <phoneticPr fontId="20"/>
  </si>
  <si>
    <t>資料：福祉部福祉管理課</t>
  </si>
  <si>
    <t>延滞金</t>
  </si>
  <si>
    <t>利子</t>
  </si>
  <si>
    <t>元金</t>
  </si>
  <si>
    <t>償還金</t>
  </si>
  <si>
    <t>126　生業資金貸付ならびに償還状況</t>
    <phoneticPr fontId="20"/>
  </si>
  <si>
    <t>資料：福祉部障害福祉課</t>
    <rPh sb="5" eb="6">
      <t>ブ</t>
    </rPh>
    <rPh sb="6" eb="8">
      <t>ショウガイ</t>
    </rPh>
    <rPh sb="8" eb="10">
      <t>フクシ</t>
    </rPh>
    <phoneticPr fontId="20"/>
  </si>
  <si>
    <t>内部障害</t>
  </si>
  <si>
    <t>言語障害</t>
  </si>
  <si>
    <t>聴覚障害</t>
  </si>
  <si>
    <t>視覚障害</t>
  </si>
  <si>
    <t>肢体不自由</t>
  </si>
  <si>
    <t>127　身体障害者手帳所持者数</t>
    <rPh sb="11" eb="13">
      <t>ショジ</t>
    </rPh>
    <phoneticPr fontId="20"/>
  </si>
  <si>
    <t>軽度（4度）</t>
    <phoneticPr fontId="20"/>
  </si>
  <si>
    <t>中度（3度）</t>
    <phoneticPr fontId="20"/>
  </si>
  <si>
    <t>重度（2度）</t>
    <phoneticPr fontId="20"/>
  </si>
  <si>
    <t>最重度（1度）</t>
    <phoneticPr fontId="20"/>
  </si>
  <si>
    <t>128　愛の手帳所持者数</t>
    <rPh sb="8" eb="10">
      <t>ショジ</t>
    </rPh>
    <phoneticPr fontId="20"/>
  </si>
  <si>
    <t>件数</t>
    <rPh sb="0" eb="2">
      <t>ケンスウ</t>
    </rPh>
    <phoneticPr fontId="20"/>
  </si>
  <si>
    <t>129　母子及び父子応急小口資金貸付状況</t>
    <rPh sb="6" eb="7">
      <t>オヨ</t>
    </rPh>
    <rPh sb="8" eb="10">
      <t>フシ</t>
    </rPh>
    <phoneticPr fontId="20"/>
  </si>
  <si>
    <t>資料：子育て支援部子育て支援課、保育課</t>
  </si>
  <si>
    <t>　注：公立施設のうち公設民営の保育園は、平成29年度6園、平成30年度～令和2年度5園、令和3年度5園。</t>
    <rPh sb="1" eb="2">
      <t>チュウ</t>
    </rPh>
    <rPh sb="3" eb="5">
      <t>コウリツ</t>
    </rPh>
    <rPh sb="5" eb="7">
      <t>シセツ</t>
    </rPh>
    <rPh sb="10" eb="12">
      <t>コウセツ</t>
    </rPh>
    <rPh sb="12" eb="14">
      <t>ミンエイ</t>
    </rPh>
    <rPh sb="15" eb="18">
      <t>ホイクエン</t>
    </rPh>
    <rPh sb="20" eb="22">
      <t>ヘイセイ</t>
    </rPh>
    <rPh sb="24" eb="25">
      <t>ネン</t>
    </rPh>
    <rPh sb="25" eb="26">
      <t>ド</t>
    </rPh>
    <rPh sb="29" eb="31">
      <t>ヘイセイ</t>
    </rPh>
    <rPh sb="33" eb="34">
      <t>ネン</t>
    </rPh>
    <rPh sb="34" eb="35">
      <t>ド</t>
    </rPh>
    <rPh sb="36" eb="38">
      <t>レイワ</t>
    </rPh>
    <rPh sb="39" eb="41">
      <t>ネンド</t>
    </rPh>
    <rPh sb="42" eb="43">
      <t>エン</t>
    </rPh>
    <rPh sb="44" eb="46">
      <t>レイワ</t>
    </rPh>
    <rPh sb="47" eb="49">
      <t>ネンド</t>
    </rPh>
    <rPh sb="50" eb="51">
      <t>エン</t>
    </rPh>
    <phoneticPr fontId="20"/>
  </si>
  <si>
    <t>私立</t>
    <phoneticPr fontId="20"/>
  </si>
  <si>
    <t>公立</t>
    <phoneticPr fontId="20"/>
  </si>
  <si>
    <t>児童数</t>
    <phoneticPr fontId="20"/>
  </si>
  <si>
    <t>施設数</t>
    <phoneticPr fontId="20"/>
  </si>
  <si>
    <t>(各年度4月1日現在)</t>
    <rPh sb="5" eb="6">
      <t>ガツ</t>
    </rPh>
    <rPh sb="6" eb="8">
      <t>ツイタチ</t>
    </rPh>
    <phoneticPr fontId="20"/>
  </si>
  <si>
    <t>130　保育事業の状況</t>
    <phoneticPr fontId="20"/>
  </si>
  <si>
    <t>資料：福祉部高齢者支援課</t>
    <rPh sb="8" eb="9">
      <t>シャ</t>
    </rPh>
    <rPh sb="9" eb="11">
      <t>シエン</t>
    </rPh>
    <phoneticPr fontId="20"/>
  </si>
  <si>
    <t>緊急通報システム利用人数</t>
  </si>
  <si>
    <t>紙おむつの支給等延件数</t>
  </si>
  <si>
    <t>位置探索サービス利用者数</t>
  </si>
  <si>
    <t>出張調髪延件数</t>
  </si>
  <si>
    <t>住宅設備改修件数</t>
  </si>
  <si>
    <t>寝具の乾燥消毒延件数</t>
  </si>
  <si>
    <t>自立支援住宅改修件数</t>
  </si>
  <si>
    <t>ゲートボール場数</t>
  </si>
  <si>
    <t>シルバーカー給付件数</t>
  </si>
  <si>
    <t>高齢者クラブ数</t>
  </si>
  <si>
    <t>生活支援ショートステイ件数</t>
  </si>
  <si>
    <t>くつろぎ入浴証発行枚数</t>
  </si>
  <si>
    <t>民間食事サービス利用食数</t>
  </si>
  <si>
    <t>誕生日祝金贈呈者数</t>
  </si>
  <si>
    <t>令和2年度</t>
    <rPh sb="0" eb="2">
      <t>レイワ</t>
    </rPh>
    <rPh sb="3" eb="5">
      <t>ネンド</t>
    </rPh>
    <phoneticPr fontId="20"/>
  </si>
  <si>
    <t>サービス事業名</t>
  </si>
  <si>
    <t>131　高齢者福祉サービス状況</t>
    <phoneticPr fontId="20"/>
  </si>
  <si>
    <t>（２）～（５）は次シート</t>
    <rPh sb="8" eb="9">
      <t>ツギ</t>
    </rPh>
    <phoneticPr fontId="20"/>
  </si>
  <si>
    <t>住所地特例被保険者</t>
  </si>
  <si>
    <t>外国人被保険者</t>
  </si>
  <si>
    <t>再掲</t>
    <rPh sb="0" eb="1">
      <t>サイ</t>
    </rPh>
    <rPh sb="1" eb="2">
      <t>ケイ</t>
    </rPh>
    <phoneticPr fontId="20"/>
  </si>
  <si>
    <t>（１）第1号被保険者数</t>
    <phoneticPr fontId="20"/>
  </si>
  <si>
    <t>132　介護保険</t>
    <phoneticPr fontId="20"/>
  </si>
  <si>
    <t>第15段階</t>
  </si>
  <si>
    <t>第14段階</t>
  </si>
  <si>
    <t>第13段階</t>
  </si>
  <si>
    <t>第12段階</t>
  </si>
  <si>
    <t>第11段階</t>
  </si>
  <si>
    <t>第10段階</t>
  </si>
  <si>
    <t>第9段階</t>
  </si>
  <si>
    <t>第8段階</t>
  </si>
  <si>
    <t>第7段階</t>
  </si>
  <si>
    <t>第6段階</t>
  </si>
  <si>
    <t>第5段階</t>
  </si>
  <si>
    <t>第4段階</t>
  </si>
  <si>
    <t>第3段階</t>
  </si>
  <si>
    <t>第2段階</t>
  </si>
  <si>
    <t>第1段階</t>
  </si>
  <si>
    <t>（２）所得段階別第１号被保険者数</t>
    <phoneticPr fontId="20"/>
  </si>
  <si>
    <t>収納額</t>
  </si>
  <si>
    <t>普通徴収</t>
  </si>
  <si>
    <t>特別徴収</t>
  </si>
  <si>
    <t>（３）第１号被保険者介護保険料収納状況</t>
    <phoneticPr fontId="20"/>
  </si>
  <si>
    <t>要介護5</t>
  </si>
  <si>
    <t>要介護4</t>
  </si>
  <si>
    <t>要介護3</t>
  </si>
  <si>
    <t>要介護2</t>
  </si>
  <si>
    <t>要介護1</t>
  </si>
  <si>
    <t>要支援2</t>
  </si>
  <si>
    <t>要支援1</t>
  </si>
  <si>
    <t>（４）要介護(要支援)認定者数</t>
    <phoneticPr fontId="20"/>
  </si>
  <si>
    <t>資料：福祉部介護保険課</t>
    <phoneticPr fontId="20"/>
  </si>
  <si>
    <t>保険給付額</t>
  </si>
  <si>
    <t>費用総額</t>
  </si>
  <si>
    <t>その他サービス</t>
  </si>
  <si>
    <t>施設サービス</t>
  </si>
  <si>
    <t>居宅サービス</t>
  </si>
  <si>
    <t>（５）保険給付状況</t>
    <phoneticPr fontId="20"/>
  </si>
  <si>
    <t>資料：福祉部福祉管理課(死亡者数については地域振興部戸籍住民課)</t>
    <rPh sb="8" eb="10">
      <t>カンリ</t>
    </rPh>
    <rPh sb="21" eb="23">
      <t>チイキ</t>
    </rPh>
    <rPh sb="23" eb="25">
      <t>シンコウ</t>
    </rPh>
    <phoneticPr fontId="20"/>
  </si>
  <si>
    <t>区民事務所</t>
  </si>
  <si>
    <t>戸籍住民課</t>
  </si>
  <si>
    <t>死亡者数</t>
  </si>
  <si>
    <t>取扱枚数</t>
  </si>
  <si>
    <t>133　区民葬儀券交付枚数</t>
    <phoneticPr fontId="20"/>
  </si>
  <si>
    <t>資料：総務部すぐやる課</t>
    <rPh sb="3" eb="5">
      <t>ソウム</t>
    </rPh>
    <phoneticPr fontId="20"/>
  </si>
  <si>
    <t>　注：各区分の数値は、令和2年度のもの。</t>
    <rPh sb="1" eb="2">
      <t>チュウ</t>
    </rPh>
    <rPh sb="3" eb="6">
      <t>カククブン</t>
    </rPh>
    <rPh sb="7" eb="9">
      <t>スウチ</t>
    </rPh>
    <rPh sb="11" eb="12">
      <t>レイ</t>
    </rPh>
    <rPh sb="12" eb="13">
      <t>ワ</t>
    </rPh>
    <rPh sb="14" eb="15">
      <t>ネン</t>
    </rPh>
    <rPh sb="15" eb="16">
      <t>ド</t>
    </rPh>
    <phoneticPr fontId="20"/>
  </si>
  <si>
    <t>教育関係</t>
  </si>
  <si>
    <t>家庭関係</t>
  </si>
  <si>
    <t>上・下水道関係</t>
  </si>
  <si>
    <t>離婚関係</t>
  </si>
  <si>
    <t>道路･河川･公園関係</t>
    <rPh sb="0" eb="2">
      <t>ドウロ</t>
    </rPh>
    <phoneticPr fontId="20"/>
  </si>
  <si>
    <t>相続・贈与関係</t>
  </si>
  <si>
    <t>保健衛生関係</t>
  </si>
  <si>
    <t>損害賠償･慰謝料関係</t>
  </si>
  <si>
    <t>社会保障関係</t>
  </si>
  <si>
    <t>融資関係</t>
  </si>
  <si>
    <t>福祉関係</t>
  </si>
  <si>
    <t>消費貸借関係</t>
  </si>
  <si>
    <t>環境・公害関係</t>
  </si>
  <si>
    <t>相隣関係</t>
  </si>
  <si>
    <t>戸籍・住民登録関係</t>
  </si>
  <si>
    <t>土地・建物関係</t>
  </si>
  <si>
    <t>税金関係</t>
  </si>
  <si>
    <t>借家関係</t>
  </si>
  <si>
    <t>議会・行政関係</t>
  </si>
  <si>
    <t>借地関係</t>
  </si>
  <si>
    <t>交通関係</t>
  </si>
  <si>
    <t>内職関係</t>
  </si>
  <si>
    <t>就職関係</t>
  </si>
  <si>
    <t>労働関係</t>
  </si>
  <si>
    <t>相談件数</t>
    <phoneticPr fontId="20"/>
  </si>
  <si>
    <t>区分</t>
    <phoneticPr fontId="20"/>
  </si>
  <si>
    <t>年度及び区分</t>
    <rPh sb="0" eb="2">
      <t>ネンド</t>
    </rPh>
    <rPh sb="2" eb="3">
      <t>オヨ</t>
    </rPh>
    <phoneticPr fontId="20"/>
  </si>
  <si>
    <t>134　区民相談室相談件数(区政・一般相談)</t>
    <phoneticPr fontId="20"/>
  </si>
  <si>
    <t>　　　令和2年度からLGBTs相談は人権推進課</t>
    <rPh sb="3" eb="5">
      <t>レイワ</t>
    </rPh>
    <rPh sb="6" eb="8">
      <t>ネンド</t>
    </rPh>
    <rPh sb="15" eb="17">
      <t>ソウダン</t>
    </rPh>
    <rPh sb="18" eb="20">
      <t>ジンケン</t>
    </rPh>
    <rPh sb="20" eb="23">
      <t>スイシンカ</t>
    </rPh>
    <phoneticPr fontId="20"/>
  </si>
  <si>
    <t>　　　外国人の入国・在留・帰化・就労等手続き相談は地域振興部文化国際課、若者相談は子育て支援部子ども応援課、</t>
    <rPh sb="3" eb="5">
      <t>ガイコク</t>
    </rPh>
    <rPh sb="5" eb="6">
      <t>ジン</t>
    </rPh>
    <rPh sb="7" eb="9">
      <t>ニュウコク</t>
    </rPh>
    <rPh sb="10" eb="12">
      <t>ザイリュウ</t>
    </rPh>
    <rPh sb="13" eb="15">
      <t>キカ</t>
    </rPh>
    <rPh sb="16" eb="18">
      <t>シュウロウ</t>
    </rPh>
    <rPh sb="18" eb="19">
      <t>トウ</t>
    </rPh>
    <rPh sb="19" eb="21">
      <t>テツヅ</t>
    </rPh>
    <rPh sb="22" eb="24">
      <t>ソウダン</t>
    </rPh>
    <rPh sb="25" eb="27">
      <t>チイキ</t>
    </rPh>
    <rPh sb="27" eb="29">
      <t>シンコウ</t>
    </rPh>
    <rPh sb="29" eb="30">
      <t>ブ</t>
    </rPh>
    <rPh sb="30" eb="32">
      <t>ブンカ</t>
    </rPh>
    <rPh sb="32" eb="34">
      <t>コクサイ</t>
    </rPh>
    <rPh sb="34" eb="35">
      <t>カ</t>
    </rPh>
    <rPh sb="36" eb="38">
      <t>ワカモノ</t>
    </rPh>
    <rPh sb="38" eb="40">
      <t>ソウダン</t>
    </rPh>
    <rPh sb="41" eb="43">
      <t>コソダ</t>
    </rPh>
    <rPh sb="44" eb="46">
      <t>シエン</t>
    </rPh>
    <rPh sb="46" eb="47">
      <t>ブ</t>
    </rPh>
    <rPh sb="47" eb="48">
      <t>コ</t>
    </rPh>
    <rPh sb="50" eb="52">
      <t>オウエン</t>
    </rPh>
    <rPh sb="52" eb="53">
      <t>カ</t>
    </rPh>
    <phoneticPr fontId="20"/>
  </si>
  <si>
    <t>　　　人権身の上相談は総務部人権推進課、平成28年度から成年後見センター出張相談は福祉部福祉管理課、令和元年度から</t>
    <rPh sb="20" eb="22">
      <t>ヘイセイ</t>
    </rPh>
    <rPh sb="24" eb="25">
      <t>ネン</t>
    </rPh>
    <rPh sb="25" eb="26">
      <t>ド</t>
    </rPh>
    <rPh sb="50" eb="52">
      <t>レイワ</t>
    </rPh>
    <rPh sb="52" eb="53">
      <t>ガン</t>
    </rPh>
    <rPh sb="53" eb="55">
      <t>ネンド</t>
    </rPh>
    <phoneticPr fontId="20"/>
  </si>
  <si>
    <t>　　　（しごと発見プラザかつしか）、高齢者就職相談は福祉部高齢者支援課、消費生活相談は消費生活センター、</t>
    <rPh sb="18" eb="21">
      <t>コウレイシャ</t>
    </rPh>
    <rPh sb="21" eb="23">
      <t>シュウショク</t>
    </rPh>
    <rPh sb="23" eb="25">
      <t>ソウダン</t>
    </rPh>
    <rPh sb="26" eb="28">
      <t>フクシ</t>
    </rPh>
    <rPh sb="28" eb="29">
      <t>ブ</t>
    </rPh>
    <rPh sb="29" eb="32">
      <t>コウレイシャ</t>
    </rPh>
    <rPh sb="32" eb="34">
      <t>シエン</t>
    </rPh>
    <rPh sb="34" eb="35">
      <t>カ</t>
    </rPh>
    <phoneticPr fontId="20"/>
  </si>
  <si>
    <t>　　　ただし、平成23年度から外国人生活相談は地域振興部文化国際課､平成25年度から内職相談は産業観光部産業経済課</t>
    <rPh sb="7" eb="9">
      <t>ヘイセイ</t>
    </rPh>
    <rPh sb="11" eb="12">
      <t>ネン</t>
    </rPh>
    <rPh sb="12" eb="13">
      <t>ド</t>
    </rPh>
    <rPh sb="23" eb="25">
      <t>チイキ</t>
    </rPh>
    <rPh sb="25" eb="27">
      <t>シンコウ</t>
    </rPh>
    <rPh sb="27" eb="28">
      <t>ブ</t>
    </rPh>
    <rPh sb="34" eb="36">
      <t>ヘイセイ</t>
    </rPh>
    <rPh sb="38" eb="40">
      <t>ネンド</t>
    </rPh>
    <rPh sb="42" eb="44">
      <t>ナイショク</t>
    </rPh>
    <rPh sb="44" eb="46">
      <t>ソウダン</t>
    </rPh>
    <rPh sb="47" eb="49">
      <t>サンギョウ</t>
    </rPh>
    <rPh sb="49" eb="51">
      <t>カンコウ</t>
    </rPh>
    <rPh sb="51" eb="52">
      <t>ブ</t>
    </rPh>
    <rPh sb="52" eb="54">
      <t>サンギョウ</t>
    </rPh>
    <rPh sb="54" eb="56">
      <t>ケイザイ</t>
    </rPh>
    <rPh sb="56" eb="57">
      <t>カ</t>
    </rPh>
    <phoneticPr fontId="20"/>
  </si>
  <si>
    <t>注４：各区分の数値は、令和2年度のもの。</t>
    <rPh sb="0" eb="1">
      <t>チュウ</t>
    </rPh>
    <rPh sb="3" eb="6">
      <t>カククブン</t>
    </rPh>
    <rPh sb="7" eb="9">
      <t>スウチ</t>
    </rPh>
    <rPh sb="11" eb="12">
      <t>レイ</t>
    </rPh>
    <rPh sb="12" eb="13">
      <t>ワ</t>
    </rPh>
    <rPh sb="14" eb="15">
      <t>ネン</t>
    </rPh>
    <rPh sb="15" eb="16">
      <t>ド</t>
    </rPh>
    <phoneticPr fontId="20"/>
  </si>
  <si>
    <t>注３：男女平等推進センターにて実施される相談件数は、「112男女平等推進センター(２)」に掲載。</t>
    <rPh sb="0" eb="1">
      <t>チュウ</t>
    </rPh>
    <rPh sb="3" eb="5">
      <t>ダンジョ</t>
    </rPh>
    <rPh sb="5" eb="7">
      <t>ビョウドウ</t>
    </rPh>
    <rPh sb="7" eb="9">
      <t>スイシン</t>
    </rPh>
    <rPh sb="15" eb="17">
      <t>ジッシ</t>
    </rPh>
    <rPh sb="20" eb="22">
      <t>ソウダン</t>
    </rPh>
    <rPh sb="22" eb="24">
      <t>ケンスウ</t>
    </rPh>
    <rPh sb="30" eb="32">
      <t>ダンジョ</t>
    </rPh>
    <rPh sb="32" eb="34">
      <t>ビョウドウ</t>
    </rPh>
    <rPh sb="34" eb="36">
      <t>スイシン</t>
    </rPh>
    <rPh sb="45" eb="47">
      <t>ケイサイ</t>
    </rPh>
    <phoneticPr fontId="20"/>
  </si>
  <si>
    <t>注２：消費生活相談の詳細は、「110消費生活センター(２)」に掲載。</t>
    <rPh sb="0" eb="1">
      <t>チュウ</t>
    </rPh>
    <rPh sb="3" eb="5">
      <t>ショウヒ</t>
    </rPh>
    <rPh sb="5" eb="7">
      <t>セイカツ</t>
    </rPh>
    <rPh sb="7" eb="9">
      <t>ソウダン</t>
    </rPh>
    <rPh sb="10" eb="12">
      <t>ショウサイ</t>
    </rPh>
    <rPh sb="18" eb="20">
      <t>ショウヒ</t>
    </rPh>
    <rPh sb="20" eb="22">
      <t>セイカツ</t>
    </rPh>
    <rPh sb="31" eb="33">
      <t>ケイサイ</t>
    </rPh>
    <phoneticPr fontId="20"/>
  </si>
  <si>
    <t>注１：専門相談員によるもの｡</t>
    <rPh sb="0" eb="1">
      <t>チュウ</t>
    </rPh>
    <rPh sb="3" eb="5">
      <t>センモン</t>
    </rPh>
    <phoneticPr fontId="20"/>
  </si>
  <si>
    <t>ＬＧＢＴｓ相談</t>
    <phoneticPr fontId="20"/>
  </si>
  <si>
    <t>若者相談</t>
    <rPh sb="0" eb="2">
      <t>ワカモノ</t>
    </rPh>
    <rPh sb="2" eb="4">
      <t>ソウダン</t>
    </rPh>
    <phoneticPr fontId="20"/>
  </si>
  <si>
    <t>住宅修繕相談</t>
  </si>
  <si>
    <t>成年後見センター出張相談</t>
    <rPh sb="0" eb="2">
      <t>セイネン</t>
    </rPh>
    <rPh sb="2" eb="4">
      <t>コウケン</t>
    </rPh>
    <rPh sb="8" eb="10">
      <t>シュッチョウ</t>
    </rPh>
    <rPh sb="10" eb="12">
      <t>ソウダン</t>
    </rPh>
    <phoneticPr fontId="20"/>
  </si>
  <si>
    <t>登記・測量相談</t>
    <rPh sb="3" eb="5">
      <t>ソクリョウ</t>
    </rPh>
    <phoneticPr fontId="20"/>
  </si>
  <si>
    <t>人権身の上相談</t>
  </si>
  <si>
    <t>不動産取引相談</t>
  </si>
  <si>
    <t>遺言書・遺産分割協議書の書き方相談</t>
    <rPh sb="0" eb="2">
      <t>ユイゴン</t>
    </rPh>
    <rPh sb="2" eb="3">
      <t>ショ</t>
    </rPh>
    <rPh sb="4" eb="6">
      <t>イサン</t>
    </rPh>
    <rPh sb="6" eb="8">
      <t>ブンカツ</t>
    </rPh>
    <rPh sb="8" eb="11">
      <t>キョウギショ</t>
    </rPh>
    <rPh sb="12" eb="13">
      <t>カ</t>
    </rPh>
    <rPh sb="14" eb="15">
      <t>カタ</t>
    </rPh>
    <rPh sb="15" eb="17">
      <t>ソウダン</t>
    </rPh>
    <phoneticPr fontId="20"/>
  </si>
  <si>
    <t>建築・リフォームなんでも相談</t>
    <phoneticPr fontId="20"/>
  </si>
  <si>
    <t>年金・社会保険・労働問題相談</t>
    <rPh sb="8" eb="10">
      <t>ロウドウ</t>
    </rPh>
    <rPh sb="10" eb="12">
      <t>モンダイ</t>
    </rPh>
    <phoneticPr fontId="20"/>
  </si>
  <si>
    <t>行政相談</t>
  </si>
  <si>
    <t>高齢者就職相談</t>
  </si>
  <si>
    <t>税金相談</t>
    <phoneticPr fontId="20"/>
  </si>
  <si>
    <t>消費生活相談</t>
  </si>
  <si>
    <t>内職相談</t>
  </si>
  <si>
    <t>外国人の入国・在留・帰化・就労等手続き相談</t>
    <phoneticPr fontId="20"/>
  </si>
  <si>
    <t>外国人生活相談</t>
  </si>
  <si>
    <t>青少年の生活相談</t>
  </si>
  <si>
    <t>交通事故相談</t>
  </si>
  <si>
    <t>年度・区分</t>
    <rPh sb="0" eb="2">
      <t>ネンド</t>
    </rPh>
    <phoneticPr fontId="20"/>
  </si>
  <si>
    <t>135　専門相談</t>
    <rPh sb="4" eb="5">
      <t>セン</t>
    </rPh>
    <rPh sb="5" eb="6">
      <t>モン</t>
    </rPh>
    <phoneticPr fontId="20"/>
  </si>
  <si>
    <t>その他民事</t>
  </si>
  <si>
    <t>行政・公害・
特許・渉外</t>
    <phoneticPr fontId="20"/>
  </si>
  <si>
    <t>商事･会社</t>
  </si>
  <si>
    <t>刑事</t>
  </si>
  <si>
    <t>税務･税金</t>
    <rPh sb="3" eb="5">
      <t>ゼイキン</t>
    </rPh>
    <phoneticPr fontId="20"/>
  </si>
  <si>
    <t>消費者</t>
  </si>
  <si>
    <t>労働</t>
    <rPh sb="0" eb="2">
      <t>ロウドウ</t>
    </rPh>
    <phoneticPr fontId="20"/>
  </si>
  <si>
    <t>倒産･
債務整理</t>
    <phoneticPr fontId="20"/>
  </si>
  <si>
    <t>損害賠償</t>
  </si>
  <si>
    <t>一般民事</t>
  </si>
  <si>
    <t>離婚･親族
婚姻外交際</t>
    <phoneticPr fontId="20"/>
  </si>
  <si>
    <t>クレジット･
サラ金</t>
    <rPh sb="9" eb="10">
      <t>キン</t>
    </rPh>
    <phoneticPr fontId="20"/>
  </si>
  <si>
    <t>借地･借家</t>
  </si>
  <si>
    <t>相続･贈与</t>
    <rPh sb="3" eb="5">
      <t>ゾウヨ</t>
    </rPh>
    <phoneticPr fontId="20"/>
  </si>
  <si>
    <t>136　区民法律相談</t>
    <phoneticPr fontId="20"/>
  </si>
  <si>
    <t>資料：ハローワーク墨田</t>
    <phoneticPr fontId="20"/>
  </si>
  <si>
    <t>パート</t>
    <phoneticPr fontId="20"/>
  </si>
  <si>
    <t>一般</t>
    <rPh sb="0" eb="2">
      <t>イッパン</t>
    </rPh>
    <phoneticPr fontId="20"/>
  </si>
  <si>
    <t>総 数</t>
  </si>
  <si>
    <t>就職件数</t>
  </si>
  <si>
    <t>紹介件数</t>
  </si>
  <si>
    <t>新規求人数</t>
  </si>
  <si>
    <t>新規求職申込件数</t>
  </si>
  <si>
    <t>本表は墨田区及び葛飾区を管轄するハローワーク墨田の取扱状況である。</t>
    <rPh sb="10" eb="11">
      <t>ク</t>
    </rPh>
    <rPh sb="12" eb="14">
      <t>カンカツ</t>
    </rPh>
    <rPh sb="22" eb="24">
      <t>スミダ</t>
    </rPh>
    <rPh sb="25" eb="27">
      <t>トリアツカイ</t>
    </rPh>
    <rPh sb="27" eb="29">
      <t>ジョウキョウ</t>
    </rPh>
    <phoneticPr fontId="20"/>
  </si>
  <si>
    <t>137　職業紹介状況 (新規学卒者を除く)</t>
    <phoneticPr fontId="20"/>
  </si>
  <si>
    <t>　　　子育て支援部育成課、子育て支援課、保育課、子ども家庭支援課、教育委員会事務局放課後支援課</t>
    <rPh sb="24" eb="25">
      <t>コ</t>
    </rPh>
    <rPh sb="27" eb="29">
      <t>カテイ</t>
    </rPh>
    <rPh sb="29" eb="31">
      <t>シエン</t>
    </rPh>
    <rPh sb="31" eb="32">
      <t>カ</t>
    </rPh>
    <rPh sb="33" eb="35">
      <t>キョウイク</t>
    </rPh>
    <rPh sb="35" eb="38">
      <t>イインカイ</t>
    </rPh>
    <rPh sb="38" eb="41">
      <t>ジムキョク</t>
    </rPh>
    <rPh sb="41" eb="44">
      <t>ホウカゴ</t>
    </rPh>
    <rPh sb="44" eb="46">
      <t>シエン</t>
    </rPh>
    <rPh sb="46" eb="47">
      <t>カ</t>
    </rPh>
    <phoneticPr fontId="20"/>
  </si>
  <si>
    <t>資料：福祉部福祉管理課、高齢者支援課、障害福祉課、障害者施設課、介護保険課、西生活課、東生活課、</t>
    <rPh sb="19" eb="21">
      <t>ショウガイ</t>
    </rPh>
    <rPh sb="21" eb="24">
      <t>フクシカ</t>
    </rPh>
    <rPh sb="25" eb="28">
      <t>ショウガイシャ</t>
    </rPh>
    <rPh sb="28" eb="30">
      <t>シセツ</t>
    </rPh>
    <rPh sb="30" eb="31">
      <t>カ</t>
    </rPh>
    <rPh sb="32" eb="34">
      <t>カイゴ</t>
    </rPh>
    <rPh sb="34" eb="36">
      <t>ホケン</t>
    </rPh>
    <rPh sb="36" eb="37">
      <t>カ</t>
    </rPh>
    <rPh sb="38" eb="39">
      <t>ニシ</t>
    </rPh>
    <rPh sb="39" eb="41">
      <t>セイカツ</t>
    </rPh>
    <rPh sb="41" eb="42">
      <t>カ</t>
    </rPh>
    <rPh sb="43" eb="44">
      <t>ヒガシ</t>
    </rPh>
    <rPh sb="44" eb="46">
      <t>セイカツ</t>
    </rPh>
    <rPh sb="46" eb="47">
      <t>カ</t>
    </rPh>
    <phoneticPr fontId="20"/>
  </si>
  <si>
    <t>注３：障害者通所施設については、多機能型（１施設で複数のサービス提供）の施設があるため、施設数は延べ数。</t>
    <rPh sb="0" eb="1">
      <t>チュウ</t>
    </rPh>
    <rPh sb="3" eb="6">
      <t>ショウガイシャ</t>
    </rPh>
    <rPh sb="6" eb="8">
      <t>ツウショ</t>
    </rPh>
    <rPh sb="8" eb="10">
      <t>シセツ</t>
    </rPh>
    <rPh sb="16" eb="19">
      <t>タキノウ</t>
    </rPh>
    <rPh sb="19" eb="20">
      <t>カタ</t>
    </rPh>
    <rPh sb="22" eb="24">
      <t>シセツ</t>
    </rPh>
    <rPh sb="25" eb="27">
      <t>フクスウ</t>
    </rPh>
    <rPh sb="32" eb="34">
      <t>テイキョウ</t>
    </rPh>
    <rPh sb="36" eb="38">
      <t>シセツ</t>
    </rPh>
    <rPh sb="44" eb="47">
      <t>シセツスウ</t>
    </rPh>
    <rPh sb="48" eb="49">
      <t>ノ</t>
    </rPh>
    <rPh sb="50" eb="51">
      <t>スウ</t>
    </rPh>
    <phoneticPr fontId="20"/>
  </si>
  <si>
    <t>注２：母子生活支援施設の定員の単位は世帯。</t>
    <rPh sb="0" eb="1">
      <t>チュウ</t>
    </rPh>
    <rPh sb="3" eb="5">
      <t>ボシ</t>
    </rPh>
    <rPh sb="5" eb="7">
      <t>セイカツ</t>
    </rPh>
    <rPh sb="7" eb="9">
      <t>シエン</t>
    </rPh>
    <rPh sb="9" eb="11">
      <t>シセツ</t>
    </rPh>
    <rPh sb="12" eb="14">
      <t>テイイン</t>
    </rPh>
    <rPh sb="15" eb="17">
      <t>タンイ</t>
    </rPh>
    <rPh sb="18" eb="20">
      <t>セタイ</t>
    </rPh>
    <phoneticPr fontId="20"/>
  </si>
  <si>
    <t>注１：学童保育クラブは定員の設定無し。</t>
    <rPh sb="0" eb="1">
      <t>チュウ</t>
    </rPh>
    <rPh sb="3" eb="5">
      <t>ガクドウ</t>
    </rPh>
    <rPh sb="5" eb="7">
      <t>ホイク</t>
    </rPh>
    <rPh sb="11" eb="13">
      <t>テイイン</t>
    </rPh>
    <rPh sb="14" eb="16">
      <t>セッテイ</t>
    </rPh>
    <rPh sb="16" eb="17">
      <t>ナ</t>
    </rPh>
    <phoneticPr fontId="20"/>
  </si>
  <si>
    <t>地域生活支援型入所施設</t>
    <rPh sb="0" eb="2">
      <t>チイキ</t>
    </rPh>
    <rPh sb="2" eb="4">
      <t>セイカツ</t>
    </rPh>
    <rPh sb="4" eb="6">
      <t>シエン</t>
    </rPh>
    <rPh sb="6" eb="7">
      <t>ガタ</t>
    </rPh>
    <rPh sb="7" eb="9">
      <t>ニュウショ</t>
    </rPh>
    <rPh sb="9" eb="11">
      <t>シセツ</t>
    </rPh>
    <phoneticPr fontId="20"/>
  </si>
  <si>
    <t>(私)</t>
  </si>
  <si>
    <t>(都)</t>
    <rPh sb="1" eb="2">
      <t>ト</t>
    </rPh>
    <phoneticPr fontId="20"/>
  </si>
  <si>
    <t>障害児通所施設</t>
    <rPh sb="0" eb="3">
      <t>ショウガイジ</t>
    </rPh>
    <rPh sb="3" eb="4">
      <t>ツウ</t>
    </rPh>
    <rPh sb="4" eb="5">
      <t>ショ</t>
    </rPh>
    <rPh sb="5" eb="7">
      <t>シセツ</t>
    </rPh>
    <phoneticPr fontId="20"/>
  </si>
  <si>
    <t>自立生活援助施設</t>
    <rPh sb="0" eb="2">
      <t>ジリツ</t>
    </rPh>
    <rPh sb="2" eb="4">
      <t>セイカツ</t>
    </rPh>
    <rPh sb="4" eb="6">
      <t>エンジョ</t>
    </rPh>
    <rPh sb="6" eb="8">
      <t>シセツ</t>
    </rPh>
    <phoneticPr fontId="20"/>
  </si>
  <si>
    <t>短期入所施設</t>
    <rPh sb="0" eb="2">
      <t>タンキ</t>
    </rPh>
    <rPh sb="2" eb="4">
      <t>ニュウショ</t>
    </rPh>
    <rPh sb="4" eb="6">
      <t>シセツ</t>
    </rPh>
    <phoneticPr fontId="20"/>
  </si>
  <si>
    <t>－</t>
  </si>
  <si>
    <t>知的障害者グループホーム</t>
    <rPh sb="0" eb="2">
      <t>チテキ</t>
    </rPh>
    <rPh sb="2" eb="5">
      <t>ショウガイシャ</t>
    </rPh>
    <phoneticPr fontId="20"/>
  </si>
  <si>
    <t>障害者通所施設(就労定着支援)</t>
    <rPh sb="0" eb="3">
      <t>ショウガイシャ</t>
    </rPh>
    <rPh sb="3" eb="5">
      <t>ツウショ</t>
    </rPh>
    <rPh sb="5" eb="7">
      <t>シセツ</t>
    </rPh>
    <rPh sb="8" eb="10">
      <t>シュウロウ</t>
    </rPh>
    <rPh sb="10" eb="12">
      <t>テイチャク</t>
    </rPh>
    <rPh sb="12" eb="14">
      <t>シエン</t>
    </rPh>
    <phoneticPr fontId="20"/>
  </si>
  <si>
    <t>障害者通所施設(自立訓練)</t>
    <rPh sb="8" eb="10">
      <t>ジリツ</t>
    </rPh>
    <rPh sb="10" eb="12">
      <t>クンレン</t>
    </rPh>
    <phoneticPr fontId="20"/>
  </si>
  <si>
    <t>障害者通勤寮(宿泊型自立訓練)</t>
    <rPh sb="3" eb="5">
      <t>ツウキン</t>
    </rPh>
    <rPh sb="7" eb="10">
      <t>シュクハクガタ</t>
    </rPh>
    <rPh sb="10" eb="12">
      <t>ジリツ</t>
    </rPh>
    <rPh sb="12" eb="14">
      <t>クンレン</t>
    </rPh>
    <phoneticPr fontId="20"/>
  </si>
  <si>
    <t>西生活課</t>
  </si>
  <si>
    <t>宿泊所</t>
    <phoneticPr fontId="20"/>
  </si>
  <si>
    <t>障害者通所施設(就労移行支援)</t>
    <phoneticPr fontId="20"/>
  </si>
  <si>
    <t>障害者通所施設(就労継続支援Ｂ型)</t>
    <rPh sb="0" eb="3">
      <t>ショウガイシャ</t>
    </rPh>
    <rPh sb="3" eb="5">
      <t>ツウショ</t>
    </rPh>
    <rPh sb="5" eb="7">
      <t>シセツ</t>
    </rPh>
    <rPh sb="8" eb="10">
      <t>シュウロウ</t>
    </rPh>
    <rPh sb="10" eb="12">
      <t>ケイゾク</t>
    </rPh>
    <rPh sb="12" eb="14">
      <t>シエン</t>
    </rPh>
    <rPh sb="15" eb="16">
      <t>ガタ</t>
    </rPh>
    <phoneticPr fontId="20"/>
  </si>
  <si>
    <t>宿所提供施設(特別区人事・厚生事務組合)</t>
  </si>
  <si>
    <t>障害者通所施設(就労継続支援Ａ型)</t>
    <rPh sb="0" eb="3">
      <t>ショウガイシャ</t>
    </rPh>
    <rPh sb="3" eb="5">
      <t>ツウショ</t>
    </rPh>
    <rPh sb="5" eb="7">
      <t>シセツ</t>
    </rPh>
    <rPh sb="8" eb="10">
      <t>シュウロウ</t>
    </rPh>
    <rPh sb="10" eb="12">
      <t>ケイゾク</t>
    </rPh>
    <rPh sb="12" eb="14">
      <t>シエン</t>
    </rPh>
    <rPh sb="15" eb="16">
      <t>ガタ</t>
    </rPh>
    <phoneticPr fontId="20"/>
  </si>
  <si>
    <t>福祉型障害児入所施設</t>
    <rPh sb="0" eb="3">
      <t>フクシガタ</t>
    </rPh>
    <rPh sb="3" eb="6">
      <t>ショウガイジ</t>
    </rPh>
    <rPh sb="6" eb="8">
      <t>ニュウショ</t>
    </rPh>
    <rPh sb="8" eb="10">
      <t>シセツ</t>
    </rPh>
    <phoneticPr fontId="20"/>
  </si>
  <si>
    <t>障害者通所施設(生活介護)</t>
    <rPh sb="0" eb="3">
      <t>ショウガイシャ</t>
    </rPh>
    <rPh sb="3" eb="5">
      <t>ツウショ</t>
    </rPh>
    <rPh sb="5" eb="7">
      <t>シセツ</t>
    </rPh>
    <rPh sb="8" eb="10">
      <t>セイカツ</t>
    </rPh>
    <rPh sb="10" eb="12">
      <t>カイゴ</t>
    </rPh>
    <phoneticPr fontId="20"/>
  </si>
  <si>
    <t>母子生活支援施設</t>
  </si>
  <si>
    <t>育成課</t>
    <rPh sb="0" eb="2">
      <t>イクセイ</t>
    </rPh>
    <rPh sb="2" eb="3">
      <t>カ</t>
    </rPh>
    <phoneticPr fontId="20"/>
  </si>
  <si>
    <t>児童養護施設</t>
    <phoneticPr fontId="20"/>
  </si>
  <si>
    <t>放課後支援課</t>
    <rPh sb="0" eb="3">
      <t>ホウカゴ</t>
    </rPh>
    <rPh sb="3" eb="5">
      <t>シエン</t>
    </rPh>
    <rPh sb="5" eb="6">
      <t>カ</t>
    </rPh>
    <phoneticPr fontId="20"/>
  </si>
  <si>
    <t>自立訓練事業所</t>
    <rPh sb="0" eb="2">
      <t>ジリツ</t>
    </rPh>
    <rPh sb="2" eb="4">
      <t>クンレン</t>
    </rPh>
    <rPh sb="4" eb="7">
      <t>ジギョウショ</t>
    </rPh>
    <phoneticPr fontId="20"/>
  </si>
  <si>
    <t>学童保育クラブ</t>
  </si>
  <si>
    <t>(区)</t>
  </si>
  <si>
    <t>地域活動支援センター</t>
    <phoneticPr fontId="20"/>
  </si>
  <si>
    <t>子ども未来プラザ</t>
    <rPh sb="0" eb="1">
      <t>コ</t>
    </rPh>
    <rPh sb="3" eb="5">
      <t>ミライ</t>
    </rPh>
    <phoneticPr fontId="20"/>
  </si>
  <si>
    <t>障害者生活介護事業所</t>
    <phoneticPr fontId="20"/>
  </si>
  <si>
    <t>児童館</t>
    <phoneticPr fontId="20"/>
  </si>
  <si>
    <t>子ども発達センター</t>
    <phoneticPr fontId="20"/>
  </si>
  <si>
    <t>家庭的保育事業所</t>
    <rPh sb="0" eb="3">
      <t>カテイテキ</t>
    </rPh>
    <rPh sb="3" eb="5">
      <t>ホイク</t>
    </rPh>
    <rPh sb="5" eb="8">
      <t>ジギョウショ</t>
    </rPh>
    <phoneticPr fontId="20"/>
  </si>
  <si>
    <t>シニア活動支援センター</t>
    <rPh sb="3" eb="5">
      <t>カツドウ</t>
    </rPh>
    <rPh sb="5" eb="7">
      <t>シエン</t>
    </rPh>
    <phoneticPr fontId="20"/>
  </si>
  <si>
    <t>小規模保育事業所</t>
    <rPh sb="0" eb="3">
      <t>ショウキボ</t>
    </rPh>
    <rPh sb="3" eb="5">
      <t>ホイク</t>
    </rPh>
    <rPh sb="5" eb="8">
      <t>ジギョウショ</t>
    </rPh>
    <phoneticPr fontId="20"/>
  </si>
  <si>
    <t>通所介護事業所</t>
    <rPh sb="0" eb="2">
      <t>ツウショ</t>
    </rPh>
    <rPh sb="2" eb="4">
      <t>カイゴ</t>
    </rPh>
    <rPh sb="4" eb="7">
      <t>ジギョウショ</t>
    </rPh>
    <phoneticPr fontId="20"/>
  </si>
  <si>
    <t>養護老人ホーム</t>
    <phoneticPr fontId="20"/>
  </si>
  <si>
    <t>保育所</t>
  </si>
  <si>
    <t>認知症高齢者グループホーム</t>
    <rPh sb="0" eb="2">
      <t>ニンチ</t>
    </rPh>
    <rPh sb="2" eb="3">
      <t>ショウ</t>
    </rPh>
    <rPh sb="3" eb="5">
      <t>コウレイ</t>
    </rPh>
    <rPh sb="5" eb="6">
      <t>シャ</t>
    </rPh>
    <phoneticPr fontId="20"/>
  </si>
  <si>
    <t>保育課</t>
    <rPh sb="0" eb="2">
      <t>ホイク</t>
    </rPh>
    <rPh sb="2" eb="3">
      <t>カ</t>
    </rPh>
    <phoneticPr fontId="20"/>
  </si>
  <si>
    <t>保育所</t>
    <phoneticPr fontId="20"/>
  </si>
  <si>
    <t>小規模多機能型居宅介護</t>
    <rPh sb="0" eb="3">
      <t>ショウキボ</t>
    </rPh>
    <rPh sb="3" eb="7">
      <t>タキノウガタ</t>
    </rPh>
    <rPh sb="7" eb="9">
      <t>キョタク</t>
    </rPh>
    <rPh sb="9" eb="11">
      <t>カイゴ</t>
    </rPh>
    <phoneticPr fontId="20"/>
  </si>
  <si>
    <t>子ども家庭支援課</t>
    <rPh sb="0" eb="1">
      <t>コ</t>
    </rPh>
    <rPh sb="3" eb="5">
      <t>カテイ</t>
    </rPh>
    <rPh sb="5" eb="7">
      <t>シエン</t>
    </rPh>
    <rPh sb="7" eb="8">
      <t>カ</t>
    </rPh>
    <phoneticPr fontId="20"/>
  </si>
  <si>
    <t>金町子どもセンター</t>
    <rPh sb="0" eb="2">
      <t>カナマチ</t>
    </rPh>
    <rPh sb="2" eb="3">
      <t>コ</t>
    </rPh>
    <phoneticPr fontId="20"/>
  </si>
  <si>
    <t>認知症対応型通所介護</t>
    <rPh sb="0" eb="2">
      <t>ニンチ</t>
    </rPh>
    <rPh sb="2" eb="3">
      <t>ショウ</t>
    </rPh>
    <rPh sb="3" eb="6">
      <t>タイオウガタ</t>
    </rPh>
    <rPh sb="6" eb="8">
      <t>ツウショ</t>
    </rPh>
    <rPh sb="8" eb="10">
      <t>カイゴ</t>
    </rPh>
    <phoneticPr fontId="20"/>
  </si>
  <si>
    <t>子ども総合センター</t>
    <rPh sb="0" eb="1">
      <t>コ</t>
    </rPh>
    <rPh sb="3" eb="5">
      <t>ソウゴウ</t>
    </rPh>
    <phoneticPr fontId="20"/>
  </si>
  <si>
    <t>地域密着型通所介護</t>
    <rPh sb="0" eb="2">
      <t>チイキ</t>
    </rPh>
    <rPh sb="2" eb="5">
      <t>ミッチャクガタ</t>
    </rPh>
    <rPh sb="5" eb="9">
      <t>ツウショカイゴ</t>
    </rPh>
    <phoneticPr fontId="20"/>
  </si>
  <si>
    <t>心身障害児通所訓練施設</t>
    <phoneticPr fontId="20"/>
  </si>
  <si>
    <t>介護老人保健施設</t>
    <rPh sb="0" eb="2">
      <t>カイゴ</t>
    </rPh>
    <rPh sb="2" eb="4">
      <t>ロウジン</t>
    </rPh>
    <rPh sb="4" eb="6">
      <t>ホケン</t>
    </rPh>
    <rPh sb="6" eb="8">
      <t>シセツ</t>
    </rPh>
    <phoneticPr fontId="20"/>
  </si>
  <si>
    <t>特別養護老人ホーム</t>
    <phoneticPr fontId="20"/>
  </si>
  <si>
    <t>定員</t>
  </si>
  <si>
    <t>施設数</t>
  </si>
  <si>
    <t>(令和3年4月1日現在)</t>
    <rPh sb="1" eb="2">
      <t>レイ</t>
    </rPh>
    <rPh sb="2" eb="3">
      <t>ワ</t>
    </rPh>
    <phoneticPr fontId="20"/>
  </si>
  <si>
    <t>138　社会福祉施設の状況</t>
    <phoneticPr fontId="20"/>
  </si>
  <si>
    <t>　　　　</t>
    <phoneticPr fontId="20"/>
  </si>
  <si>
    <t>資料：総務部人権推進課、地域振興部地域振興課、地域防災課、福祉部福祉管理課，高齢者支援課、教育委員会事務局地域教育課、選挙管理委員会事務局</t>
    <rPh sb="3" eb="5">
      <t>ソウム</t>
    </rPh>
    <rPh sb="5" eb="6">
      <t>ブ</t>
    </rPh>
    <rPh sb="6" eb="8">
      <t>ジンケン</t>
    </rPh>
    <rPh sb="8" eb="10">
      <t>スイシン</t>
    </rPh>
    <rPh sb="10" eb="11">
      <t>カ</t>
    </rPh>
    <rPh sb="12" eb="14">
      <t>チイキ</t>
    </rPh>
    <rPh sb="14" eb="16">
      <t>シンコウ</t>
    </rPh>
    <rPh sb="16" eb="17">
      <t>ブ</t>
    </rPh>
    <rPh sb="17" eb="19">
      <t>チイキ</t>
    </rPh>
    <rPh sb="19" eb="21">
      <t>シンコウ</t>
    </rPh>
    <rPh sb="21" eb="22">
      <t>カ</t>
    </rPh>
    <rPh sb="23" eb="25">
      <t>チイキ</t>
    </rPh>
    <rPh sb="25" eb="27">
      <t>ボウサイ</t>
    </rPh>
    <rPh sb="27" eb="28">
      <t>カ</t>
    </rPh>
    <phoneticPr fontId="20"/>
  </si>
  <si>
    <t>青少年育成地区委員会</t>
  </si>
  <si>
    <t>高齢者クラブ</t>
  </si>
  <si>
    <t>人権擁護委員</t>
  </si>
  <si>
    <t>保護司</t>
  </si>
  <si>
    <t>青少年委員</t>
  </si>
  <si>
    <t>子ども会</t>
  </si>
  <si>
    <t>民生・児童委員</t>
  </si>
  <si>
    <t>消防団</t>
  </si>
  <si>
    <t>明るい選挙推進委員</t>
  </si>
  <si>
    <t>町会・自治会</t>
  </si>
  <si>
    <t>団体数</t>
  </si>
  <si>
    <t>団体名</t>
  </si>
  <si>
    <t>（令和3年4月1日現在）</t>
    <rPh sb="1" eb="2">
      <t>レイ</t>
    </rPh>
    <rPh sb="2" eb="3">
      <t>ワ</t>
    </rPh>
    <rPh sb="4" eb="5">
      <t>ネン</t>
    </rPh>
    <rPh sb="6" eb="7">
      <t>ガツ</t>
    </rPh>
    <rPh sb="8" eb="9">
      <t>ニチ</t>
    </rPh>
    <rPh sb="9" eb="11">
      <t>ゲンザイ</t>
    </rPh>
    <phoneticPr fontId="20"/>
  </si>
  <si>
    <t>139　地域団体及び各種民間奉仕者状況</t>
    <phoneticPr fontId="20"/>
  </si>
  <si>
    <t>資料：福祉部国保年金課（日本年金機構の資料による）</t>
    <rPh sb="3" eb="5">
      <t>フクシ</t>
    </rPh>
    <rPh sb="7" eb="8">
      <t>タモツ</t>
    </rPh>
    <rPh sb="8" eb="10">
      <t>ネンキン</t>
    </rPh>
    <rPh sb="12" eb="14">
      <t>ニホン</t>
    </rPh>
    <rPh sb="14" eb="16">
      <t>ネンキン</t>
    </rPh>
    <rPh sb="16" eb="18">
      <t>キコウ</t>
    </rPh>
    <rPh sb="19" eb="21">
      <t>シリョウ</t>
    </rPh>
    <phoneticPr fontId="20"/>
  </si>
  <si>
    <t>　注：本表の適用者は各年度末現在､20歳～59歳人口は翌年度4月1日現在</t>
    <rPh sb="6" eb="9">
      <t>テキヨウシャ</t>
    </rPh>
    <rPh sb="19" eb="20">
      <t>サイ</t>
    </rPh>
    <rPh sb="23" eb="24">
      <t>サイ</t>
    </rPh>
    <rPh sb="24" eb="26">
      <t>ジンコウ</t>
    </rPh>
    <rPh sb="27" eb="28">
      <t>ヨク</t>
    </rPh>
    <rPh sb="31" eb="32">
      <t>ガツ</t>
    </rPh>
    <rPh sb="33" eb="34">
      <t>ニチ</t>
    </rPh>
    <rPh sb="34" eb="36">
      <t>ゲンザイ</t>
    </rPh>
    <phoneticPr fontId="20"/>
  </si>
  <si>
    <t>第３号被保険者</t>
    <phoneticPr fontId="20"/>
  </si>
  <si>
    <t>任意加入被保険者</t>
    <phoneticPr fontId="20"/>
  </si>
  <si>
    <t>第１号被保険者</t>
    <phoneticPr fontId="20"/>
  </si>
  <si>
    <t>20歳～59歳人口</t>
    <phoneticPr fontId="20"/>
  </si>
  <si>
    <t>適用者割合</t>
    <phoneticPr fontId="20"/>
  </si>
  <si>
    <t>適用者</t>
  </si>
  <si>
    <t>140　国民年金適用者状況</t>
    <phoneticPr fontId="20"/>
  </si>
  <si>
    <t>資料：日本年金機構葛飾年金事務所</t>
    <rPh sb="3" eb="5">
      <t>ニホン</t>
    </rPh>
    <rPh sb="5" eb="7">
      <t>ネンキン</t>
    </rPh>
    <rPh sb="7" eb="9">
      <t>キコウ</t>
    </rPh>
    <rPh sb="11" eb="13">
      <t>ネンキン</t>
    </rPh>
    <rPh sb="13" eb="15">
      <t>ジム</t>
    </rPh>
    <rPh sb="15" eb="16">
      <t>ショ</t>
    </rPh>
    <phoneticPr fontId="20"/>
  </si>
  <si>
    <t>月</t>
    <rPh sb="0" eb="1">
      <t>ツキ</t>
    </rPh>
    <phoneticPr fontId="20"/>
  </si>
  <si>
    <t>納付率</t>
    <rPh sb="0" eb="2">
      <t>ノウフ</t>
    </rPh>
    <phoneticPr fontId="20"/>
  </si>
  <si>
    <t>納付月数</t>
    <rPh sb="0" eb="2">
      <t>ノウフ</t>
    </rPh>
    <phoneticPr fontId="20"/>
  </si>
  <si>
    <t>納付対象月数</t>
    <rPh sb="0" eb="2">
      <t>ノウフ</t>
    </rPh>
    <phoneticPr fontId="20"/>
  </si>
  <si>
    <t>141　保険料納付状況</t>
    <rPh sb="7" eb="9">
      <t>ノウフ</t>
    </rPh>
    <phoneticPr fontId="20"/>
  </si>
  <si>
    <t>資料：福祉部国保年金課（日本年金機構の資料による）</t>
    <phoneticPr fontId="20"/>
  </si>
  <si>
    <t>全部支給停止</t>
    <phoneticPr fontId="20"/>
  </si>
  <si>
    <t>一部支給停止</t>
    <phoneticPr fontId="20"/>
  </si>
  <si>
    <t>全部支給</t>
  </si>
  <si>
    <t>障害基礎</t>
  </si>
  <si>
    <t>老齢</t>
  </si>
  <si>
    <t>142　福祉年金受給者状況（無拠出）</t>
    <phoneticPr fontId="20"/>
  </si>
  <si>
    <t>　注：総数には死亡一時金を除く｡</t>
    <phoneticPr fontId="20"/>
  </si>
  <si>
    <t>母子</t>
  </si>
  <si>
    <t>遺族基礎</t>
  </si>
  <si>
    <t>通算老齢</t>
  </si>
  <si>
    <t>老齢基礎</t>
  </si>
  <si>
    <t>143　年金受給権者状況</t>
    <phoneticPr fontId="20"/>
  </si>
  <si>
    <t>（２）～（５）は次のシート</t>
    <rPh sb="8" eb="9">
      <t>ツギ</t>
    </rPh>
    <phoneticPr fontId="20"/>
  </si>
  <si>
    <t>(含外国人)</t>
    <phoneticPr fontId="20"/>
  </si>
  <si>
    <t>住民基本台帳の世帯数、人口数</t>
    <phoneticPr fontId="20"/>
  </si>
  <si>
    <t>世帯数、被保険者数</t>
  </si>
  <si>
    <t>3月末</t>
    <phoneticPr fontId="20"/>
  </si>
  <si>
    <t>国保加入割合＝</t>
  </si>
  <si>
    <t>世帯</t>
    <phoneticPr fontId="20"/>
  </si>
  <si>
    <t>被保険者</t>
  </si>
  <si>
    <t>世帯主</t>
  </si>
  <si>
    <t>家族</t>
  </si>
  <si>
    <t>国保加入割合</t>
  </si>
  <si>
    <t>増減</t>
  </si>
  <si>
    <t>擬制</t>
  </si>
  <si>
    <t>（１）被保険者状況</t>
    <phoneticPr fontId="20"/>
  </si>
  <si>
    <t>144　国民健康保険被保険者及び給付状況</t>
    <phoneticPr fontId="20"/>
  </si>
  <si>
    <t>資料：福祉部国保年金課</t>
  </si>
  <si>
    <t>療養費</t>
  </si>
  <si>
    <t>療養の給付</t>
  </si>
  <si>
    <t>他法負担分</t>
    <rPh sb="4" eb="5">
      <t>ブン</t>
    </rPh>
    <phoneticPr fontId="20"/>
  </si>
  <si>
    <t>保険者負担分</t>
  </si>
  <si>
    <t>1件当り費用額</t>
  </si>
  <si>
    <t>内訳</t>
  </si>
  <si>
    <t>費用額</t>
  </si>
  <si>
    <t>（２）保険給付状況</t>
    <phoneticPr fontId="20"/>
  </si>
  <si>
    <t>人</t>
    <rPh sb="0" eb="1">
      <t>ヒト</t>
    </rPh>
    <phoneticPr fontId="20"/>
  </si>
  <si>
    <t>出生</t>
  </si>
  <si>
    <t>生活保護から</t>
  </si>
  <si>
    <t>他の健康保険から</t>
  </si>
  <si>
    <t>転入</t>
  </si>
  <si>
    <t>年及び月</t>
    <rPh sb="0" eb="1">
      <t>ネン</t>
    </rPh>
    <rPh sb="1" eb="2">
      <t>オヨ</t>
    </rPh>
    <rPh sb="3" eb="4">
      <t>ツキ</t>
    </rPh>
    <phoneticPr fontId="20"/>
  </si>
  <si>
    <t>（３）被保険者資格取得状況</t>
    <phoneticPr fontId="20"/>
  </si>
  <si>
    <t>増減</t>
    <rPh sb="0" eb="2">
      <t>ゾウゲン</t>
    </rPh>
    <phoneticPr fontId="20"/>
  </si>
  <si>
    <t>生活保護へ</t>
  </si>
  <si>
    <t>他の健康保険へ</t>
    <phoneticPr fontId="20"/>
  </si>
  <si>
    <t>（４）被保険者資格喪失状況</t>
    <phoneticPr fontId="20"/>
  </si>
  <si>
    <t>資料：福祉部国保年金課</t>
    <rPh sb="3" eb="5">
      <t>フクシ</t>
    </rPh>
    <rPh sb="8" eb="10">
      <t>ネンキン</t>
    </rPh>
    <phoneticPr fontId="20"/>
  </si>
  <si>
    <t>高額療養費</t>
  </si>
  <si>
    <t>葬祭費</t>
  </si>
  <si>
    <t>出産育児一時金</t>
  </si>
  <si>
    <t>総額</t>
    <rPh sb="1" eb="2">
      <t>ガク</t>
    </rPh>
    <phoneticPr fontId="20"/>
  </si>
  <si>
    <t>（５）保険給付のうごき(保険者負担分)</t>
    <phoneticPr fontId="20"/>
  </si>
  <si>
    <t>　注：本表の世帯数および被保険者数は各年度の年度末現在数､調定額は各年度の最終調定額である。</t>
    <rPh sb="37" eb="39">
      <t>サイシュウ</t>
    </rPh>
    <rPh sb="39" eb="40">
      <t>チョウ</t>
    </rPh>
    <rPh sb="40" eb="42">
      <t>テイガク</t>
    </rPh>
    <phoneticPr fontId="20"/>
  </si>
  <si>
    <t>被保険者数</t>
  </si>
  <si>
    <t>1人当り負担額</t>
    <phoneticPr fontId="20"/>
  </si>
  <si>
    <t>145　国民健康保険料負担額</t>
    <phoneticPr fontId="20"/>
  </si>
  <si>
    <t>資料：選挙管理委員会事務局</t>
    <rPh sb="10" eb="13">
      <t>ジムキョク</t>
    </rPh>
    <phoneticPr fontId="20"/>
  </si>
  <si>
    <t>R３.11.７</t>
    <phoneticPr fontId="20"/>
  </si>
  <si>
    <t>29.11.12</t>
  </si>
  <si>
    <t>25.11.10</t>
  </si>
  <si>
    <t>21.11.８</t>
  </si>
  <si>
    <t>H17.11.13</t>
    <phoneticPr fontId="20"/>
  </si>
  <si>
    <t>区議会議員選挙</t>
  </si>
  <si>
    <t>区長選挙</t>
  </si>
  <si>
    <t>R３.７.４</t>
    <phoneticPr fontId="20"/>
  </si>
  <si>
    <t>29.７.２</t>
  </si>
  <si>
    <t>25.６.23</t>
  </si>
  <si>
    <t>24.12.16</t>
  </si>
  <si>
    <t>H21.７.12</t>
    <phoneticPr fontId="20"/>
  </si>
  <si>
    <t>都議会議員選挙</t>
    <phoneticPr fontId="20"/>
  </si>
  <si>
    <t>R２.７.５</t>
    <phoneticPr fontId="20"/>
  </si>
  <si>
    <t>28.７.31</t>
  </si>
  <si>
    <t>26.２.９</t>
    <phoneticPr fontId="20"/>
  </si>
  <si>
    <t>H23.４.10</t>
    <phoneticPr fontId="20"/>
  </si>
  <si>
    <t>都知事選挙</t>
  </si>
  <si>
    <t>元.７.21</t>
    <rPh sb="0" eb="1">
      <t>ガン</t>
    </rPh>
    <phoneticPr fontId="20"/>
  </si>
  <si>
    <t>比例代表選挙</t>
    <rPh sb="0" eb="2">
      <t>ヒレイ</t>
    </rPh>
    <rPh sb="2" eb="4">
      <t>ダイヒョウ</t>
    </rPh>
    <rPh sb="4" eb="6">
      <t>センキョ</t>
    </rPh>
    <phoneticPr fontId="20"/>
  </si>
  <si>
    <t>R元.７.21</t>
    <rPh sb="1" eb="2">
      <t>ガン</t>
    </rPh>
    <phoneticPr fontId="20"/>
  </si>
  <si>
    <t>東京都選出</t>
    <rPh sb="0" eb="3">
      <t>トウキョウト</t>
    </rPh>
    <phoneticPr fontId="20"/>
  </si>
  <si>
    <t>28.７.10</t>
  </si>
  <si>
    <t>比例代表選出</t>
  </si>
  <si>
    <t>東京都選出</t>
  </si>
  <si>
    <t>25.７.21</t>
  </si>
  <si>
    <t>22.７.11</t>
  </si>
  <si>
    <t>19.７.29</t>
  </si>
  <si>
    <t>H19.７.29</t>
    <phoneticPr fontId="20"/>
  </si>
  <si>
    <t>参議院議員選挙</t>
    <phoneticPr fontId="20"/>
  </si>
  <si>
    <t>R３.10.31</t>
    <phoneticPr fontId="20"/>
  </si>
  <si>
    <t>29.10.22</t>
  </si>
  <si>
    <t>26.12.14</t>
  </si>
  <si>
    <t>国民審査</t>
  </si>
  <si>
    <t>H21.８.30</t>
    <phoneticPr fontId="20"/>
  </si>
  <si>
    <t>最高裁判所裁判官</t>
  </si>
  <si>
    <t>比例代表選出</t>
    <phoneticPr fontId="20"/>
  </si>
  <si>
    <t>小選挙区選出</t>
    <phoneticPr fontId="20"/>
  </si>
  <si>
    <t>衆議院議員選挙</t>
    <phoneticPr fontId="20"/>
  </si>
  <si>
    <t>投票率</t>
    <phoneticPr fontId="20"/>
  </si>
  <si>
    <t>投票者数</t>
    <phoneticPr fontId="20"/>
  </si>
  <si>
    <t>当日の有権者数</t>
    <phoneticPr fontId="20"/>
  </si>
  <si>
    <t>執行年月日</t>
  </si>
  <si>
    <t>選挙</t>
  </si>
  <si>
    <t>146　選挙別有権者数､ 投票者数及び投票率</t>
    <phoneticPr fontId="20"/>
  </si>
  <si>
    <r>
      <t>資料：選挙管理委員会</t>
    </r>
    <r>
      <rPr>
        <sz val="10"/>
        <rFont val="ＭＳ 明朝"/>
        <family val="1"/>
        <charset val="128"/>
      </rPr>
      <t>事務局</t>
    </r>
    <rPh sb="10" eb="13">
      <t>ジムキョク</t>
    </rPh>
    <phoneticPr fontId="20"/>
  </si>
  <si>
    <t>登録日</t>
    <rPh sb="0" eb="3">
      <t>トウロクビ</t>
    </rPh>
    <phoneticPr fontId="20"/>
  </si>
  <si>
    <t>登録者数</t>
    <rPh sb="0" eb="3">
      <t>トウロクシャ</t>
    </rPh>
    <rPh sb="3" eb="4">
      <t>スウ</t>
    </rPh>
    <phoneticPr fontId="20"/>
  </si>
  <si>
    <t>147　選挙人名簿登録者数</t>
    <rPh sb="4" eb="6">
      <t>センキョ</t>
    </rPh>
    <rPh sb="6" eb="7">
      <t>ニン</t>
    </rPh>
    <rPh sb="7" eb="9">
      <t>メイボ</t>
    </rPh>
    <rPh sb="9" eb="12">
      <t>トウロクシャ</t>
    </rPh>
    <rPh sb="12" eb="13">
      <t>スウ</t>
    </rPh>
    <phoneticPr fontId="20"/>
  </si>
  <si>
    <t>柴原小学校</t>
  </si>
  <si>
    <t>南綾瀬小学校</t>
  </si>
  <si>
    <t>葛美中学校</t>
  </si>
  <si>
    <t>双葉中学校</t>
  </si>
  <si>
    <t>花の木小学校</t>
  </si>
  <si>
    <t>旧小谷野小学校</t>
    <phoneticPr fontId="20"/>
  </si>
  <si>
    <t>西亀有小学校</t>
  </si>
  <si>
    <t>堀切小学校</t>
  </si>
  <si>
    <t>細田小学校</t>
  </si>
  <si>
    <t>堀切中学校</t>
  </si>
  <si>
    <t>高砂中学校</t>
  </si>
  <si>
    <t>四ツ木中学校</t>
  </si>
  <si>
    <t>鎌倉小学校</t>
  </si>
  <si>
    <t>宝木塚小学校</t>
  </si>
  <si>
    <t>東柴又小学校</t>
  </si>
  <si>
    <t>白鳥小学校</t>
  </si>
  <si>
    <t>柴又小学校</t>
  </si>
  <si>
    <t>青戸中学校</t>
    <rPh sb="0" eb="2">
      <t>アオト</t>
    </rPh>
    <rPh sb="2" eb="5">
      <t>チュウガッコウ</t>
    </rPh>
    <phoneticPr fontId="20"/>
  </si>
  <si>
    <t>北野小学校</t>
  </si>
  <si>
    <t>青戸小学校</t>
  </si>
  <si>
    <t>住吉小学校</t>
  </si>
  <si>
    <t>奥戸小学校</t>
  </si>
  <si>
    <t>新宿小学校</t>
  </si>
  <si>
    <t>南奥戸小学校</t>
  </si>
  <si>
    <t>末広小学校</t>
  </si>
  <si>
    <t>小松中学校</t>
  </si>
  <si>
    <t>金町小学校</t>
  </si>
  <si>
    <t>新小岩南集い交流館</t>
    <rPh sb="0" eb="3">
      <t>シンコイワ</t>
    </rPh>
    <rPh sb="3" eb="4">
      <t>ミナミ</t>
    </rPh>
    <rPh sb="4" eb="5">
      <t>ツド</t>
    </rPh>
    <rPh sb="6" eb="8">
      <t>コウリュウ</t>
    </rPh>
    <rPh sb="8" eb="9">
      <t>カン</t>
    </rPh>
    <phoneticPr fontId="20"/>
  </si>
  <si>
    <t>東金町小学校</t>
  </si>
  <si>
    <t>小松南小学校</t>
  </si>
  <si>
    <t>半田小学校</t>
  </si>
  <si>
    <t>松上小学校</t>
    <phoneticPr fontId="20"/>
  </si>
  <si>
    <t>水元小学校</t>
  </si>
  <si>
    <t>上平井中学校</t>
  </si>
  <si>
    <t>幸田小学校</t>
    <phoneticPr fontId="20"/>
  </si>
  <si>
    <t>二上小学校</t>
  </si>
  <si>
    <t>飯塚小学校</t>
    <phoneticPr fontId="20"/>
  </si>
  <si>
    <t>上平井小学校</t>
  </si>
  <si>
    <t>原田小学校</t>
  </si>
  <si>
    <t>木根川小学校</t>
  </si>
  <si>
    <t>亀青小学校</t>
  </si>
  <si>
    <t>旧西渋江小学校</t>
    <rPh sb="3" eb="4">
      <t>エ</t>
    </rPh>
    <phoneticPr fontId="20"/>
  </si>
  <si>
    <t>亀有中学校</t>
  </si>
  <si>
    <t>渋江小学校</t>
  </si>
  <si>
    <t>中之台小学校</t>
  </si>
  <si>
    <t>川端小学校</t>
  </si>
  <si>
    <t>道上小学校</t>
  </si>
  <si>
    <t>本田小学校</t>
  </si>
  <si>
    <t>青葉中学校</t>
  </si>
  <si>
    <t>梅田小学校</t>
  </si>
  <si>
    <t>上千葉小学校</t>
  </si>
  <si>
    <t>葛飾小学校</t>
    <phoneticPr fontId="20"/>
  </si>
  <si>
    <t>西小菅小学校</t>
  </si>
  <si>
    <t>立石中学校</t>
  </si>
  <si>
    <t>こすげ小学校</t>
  </si>
  <si>
    <t>登録者数</t>
  </si>
  <si>
    <t>投票所</t>
  </si>
  <si>
    <t>投票区</t>
  </si>
  <si>
    <t>(令和3年9月1日現在)</t>
    <rPh sb="1" eb="2">
      <t>レイ</t>
    </rPh>
    <rPh sb="2" eb="3">
      <t>ワ</t>
    </rPh>
    <rPh sb="4" eb="5">
      <t>ネン</t>
    </rPh>
    <phoneticPr fontId="20"/>
  </si>
  <si>
    <t>148　投票区別登録者数</t>
    <phoneticPr fontId="20"/>
  </si>
  <si>
    <t>17.11.13</t>
  </si>
  <si>
    <t>得票率</t>
  </si>
  <si>
    <t>有効得票数</t>
    <rPh sb="0" eb="2">
      <t>ユウコウ</t>
    </rPh>
    <phoneticPr fontId="20"/>
  </si>
  <si>
    <t>無所属</t>
  </si>
  <si>
    <t>諸派</t>
  </si>
  <si>
    <t>立憲民主党</t>
    <rPh sb="0" eb="2">
      <t>リッケン</t>
    </rPh>
    <rPh sb="2" eb="5">
      <t>ミンシュトウ</t>
    </rPh>
    <phoneticPr fontId="20"/>
  </si>
  <si>
    <t>民進党</t>
    <rPh sb="0" eb="3">
      <t>ミンシントウ</t>
    </rPh>
    <phoneticPr fontId="20"/>
  </si>
  <si>
    <t>日本維新の会</t>
    <rPh sb="0" eb="2">
      <t>ニホン</t>
    </rPh>
    <rPh sb="2" eb="4">
      <t>イシン</t>
    </rPh>
    <rPh sb="5" eb="6">
      <t>カイ</t>
    </rPh>
    <phoneticPr fontId="20"/>
  </si>
  <si>
    <t>投票率</t>
  </si>
  <si>
    <t>有効投票数</t>
  </si>
  <si>
    <t>民主党</t>
  </si>
  <si>
    <t>日本共産党</t>
  </si>
  <si>
    <t>公明党</t>
    <rPh sb="2" eb="3">
      <t>トウ</t>
    </rPh>
    <phoneticPr fontId="20"/>
  </si>
  <si>
    <t>自由民主党</t>
  </si>
  <si>
    <t>149　区議会議員選挙党派別得票数及び得票率</t>
    <rPh sb="14" eb="15">
      <t>エ</t>
    </rPh>
    <rPh sb="15" eb="16">
      <t>ヒョウ</t>
    </rPh>
    <rPh sb="16" eb="17">
      <t>カズ</t>
    </rPh>
    <rPh sb="17" eb="18">
      <t>オヨ</t>
    </rPh>
    <rPh sb="19" eb="20">
      <t>エ</t>
    </rPh>
    <rPh sb="20" eb="21">
      <t>ヒョウ</t>
    </rPh>
    <rPh sb="21" eb="22">
      <t>リツ</t>
    </rPh>
    <phoneticPr fontId="20"/>
  </si>
  <si>
    <t>資料：総務部総務課</t>
    <rPh sb="0" eb="2">
      <t>シリョウ</t>
    </rPh>
    <rPh sb="3" eb="5">
      <t>ソウム</t>
    </rPh>
    <rPh sb="5" eb="6">
      <t>ブ</t>
    </rPh>
    <rPh sb="6" eb="8">
      <t>ソウム</t>
    </rPh>
    <rPh sb="8" eb="9">
      <t>カ</t>
    </rPh>
    <phoneticPr fontId="20"/>
  </si>
  <si>
    <t>注２：請求件数欄の（）内の数値は電子申請による情報公開請求件数（再掲）を表す。</t>
    <rPh sb="3" eb="5">
      <t>セイキュウ</t>
    </rPh>
    <rPh sb="5" eb="7">
      <t>ケンスウ</t>
    </rPh>
    <rPh sb="7" eb="8">
      <t>ラン</t>
    </rPh>
    <rPh sb="11" eb="12">
      <t>ナイ</t>
    </rPh>
    <rPh sb="13" eb="15">
      <t>スウチ</t>
    </rPh>
    <rPh sb="16" eb="18">
      <t>デンシ</t>
    </rPh>
    <rPh sb="18" eb="20">
      <t>シンセイ</t>
    </rPh>
    <rPh sb="23" eb="25">
      <t>ジョウホウ</t>
    </rPh>
    <rPh sb="25" eb="27">
      <t>コウカイ</t>
    </rPh>
    <rPh sb="27" eb="29">
      <t>セイキュウ</t>
    </rPh>
    <rPh sb="29" eb="31">
      <t>ケンスウ</t>
    </rPh>
    <rPh sb="32" eb="34">
      <t>サイケイ</t>
    </rPh>
    <rPh sb="36" eb="37">
      <t>アラワ</t>
    </rPh>
    <phoneticPr fontId="20"/>
  </si>
  <si>
    <t>注１：1件の請求で処理内容が複数にわたるものがあるため、請求件数と処理状況の数値は一致しない。</t>
    <rPh sb="0" eb="1">
      <t>チュウ</t>
    </rPh>
    <rPh sb="4" eb="5">
      <t>ケン</t>
    </rPh>
    <rPh sb="6" eb="8">
      <t>セイキュウ</t>
    </rPh>
    <rPh sb="9" eb="11">
      <t>ショリ</t>
    </rPh>
    <rPh sb="11" eb="13">
      <t>ナイヨウ</t>
    </rPh>
    <rPh sb="14" eb="16">
      <t>フクスウ</t>
    </rPh>
    <rPh sb="28" eb="30">
      <t>セイキュウ</t>
    </rPh>
    <rPh sb="30" eb="32">
      <t>ケンスウ</t>
    </rPh>
    <phoneticPr fontId="20"/>
  </si>
  <si>
    <t>253(83)</t>
  </si>
  <si>
    <t>209(48)</t>
  </si>
  <si>
    <t>201(24)</t>
  </si>
  <si>
    <t>157(21)</t>
  </si>
  <si>
    <t>187(29)</t>
  </si>
  <si>
    <t>一部</t>
    <rPh sb="0" eb="2">
      <t>イチブ</t>
    </rPh>
    <phoneticPr fontId="20"/>
  </si>
  <si>
    <t>全部</t>
    <rPh sb="0" eb="2">
      <t>ゼンブ</t>
    </rPh>
    <phoneticPr fontId="20"/>
  </si>
  <si>
    <t>取下げ</t>
    <rPh sb="0" eb="2">
      <t>トリサ</t>
    </rPh>
    <phoneticPr fontId="20"/>
  </si>
  <si>
    <t>拒否</t>
    <rPh sb="0" eb="2">
      <t>キョヒ</t>
    </rPh>
    <phoneticPr fontId="20"/>
  </si>
  <si>
    <t>不存在</t>
    <rPh sb="0" eb="1">
      <t>フ</t>
    </rPh>
    <rPh sb="1" eb="3">
      <t>ソンザイ</t>
    </rPh>
    <phoneticPr fontId="20"/>
  </si>
  <si>
    <t>非公開</t>
    <rPh sb="0" eb="3">
      <t>ヒコウカイ</t>
    </rPh>
    <phoneticPr fontId="20"/>
  </si>
  <si>
    <t>公開</t>
    <rPh sb="0" eb="2">
      <t>コウカイ</t>
    </rPh>
    <phoneticPr fontId="20"/>
  </si>
  <si>
    <t>審査請求</t>
    <rPh sb="0" eb="2">
      <t>シンサ</t>
    </rPh>
    <rPh sb="2" eb="4">
      <t>セイキュウ</t>
    </rPh>
    <phoneticPr fontId="20"/>
  </si>
  <si>
    <t>処理状況</t>
    <rPh sb="0" eb="2">
      <t>ショリ</t>
    </rPh>
    <rPh sb="2" eb="4">
      <t>ジョウキョウ</t>
    </rPh>
    <phoneticPr fontId="20"/>
  </si>
  <si>
    <t>請求件数</t>
    <rPh sb="0" eb="2">
      <t>セイキュウ</t>
    </rPh>
    <rPh sb="2" eb="4">
      <t>ケンスウ</t>
    </rPh>
    <phoneticPr fontId="20"/>
  </si>
  <si>
    <t>(単位：件）</t>
    <rPh sb="1" eb="3">
      <t>タンイ</t>
    </rPh>
    <rPh sb="4" eb="5">
      <t>ケン</t>
    </rPh>
    <phoneticPr fontId="20"/>
  </si>
  <si>
    <t>150　情報公開制度実施状況</t>
    <rPh sb="4" eb="6">
      <t>ジョウホウ</t>
    </rPh>
    <rPh sb="6" eb="8">
      <t>コウカイ</t>
    </rPh>
    <rPh sb="8" eb="10">
      <t>セイド</t>
    </rPh>
    <rPh sb="10" eb="12">
      <t>ジッシ</t>
    </rPh>
    <rPh sb="12" eb="14">
      <t>ジョウキョウ</t>
    </rPh>
    <phoneticPr fontId="20"/>
  </si>
  <si>
    <t>　注：１件の請求で処理内容が複数にわたるものがあるため、請求件数と処理状況の数値は一致しない。</t>
    <rPh sb="4" eb="5">
      <t>ケン</t>
    </rPh>
    <rPh sb="6" eb="8">
      <t>セイキュウ</t>
    </rPh>
    <rPh sb="9" eb="11">
      <t>ショリ</t>
    </rPh>
    <rPh sb="11" eb="13">
      <t>ナイヨウ</t>
    </rPh>
    <rPh sb="14" eb="16">
      <t>フクスウ</t>
    </rPh>
    <rPh sb="28" eb="30">
      <t>セイキュウ</t>
    </rPh>
    <rPh sb="30" eb="32">
      <t>ケンスウ</t>
    </rPh>
    <rPh sb="33" eb="35">
      <t>ショリ</t>
    </rPh>
    <rPh sb="35" eb="37">
      <t>ジョウキョウ</t>
    </rPh>
    <rPh sb="38" eb="40">
      <t>スウチ</t>
    </rPh>
    <rPh sb="41" eb="43">
      <t>イッチ</t>
    </rPh>
    <phoneticPr fontId="20"/>
  </si>
  <si>
    <t>(非複写)</t>
    <rPh sb="1" eb="2">
      <t>ヒ</t>
    </rPh>
    <rPh sb="2" eb="4">
      <t>フクシャ</t>
    </rPh>
    <phoneticPr fontId="20"/>
  </si>
  <si>
    <t>(一部複写)</t>
    <rPh sb="1" eb="3">
      <t>イチブ</t>
    </rPh>
    <rPh sb="3" eb="5">
      <t>フクシャ</t>
    </rPh>
    <phoneticPr fontId="20"/>
  </si>
  <si>
    <t>(複写)</t>
    <rPh sb="1" eb="3">
      <t>フクシャ</t>
    </rPh>
    <phoneticPr fontId="20"/>
  </si>
  <si>
    <t>非閲覧</t>
    <rPh sb="0" eb="1">
      <t>ヒ</t>
    </rPh>
    <rPh sb="1" eb="3">
      <t>エツラン</t>
    </rPh>
    <phoneticPr fontId="20"/>
  </si>
  <si>
    <t>一部閲覧</t>
    <rPh sb="0" eb="2">
      <t>イチブ</t>
    </rPh>
    <rPh sb="2" eb="4">
      <t>エツラン</t>
    </rPh>
    <phoneticPr fontId="20"/>
  </si>
  <si>
    <t>閲覧</t>
    <rPh sb="0" eb="2">
      <t>エツラン</t>
    </rPh>
    <phoneticPr fontId="20"/>
  </si>
  <si>
    <t>未決定</t>
    <rPh sb="0" eb="3">
      <t>ミケッテイ</t>
    </rPh>
    <phoneticPr fontId="20"/>
  </si>
  <si>
    <t>決定状況</t>
    <rPh sb="0" eb="2">
      <t>ケッテイ</t>
    </rPh>
    <rPh sb="2" eb="4">
      <t>ジョウキョウ</t>
    </rPh>
    <phoneticPr fontId="20"/>
  </si>
  <si>
    <t>請求人数</t>
    <rPh sb="0" eb="2">
      <t>セイキュウ</t>
    </rPh>
    <rPh sb="2" eb="4">
      <t>ニンズウ</t>
    </rPh>
    <phoneticPr fontId="20"/>
  </si>
  <si>
    <t>151　個人情報保護制度に基づく請求及び処理状況</t>
    <rPh sb="4" eb="6">
      <t>コジン</t>
    </rPh>
    <rPh sb="6" eb="8">
      <t>ジョウホウ</t>
    </rPh>
    <rPh sb="8" eb="10">
      <t>ホゴ</t>
    </rPh>
    <rPh sb="10" eb="12">
      <t>セイド</t>
    </rPh>
    <rPh sb="13" eb="14">
      <t>モト</t>
    </rPh>
    <rPh sb="16" eb="18">
      <t>セイキュウ</t>
    </rPh>
    <rPh sb="18" eb="19">
      <t>オヨ</t>
    </rPh>
    <rPh sb="20" eb="22">
      <t>ショリ</t>
    </rPh>
    <rPh sb="22" eb="24">
      <t>ジョウキョウ</t>
    </rPh>
    <phoneticPr fontId="20"/>
  </si>
  <si>
    <t>資料：区議会事務局</t>
  </si>
  <si>
    <t>　注：開会日数は、本会議日数である。</t>
    <rPh sb="1" eb="2">
      <t>チュウ</t>
    </rPh>
    <rPh sb="3" eb="5">
      <t>カイカイ</t>
    </rPh>
    <rPh sb="5" eb="7">
      <t>ニッスウ</t>
    </rPh>
    <rPh sb="9" eb="12">
      <t>ホンカイギ</t>
    </rPh>
    <rPh sb="12" eb="14">
      <t>ニッスウ</t>
    </rPh>
    <phoneticPr fontId="20"/>
  </si>
  <si>
    <t>開会日数</t>
  </si>
  <si>
    <t>開会回数</t>
  </si>
  <si>
    <t>臨時会</t>
  </si>
  <si>
    <t>定例会</t>
  </si>
  <si>
    <t>152　区議会開会状況</t>
    <phoneticPr fontId="20"/>
  </si>
  <si>
    <t>不採択</t>
  </si>
  <si>
    <t>採択</t>
  </si>
  <si>
    <t>陳情</t>
  </si>
  <si>
    <t>請願</t>
  </si>
  <si>
    <t>（単位：件）</t>
    <rPh sb="1" eb="3">
      <t>タンイ</t>
    </rPh>
    <rPh sb="4" eb="5">
      <t>ケン</t>
    </rPh>
    <phoneticPr fontId="20"/>
  </si>
  <si>
    <t>153　請願及び陳情の審査件数</t>
    <phoneticPr fontId="20"/>
  </si>
  <si>
    <t>（２）は次ページ</t>
    <rPh sb="4" eb="5">
      <t>ツギ</t>
    </rPh>
    <phoneticPr fontId="20"/>
  </si>
  <si>
    <t>資料：(財）特別区協議会｢特別区の統計｣</t>
    <rPh sb="4" eb="5">
      <t>ザイ</t>
    </rPh>
    <rPh sb="6" eb="9">
      <t>トクベツク</t>
    </rPh>
    <phoneticPr fontId="20"/>
  </si>
  <si>
    <t>　注：江東区、世田谷区、中野区は、党派別での計上を行っていない。</t>
    <rPh sb="12" eb="15">
      <t>ナカノク</t>
    </rPh>
    <phoneticPr fontId="20"/>
  </si>
  <si>
    <t>－</t>
    <phoneticPr fontId="20"/>
  </si>
  <si>
    <t>江戸川</t>
  </si>
  <si>
    <t>足立</t>
  </si>
  <si>
    <t>練馬</t>
  </si>
  <si>
    <t>板橋</t>
  </si>
  <si>
    <t>荒川</t>
  </si>
  <si>
    <t>北</t>
  </si>
  <si>
    <t>豊島</t>
  </si>
  <si>
    <t>杉並</t>
  </si>
  <si>
    <t>中野</t>
  </si>
  <si>
    <t>渋谷</t>
  </si>
  <si>
    <t>世田谷</t>
  </si>
  <si>
    <t>大田</t>
  </si>
  <si>
    <t>目黒</t>
  </si>
  <si>
    <t>品川</t>
  </si>
  <si>
    <t>江東</t>
  </si>
  <si>
    <t>墨田</t>
  </si>
  <si>
    <t>台東</t>
  </si>
  <si>
    <t>文京</t>
  </si>
  <si>
    <t>港</t>
  </si>
  <si>
    <t>中央</t>
  </si>
  <si>
    <t>千代田</t>
  </si>
  <si>
    <t>その他
無所属
諸派</t>
  </si>
  <si>
    <t>日本維新の会</t>
    <rPh sb="0" eb="2">
      <t>ニホン</t>
    </rPh>
    <rPh sb="2" eb="4">
      <t>イシン</t>
    </rPh>
    <rPh sb="5" eb="6">
      <t>カイ</t>
    </rPh>
    <phoneticPr fontId="5"/>
  </si>
  <si>
    <t>社会民主党</t>
    <rPh sb="0" eb="2">
      <t>シャカイ</t>
    </rPh>
    <rPh sb="2" eb="5">
      <t>ミンシュトウ</t>
    </rPh>
    <phoneticPr fontId="5"/>
  </si>
  <si>
    <t>国民民主党</t>
    <rPh sb="0" eb="2">
      <t>コクミン</t>
    </rPh>
    <rPh sb="2" eb="5">
      <t>ミンシュトウ</t>
    </rPh>
    <phoneticPr fontId="20"/>
  </si>
  <si>
    <t>立憲民主党</t>
    <rPh sb="0" eb="2">
      <t>リッケン</t>
    </rPh>
    <rPh sb="2" eb="5">
      <t>ミンシュトウ</t>
    </rPh>
    <phoneticPr fontId="5"/>
  </si>
  <si>
    <t>公明党</t>
  </si>
  <si>
    <t>現員数</t>
  </si>
  <si>
    <t>条例定数</t>
  </si>
  <si>
    <t>所属党派別議員数(順不同)</t>
    <phoneticPr fontId="20"/>
  </si>
  <si>
    <t>区議会議員数</t>
  </si>
  <si>
    <t>区分
区名</t>
    <rPh sb="7" eb="8">
      <t>ク</t>
    </rPh>
    <rPh sb="8" eb="9">
      <t>メイ</t>
    </rPh>
    <phoneticPr fontId="20"/>
  </si>
  <si>
    <t>(令和2年7月1日現在)</t>
    <rPh sb="1" eb="2">
      <t>レイ</t>
    </rPh>
    <rPh sb="2" eb="3">
      <t>ワ</t>
    </rPh>
    <phoneticPr fontId="20"/>
  </si>
  <si>
    <t>（１）23区党派別</t>
    <phoneticPr fontId="20"/>
  </si>
  <si>
    <t>154　23区区議会議員党派別数</t>
    <phoneticPr fontId="20"/>
  </si>
  <si>
    <t>かつしか</t>
    <phoneticPr fontId="20"/>
  </si>
  <si>
    <t>区民連合</t>
    <phoneticPr fontId="20"/>
  </si>
  <si>
    <t>公明党</t>
    <phoneticPr fontId="20"/>
  </si>
  <si>
    <t>議員団</t>
    <phoneticPr fontId="20"/>
  </si>
  <si>
    <t>条例</t>
  </si>
  <si>
    <t>現員計</t>
  </si>
  <si>
    <t>無所属</t>
    <phoneticPr fontId="20"/>
  </si>
  <si>
    <t>無所属</t>
    <rPh sb="0" eb="3">
      <t>ムショゾク</t>
    </rPh>
    <phoneticPr fontId="20"/>
  </si>
  <si>
    <t>颯新</t>
    <rPh sb="0" eb="1">
      <t>ソウ</t>
    </rPh>
    <rPh sb="1" eb="2">
      <t>シン</t>
    </rPh>
    <phoneticPr fontId="20"/>
  </si>
  <si>
    <t>日本共産党
葛飾区議会
議員団</t>
  </si>
  <si>
    <t>葛飾区議会</t>
    <rPh sb="2" eb="5">
      <t>クギカイ</t>
    </rPh>
    <phoneticPr fontId="20"/>
  </si>
  <si>
    <t>自由民主党</t>
    <phoneticPr fontId="20"/>
  </si>
  <si>
    <t>議員定数</t>
    <phoneticPr fontId="20"/>
  </si>
  <si>
    <t>（２）葛飾区会派別</t>
    <rPh sb="5" eb="7">
      <t>クカイ</t>
    </rPh>
    <phoneticPr fontId="20"/>
  </si>
  <si>
    <t>資料：総務部人事課</t>
    <rPh sb="6" eb="8">
      <t>ジンジ</t>
    </rPh>
    <phoneticPr fontId="20"/>
  </si>
  <si>
    <t>区議会事務局</t>
  </si>
  <si>
    <t>選挙管理委員会事務局</t>
  </si>
  <si>
    <t>東生活課</t>
  </si>
  <si>
    <t>監査事務局</t>
  </si>
  <si>
    <t>幼稚園</t>
    <rPh sb="0" eb="3">
      <t>ヨウチエン</t>
    </rPh>
    <phoneticPr fontId="20"/>
  </si>
  <si>
    <t>介護保険課</t>
    <rPh sb="2" eb="4">
      <t>ホケン</t>
    </rPh>
    <phoneticPr fontId="20"/>
  </si>
  <si>
    <t>中学校</t>
    <rPh sb="0" eb="3">
      <t>チュウガッコウ</t>
    </rPh>
    <phoneticPr fontId="20"/>
  </si>
  <si>
    <t>国保年金課</t>
  </si>
  <si>
    <t>保田しおさい学校</t>
    <rPh sb="0" eb="2">
      <t>ヤスダ</t>
    </rPh>
    <rPh sb="6" eb="8">
      <t>ガッコウ</t>
    </rPh>
    <phoneticPr fontId="20"/>
  </si>
  <si>
    <t>障害者施設課</t>
    <rPh sb="2" eb="3">
      <t>モノ</t>
    </rPh>
    <rPh sb="3" eb="5">
      <t>シセツ</t>
    </rPh>
    <rPh sb="5" eb="6">
      <t>カ</t>
    </rPh>
    <phoneticPr fontId="20"/>
  </si>
  <si>
    <t>小学校</t>
    <rPh sb="0" eb="3">
      <t>ショウガッコウ</t>
    </rPh>
    <phoneticPr fontId="20"/>
  </si>
  <si>
    <t>障害福祉課</t>
  </si>
  <si>
    <t>生涯スポーツ課</t>
  </si>
  <si>
    <t>高齢者支援課</t>
  </si>
  <si>
    <t>郷土と天文の博物館</t>
  </si>
  <si>
    <t>福祉管理課</t>
  </si>
  <si>
    <t>生涯学習課</t>
  </si>
  <si>
    <t>福祉部</t>
  </si>
  <si>
    <t>清掃事務所</t>
    <phoneticPr fontId="20"/>
  </si>
  <si>
    <t>地域教育課</t>
    <rPh sb="0" eb="2">
      <t>チイキ</t>
    </rPh>
    <rPh sb="2" eb="4">
      <t>キョウイク</t>
    </rPh>
    <rPh sb="4" eb="5">
      <t>カ</t>
    </rPh>
    <phoneticPr fontId="20"/>
  </si>
  <si>
    <t>リサイクル清掃課</t>
  </si>
  <si>
    <t>総合教育センター</t>
    <phoneticPr fontId="20"/>
  </si>
  <si>
    <t>環境課</t>
    <rPh sb="0" eb="2">
      <t>カンキョウ</t>
    </rPh>
    <rPh sb="2" eb="3">
      <t>カ</t>
    </rPh>
    <phoneticPr fontId="20"/>
  </si>
  <si>
    <t>指導室</t>
    <phoneticPr fontId="20"/>
  </si>
  <si>
    <t>環境部</t>
    <rPh sb="0" eb="3">
      <t>カンキョウブ</t>
    </rPh>
    <phoneticPr fontId="20"/>
  </si>
  <si>
    <t>学務課</t>
  </si>
  <si>
    <t>観光課</t>
    <rPh sb="0" eb="3">
      <t>カンコウカ</t>
    </rPh>
    <phoneticPr fontId="20"/>
  </si>
  <si>
    <t>教育総務課分室</t>
    <rPh sb="0" eb="2">
      <t>キョウイク</t>
    </rPh>
    <rPh sb="2" eb="5">
      <t>ソウムカ</t>
    </rPh>
    <phoneticPr fontId="20"/>
  </si>
  <si>
    <t>商工振興課</t>
  </si>
  <si>
    <t>教育総務課</t>
    <rPh sb="0" eb="2">
      <t>キョウイク</t>
    </rPh>
    <rPh sb="2" eb="4">
      <t>ソウム</t>
    </rPh>
    <phoneticPr fontId="20"/>
  </si>
  <si>
    <t>消費生活センター</t>
    <rPh sb="0" eb="2">
      <t>ショウヒ</t>
    </rPh>
    <rPh sb="2" eb="4">
      <t>セイカツ</t>
    </rPh>
    <phoneticPr fontId="20"/>
  </si>
  <si>
    <t>教育委員会事務局</t>
    <rPh sb="0" eb="2">
      <t>キョウイク</t>
    </rPh>
    <rPh sb="2" eb="5">
      <t>イインカイ</t>
    </rPh>
    <phoneticPr fontId="20"/>
  </si>
  <si>
    <t>産業経済課</t>
    <rPh sb="2" eb="4">
      <t>ケイザイ</t>
    </rPh>
    <phoneticPr fontId="20"/>
  </si>
  <si>
    <t>会計管理室</t>
    <rPh sb="0" eb="2">
      <t>カイケイ</t>
    </rPh>
    <rPh sb="2" eb="4">
      <t>カンリ</t>
    </rPh>
    <rPh sb="4" eb="5">
      <t>シツ</t>
    </rPh>
    <phoneticPr fontId="20"/>
  </si>
  <si>
    <t>産業観光部</t>
    <rPh sb="0" eb="2">
      <t>サンギョウ</t>
    </rPh>
    <rPh sb="2" eb="4">
      <t>カンコウ</t>
    </rPh>
    <rPh sb="4" eb="5">
      <t>ブ</t>
    </rPh>
    <phoneticPr fontId="20"/>
  </si>
  <si>
    <t>公園管理所</t>
  </si>
  <si>
    <t>文化国際課</t>
    <rPh sb="0" eb="2">
      <t>ブンカ</t>
    </rPh>
    <rPh sb="2" eb="4">
      <t>コクサイ</t>
    </rPh>
    <rPh sb="4" eb="5">
      <t>カ</t>
    </rPh>
    <phoneticPr fontId="20"/>
  </si>
  <si>
    <t>公園課</t>
    <rPh sb="0" eb="2">
      <t>コウエン</t>
    </rPh>
    <rPh sb="2" eb="3">
      <t>カ</t>
    </rPh>
    <phoneticPr fontId="20"/>
  </si>
  <si>
    <t>生活安全課</t>
    <rPh sb="0" eb="2">
      <t>セイカツ</t>
    </rPh>
    <rPh sb="2" eb="4">
      <t>アンゼン</t>
    </rPh>
    <rPh sb="4" eb="5">
      <t>カ</t>
    </rPh>
    <phoneticPr fontId="20"/>
  </si>
  <si>
    <t>道路保全事務所</t>
  </si>
  <si>
    <t>地域防災課</t>
    <rPh sb="0" eb="2">
      <t>チイキ</t>
    </rPh>
    <rPh sb="2" eb="4">
      <t>ボウサイ</t>
    </rPh>
    <rPh sb="4" eb="5">
      <t>カ</t>
    </rPh>
    <phoneticPr fontId="20"/>
  </si>
  <si>
    <t>道路補修課</t>
    <rPh sb="0" eb="2">
      <t>ドウロ</t>
    </rPh>
    <rPh sb="2" eb="4">
      <t>ホシュウ</t>
    </rPh>
    <rPh sb="4" eb="5">
      <t>カ</t>
    </rPh>
    <phoneticPr fontId="20"/>
  </si>
  <si>
    <t>危機管理課</t>
    <rPh sb="0" eb="2">
      <t>キキ</t>
    </rPh>
    <rPh sb="2" eb="4">
      <t>カンリ</t>
    </rPh>
    <rPh sb="4" eb="5">
      <t>カ</t>
    </rPh>
    <phoneticPr fontId="20"/>
  </si>
  <si>
    <t>道路建設課</t>
    <rPh sb="0" eb="2">
      <t>ドウロ</t>
    </rPh>
    <rPh sb="2" eb="4">
      <t>ケンセツ</t>
    </rPh>
    <rPh sb="4" eb="5">
      <t>カ</t>
    </rPh>
    <phoneticPr fontId="20"/>
  </si>
  <si>
    <t>区民事務所</t>
    <rPh sb="0" eb="2">
      <t>クミン</t>
    </rPh>
    <rPh sb="2" eb="4">
      <t>ジム</t>
    </rPh>
    <rPh sb="4" eb="5">
      <t>ショ</t>
    </rPh>
    <phoneticPr fontId="20"/>
  </si>
  <si>
    <t>道路管理課</t>
  </si>
  <si>
    <t>戸籍住民課</t>
    <phoneticPr fontId="20"/>
  </si>
  <si>
    <t>建築課</t>
    <phoneticPr fontId="20"/>
  </si>
  <si>
    <t>地区センター</t>
    <rPh sb="0" eb="2">
      <t>チク</t>
    </rPh>
    <phoneticPr fontId="20"/>
  </si>
  <si>
    <t>住環境整備課</t>
    <rPh sb="0" eb="1">
      <t>ジュウ</t>
    </rPh>
    <rPh sb="1" eb="3">
      <t>カンキョウ</t>
    </rPh>
    <rPh sb="3" eb="5">
      <t>セイビ</t>
    </rPh>
    <phoneticPr fontId="20"/>
  </si>
  <si>
    <t>地域振興課</t>
  </si>
  <si>
    <t>立石駅周辺地区街づくり事務所</t>
    <phoneticPr fontId="20"/>
  </si>
  <si>
    <t>地域振興部</t>
  </si>
  <si>
    <t>都市計画課</t>
    <rPh sb="0" eb="2">
      <t>トシ</t>
    </rPh>
    <rPh sb="2" eb="4">
      <t>ケイカク</t>
    </rPh>
    <rPh sb="4" eb="5">
      <t>カ</t>
    </rPh>
    <phoneticPr fontId="20"/>
  </si>
  <si>
    <t>施設維持課</t>
    <rPh sb="0" eb="2">
      <t>シセツ</t>
    </rPh>
    <rPh sb="2" eb="4">
      <t>イジ</t>
    </rPh>
    <rPh sb="4" eb="5">
      <t>カ</t>
    </rPh>
    <phoneticPr fontId="20"/>
  </si>
  <si>
    <t>交通政策課</t>
    <rPh sb="0" eb="2">
      <t>コウツウ</t>
    </rPh>
    <rPh sb="2" eb="5">
      <t>セイサクカ</t>
    </rPh>
    <phoneticPr fontId="20"/>
  </si>
  <si>
    <t>営繕課</t>
  </si>
  <si>
    <t>調整課</t>
    <rPh sb="0" eb="2">
      <t>チョウセイ</t>
    </rPh>
    <rPh sb="2" eb="3">
      <t>カ</t>
    </rPh>
    <phoneticPr fontId="20"/>
  </si>
  <si>
    <t>施設管理課</t>
    <rPh sb="0" eb="2">
      <t>シセツ</t>
    </rPh>
    <rPh sb="2" eb="4">
      <t>カンリ</t>
    </rPh>
    <phoneticPr fontId="20"/>
  </si>
  <si>
    <t>都市整備部</t>
    <rPh sb="0" eb="2">
      <t>トシ</t>
    </rPh>
    <rPh sb="2" eb="4">
      <t>セイビ</t>
    </rPh>
    <rPh sb="4" eb="5">
      <t>ブ</t>
    </rPh>
    <phoneticPr fontId="20"/>
  </si>
  <si>
    <t>施設部</t>
    <rPh sb="0" eb="2">
      <t>シセツ</t>
    </rPh>
    <rPh sb="2" eb="3">
      <t>ブ</t>
    </rPh>
    <phoneticPr fontId="20"/>
  </si>
  <si>
    <t>子ども応援課</t>
    <rPh sb="0" eb="1">
      <t>コ</t>
    </rPh>
    <rPh sb="3" eb="5">
      <t>オウエン</t>
    </rPh>
    <rPh sb="5" eb="6">
      <t>カ</t>
    </rPh>
    <phoneticPr fontId="20"/>
  </si>
  <si>
    <t>税務課</t>
  </si>
  <si>
    <t>児童相談所開設準備室</t>
    <rPh sb="0" eb="2">
      <t>ジドウ</t>
    </rPh>
    <rPh sb="2" eb="4">
      <t>ソウダン</t>
    </rPh>
    <rPh sb="4" eb="5">
      <t>ジョ</t>
    </rPh>
    <rPh sb="5" eb="7">
      <t>カイセツ</t>
    </rPh>
    <rPh sb="7" eb="10">
      <t>ジュンビシツ</t>
    </rPh>
    <phoneticPr fontId="20"/>
  </si>
  <si>
    <t>収納対策課</t>
  </si>
  <si>
    <t>契約管財課</t>
    <rPh sb="0" eb="2">
      <t>ケイヤク</t>
    </rPh>
    <rPh sb="2" eb="4">
      <t>カンザイ</t>
    </rPh>
    <rPh sb="4" eb="5">
      <t>カ</t>
    </rPh>
    <phoneticPr fontId="20"/>
  </si>
  <si>
    <t>保育園</t>
  </si>
  <si>
    <t>人材育成課</t>
    <rPh sb="0" eb="2">
      <t>ジンザイ</t>
    </rPh>
    <rPh sb="2" eb="4">
      <t>イクセイ</t>
    </rPh>
    <rPh sb="4" eb="5">
      <t>カ</t>
    </rPh>
    <phoneticPr fontId="20"/>
  </si>
  <si>
    <t>人事課</t>
    <rPh sb="0" eb="2">
      <t>ジンジ</t>
    </rPh>
    <rPh sb="2" eb="3">
      <t>カ</t>
    </rPh>
    <phoneticPr fontId="20"/>
  </si>
  <si>
    <t>子育て支援課</t>
  </si>
  <si>
    <t>人権推進課</t>
  </si>
  <si>
    <t>すぐやる分室</t>
    <rPh sb="4" eb="6">
      <t>ブンシツ</t>
    </rPh>
    <phoneticPr fontId="20"/>
  </si>
  <si>
    <t>児童館</t>
  </si>
  <si>
    <t>すぐやる課</t>
    <rPh sb="4" eb="5">
      <t>カ</t>
    </rPh>
    <phoneticPr fontId="20"/>
  </si>
  <si>
    <t>広報課</t>
    <rPh sb="0" eb="3">
      <t>コウホウカ</t>
    </rPh>
    <phoneticPr fontId="20"/>
  </si>
  <si>
    <t>子育て支援部</t>
    <rPh sb="0" eb="1">
      <t>コ</t>
    </rPh>
    <rPh sb="1" eb="2">
      <t>ソダ</t>
    </rPh>
    <rPh sb="3" eb="5">
      <t>シエン</t>
    </rPh>
    <rPh sb="5" eb="6">
      <t>ブ</t>
    </rPh>
    <phoneticPr fontId="20"/>
  </si>
  <si>
    <t>秘書課</t>
    <phoneticPr fontId="20"/>
  </si>
  <si>
    <t>金町保健センター</t>
    <rPh sb="0" eb="2">
      <t>カナマチ</t>
    </rPh>
    <rPh sb="2" eb="4">
      <t>ホケン</t>
    </rPh>
    <phoneticPr fontId="20"/>
  </si>
  <si>
    <t>総務課</t>
    <phoneticPr fontId="20"/>
  </si>
  <si>
    <t>青戸保健センター</t>
    <rPh sb="0" eb="2">
      <t>アオト</t>
    </rPh>
    <rPh sb="2" eb="4">
      <t>ホケン</t>
    </rPh>
    <phoneticPr fontId="20"/>
  </si>
  <si>
    <t>総務部</t>
    <rPh sb="0" eb="2">
      <t>ソウム</t>
    </rPh>
    <rPh sb="2" eb="3">
      <t>ブ</t>
    </rPh>
    <phoneticPr fontId="20"/>
  </si>
  <si>
    <t>保健予防課</t>
  </si>
  <si>
    <t>情報システム課</t>
    <rPh sb="0" eb="2">
      <t>ジョウホウ</t>
    </rPh>
    <rPh sb="6" eb="7">
      <t>カ</t>
    </rPh>
    <phoneticPr fontId="20"/>
  </si>
  <si>
    <t>健康づくり課</t>
    <phoneticPr fontId="20"/>
  </si>
  <si>
    <t>財政課</t>
    <phoneticPr fontId="20"/>
  </si>
  <si>
    <t>生活衛生課</t>
  </si>
  <si>
    <t>政策企画課</t>
    <rPh sb="0" eb="2">
      <t>セイサク</t>
    </rPh>
    <phoneticPr fontId="20"/>
  </si>
  <si>
    <t>地域保健課</t>
  </si>
  <si>
    <t>政策経営部</t>
  </si>
  <si>
    <t>健康部</t>
    <rPh sb="0" eb="2">
      <t>ケンコウ</t>
    </rPh>
    <rPh sb="2" eb="3">
      <t>ブ</t>
    </rPh>
    <phoneticPr fontId="20"/>
  </si>
  <si>
    <t>合計</t>
    <rPh sb="0" eb="2">
      <t>ゴウケイ</t>
    </rPh>
    <phoneticPr fontId="20"/>
  </si>
  <si>
    <t>係長・
主査</t>
    <phoneticPr fontId="20"/>
  </si>
  <si>
    <t>主事</t>
  </si>
  <si>
    <t>副参事</t>
  </si>
  <si>
    <t>参事</t>
  </si>
  <si>
    <t>所属</t>
  </si>
  <si>
    <t>155　所属別区職員数</t>
    <phoneticPr fontId="20"/>
  </si>
  <si>
    <t>　注：各区の定数条例による数値である｡</t>
    <phoneticPr fontId="20"/>
  </si>
  <si>
    <t>平成31年</t>
    <rPh sb="0" eb="2">
      <t>ヘイセイ</t>
    </rPh>
    <rPh sb="4" eb="5">
      <t>ネン</t>
    </rPh>
    <phoneticPr fontId="20"/>
  </si>
  <si>
    <t>年及び区名</t>
    <rPh sb="0" eb="1">
      <t>トシ</t>
    </rPh>
    <rPh sb="1" eb="2">
      <t>オヨ</t>
    </rPh>
    <phoneticPr fontId="20"/>
  </si>
  <si>
    <t>(各年4月1日現在)</t>
  </si>
  <si>
    <t>156　23区職員数の推移</t>
    <phoneticPr fontId="20"/>
  </si>
  <si>
    <t>資料：(財）特別区協議会｢特別区の統計｣</t>
  </si>
  <si>
    <t>　注：区職員条例定数による｡</t>
    <phoneticPr fontId="20"/>
  </si>
  <si>
    <t>対前年増加率</t>
    <phoneticPr fontId="20"/>
  </si>
  <si>
    <t>157　葛飾区職員数の対前年増加率</t>
    <rPh sb="6" eb="7">
      <t>ク</t>
    </rPh>
    <phoneticPr fontId="20"/>
  </si>
  <si>
    <t>資料：警視庁総務部文書課</t>
    <rPh sb="3" eb="6">
      <t>ケイシチョウ</t>
    </rPh>
    <rPh sb="6" eb="8">
      <t>ソウム</t>
    </rPh>
    <rPh sb="8" eb="9">
      <t>ブ</t>
    </rPh>
    <rPh sb="9" eb="11">
      <t>ブンショ</t>
    </rPh>
    <rPh sb="11" eb="12">
      <t>カ</t>
    </rPh>
    <phoneticPr fontId="20"/>
  </si>
  <si>
    <t>　注：交通事故件数は、物件事故を含まない。</t>
    <rPh sb="1" eb="2">
      <t>チュウ</t>
    </rPh>
    <rPh sb="3" eb="5">
      <t>コウツウ</t>
    </rPh>
    <rPh sb="5" eb="7">
      <t>ジコ</t>
    </rPh>
    <rPh sb="7" eb="9">
      <t>ケンスウ</t>
    </rPh>
    <rPh sb="11" eb="13">
      <t>ブッケン</t>
    </rPh>
    <rPh sb="13" eb="15">
      <t>ジコ</t>
    </rPh>
    <rPh sb="16" eb="17">
      <t>フク</t>
    </rPh>
    <phoneticPr fontId="20"/>
  </si>
  <si>
    <t>物損件数</t>
  </si>
  <si>
    <t>軽傷</t>
  </si>
  <si>
    <t>重傷</t>
  </si>
  <si>
    <t>交通事故</t>
  </si>
  <si>
    <t>158　交通事故発生件数</t>
    <phoneticPr fontId="20"/>
  </si>
  <si>
    <t>注２：対象外当事者とは、当事者不明又は列車をいう。</t>
    <rPh sb="0" eb="1">
      <t>チュウ</t>
    </rPh>
    <rPh sb="3" eb="6">
      <t>タイショウガイ</t>
    </rPh>
    <rPh sb="6" eb="9">
      <t>トウジシャ</t>
    </rPh>
    <rPh sb="12" eb="15">
      <t>トウジシャ</t>
    </rPh>
    <rPh sb="15" eb="17">
      <t>フメイ</t>
    </rPh>
    <rPh sb="17" eb="18">
      <t>マタ</t>
    </rPh>
    <rPh sb="19" eb="21">
      <t>レッシャ</t>
    </rPh>
    <phoneticPr fontId="20"/>
  </si>
  <si>
    <t>注１：第一当事者の違反別件数</t>
    <rPh sb="0" eb="1">
      <t>チュウ</t>
    </rPh>
    <rPh sb="3" eb="4">
      <t>ダイ</t>
    </rPh>
    <rPh sb="4" eb="5">
      <t>イチ</t>
    </rPh>
    <rPh sb="5" eb="8">
      <t>トウジシャ</t>
    </rPh>
    <rPh sb="9" eb="11">
      <t>イハン</t>
    </rPh>
    <rPh sb="11" eb="12">
      <t>ベツ</t>
    </rPh>
    <rPh sb="12" eb="14">
      <t>ケンスウ</t>
    </rPh>
    <phoneticPr fontId="20"/>
  </si>
  <si>
    <t>飛び出し</t>
  </si>
  <si>
    <t>道路における禁止行為</t>
  </si>
  <si>
    <t>幼児の一人歩き</t>
  </si>
  <si>
    <t>横断禁止場所横断</t>
  </si>
  <si>
    <t>走行車両直前後横断</t>
  </si>
  <si>
    <t>駐停車車両直前後横断</t>
  </si>
  <si>
    <t>斜め横断</t>
    <rPh sb="0" eb="1">
      <t>ナナ</t>
    </rPh>
    <rPh sb="2" eb="4">
      <t>オウダン</t>
    </rPh>
    <phoneticPr fontId="20"/>
  </si>
  <si>
    <t>横断歩道外横断</t>
    <phoneticPr fontId="20"/>
  </si>
  <si>
    <t>信号無視</t>
  </si>
  <si>
    <t>安全不確認</t>
  </si>
  <si>
    <t>前方不注意</t>
  </si>
  <si>
    <t>ハンドル・ブレーキ操作</t>
  </si>
  <si>
    <t>過労等</t>
    <phoneticPr fontId="20"/>
  </si>
  <si>
    <t>酒酔い</t>
  </si>
  <si>
    <t>一時不停止</t>
  </si>
  <si>
    <t>徐行違反</t>
  </si>
  <si>
    <t>歩行者妨害</t>
  </si>
  <si>
    <t>交差点の安全通行</t>
  </si>
  <si>
    <t>優先通行</t>
  </si>
  <si>
    <t>左折違反</t>
  </si>
  <si>
    <t>右折違反</t>
  </si>
  <si>
    <t>最高速度</t>
  </si>
  <si>
    <t>対象外当事者</t>
    <rPh sb="0" eb="3">
      <t>タイショウガイ</t>
    </rPh>
    <rPh sb="3" eb="6">
      <t>トウジシャ</t>
    </rPh>
    <phoneticPr fontId="20"/>
  </si>
  <si>
    <t>違反なし</t>
    <rPh sb="0" eb="2">
      <t>イハン</t>
    </rPh>
    <phoneticPr fontId="20"/>
  </si>
  <si>
    <t>調査不能</t>
    <rPh sb="0" eb="2">
      <t>チョウサ</t>
    </rPh>
    <rPh sb="2" eb="4">
      <t>フノウ</t>
    </rPh>
    <phoneticPr fontId="20"/>
  </si>
  <si>
    <t>歩行者側の違反</t>
  </si>
  <si>
    <t>車両側の違反（車両１台当たりの件数）</t>
    <rPh sb="7" eb="9">
      <t>シャリョウ</t>
    </rPh>
    <rPh sb="10" eb="11">
      <t>ダイ</t>
    </rPh>
    <rPh sb="11" eb="12">
      <t>トウ</t>
    </rPh>
    <rPh sb="15" eb="17">
      <t>ケンスウ</t>
    </rPh>
    <phoneticPr fontId="20"/>
  </si>
  <si>
    <t>159　年間原因別交通事故発生件数</t>
    <rPh sb="4" eb="6">
      <t>ネンカン</t>
    </rPh>
    <phoneticPr fontId="20"/>
  </si>
  <si>
    <t>注２：刑法の一部が改正（平成29年7月13日施行）され、強姦の罪名、構成要件等が改められたことに伴い、「強姦」を「強制性交等」に変更した。</t>
    <rPh sb="3" eb="5">
      <t>ケイホウ</t>
    </rPh>
    <rPh sb="6" eb="8">
      <t>イチブ</t>
    </rPh>
    <rPh sb="9" eb="11">
      <t>カイセイ</t>
    </rPh>
    <rPh sb="12" eb="14">
      <t>ヘイセイ</t>
    </rPh>
    <rPh sb="16" eb="17">
      <t>ネン</t>
    </rPh>
    <rPh sb="18" eb="19">
      <t>ガツ</t>
    </rPh>
    <rPh sb="21" eb="22">
      <t>ニチ</t>
    </rPh>
    <rPh sb="22" eb="24">
      <t>セコウ</t>
    </rPh>
    <rPh sb="28" eb="30">
      <t>ゴウカン</t>
    </rPh>
    <rPh sb="31" eb="33">
      <t>ザイメイ</t>
    </rPh>
    <rPh sb="34" eb="36">
      <t>コウセイ</t>
    </rPh>
    <rPh sb="36" eb="38">
      <t>ヨウケン</t>
    </rPh>
    <rPh sb="38" eb="39">
      <t>トウ</t>
    </rPh>
    <rPh sb="40" eb="41">
      <t>アラタ</t>
    </rPh>
    <rPh sb="48" eb="49">
      <t>トモナ</t>
    </rPh>
    <rPh sb="52" eb="54">
      <t>ゴウカン</t>
    </rPh>
    <rPh sb="57" eb="59">
      <t>キョウセイ</t>
    </rPh>
    <rPh sb="59" eb="61">
      <t>セイコウ</t>
    </rPh>
    <rPh sb="61" eb="62">
      <t>トウ</t>
    </rPh>
    <rPh sb="64" eb="66">
      <t>ヘンコウ</t>
    </rPh>
    <phoneticPr fontId="20"/>
  </si>
  <si>
    <t>注１：その他とは､準刑法犯・業務上等過失致死傷（交通関係を除く）等、他に区分できないもの。</t>
    <rPh sb="5" eb="6">
      <t>タ</t>
    </rPh>
    <rPh sb="32" eb="33">
      <t>トウ</t>
    </rPh>
    <rPh sb="34" eb="35">
      <t>タ</t>
    </rPh>
    <rPh sb="36" eb="38">
      <t>クブン</t>
    </rPh>
    <phoneticPr fontId="20"/>
  </si>
  <si>
    <t>令和元年</t>
    <rPh sb="0" eb="2">
      <t>レイワ</t>
    </rPh>
    <rPh sb="2" eb="4">
      <t>ガンネン</t>
    </rPh>
    <phoneticPr fontId="20"/>
  </si>
  <si>
    <t>わいせつ物</t>
  </si>
  <si>
    <t>公然</t>
  </si>
  <si>
    <t>強制</t>
  </si>
  <si>
    <t>器物損壊</t>
  </si>
  <si>
    <t>住居侵入</t>
  </si>
  <si>
    <t>わいせつ</t>
  </si>
  <si>
    <t>賭博</t>
    <rPh sb="0" eb="2">
      <t>トバク</t>
    </rPh>
    <phoneticPr fontId="20"/>
  </si>
  <si>
    <t>偽造・汚職・背任</t>
    <rPh sb="3" eb="5">
      <t>オショク</t>
    </rPh>
    <rPh sb="6" eb="8">
      <t>ハイニン</t>
    </rPh>
    <phoneticPr fontId="20"/>
  </si>
  <si>
    <t>横領</t>
  </si>
  <si>
    <t>詐欺</t>
  </si>
  <si>
    <t>非侵入窃盗</t>
    <rPh sb="3" eb="5">
      <t>セットウ</t>
    </rPh>
    <phoneticPr fontId="20"/>
  </si>
  <si>
    <t>侵入窃盗</t>
    <rPh sb="2" eb="4">
      <t>セットウ</t>
    </rPh>
    <phoneticPr fontId="20"/>
  </si>
  <si>
    <t>恐喝</t>
    <rPh sb="0" eb="2">
      <t>キョウカツ</t>
    </rPh>
    <phoneticPr fontId="20"/>
  </si>
  <si>
    <t>脅迫</t>
  </si>
  <si>
    <t>傷害致死</t>
  </si>
  <si>
    <t>傷害</t>
  </si>
  <si>
    <t>暴行</t>
    <phoneticPr fontId="20"/>
  </si>
  <si>
    <t>凶器準備集合</t>
    <rPh sb="0" eb="2">
      <t>キョウキ</t>
    </rPh>
    <rPh sb="2" eb="4">
      <t>ジュンビ</t>
    </rPh>
    <rPh sb="4" eb="6">
      <t>シュウゴウ</t>
    </rPh>
    <phoneticPr fontId="20"/>
  </si>
  <si>
    <t>強制性交等</t>
    <rPh sb="0" eb="2">
      <t>キョウセイ</t>
    </rPh>
    <rPh sb="2" eb="4">
      <t>セイコウ</t>
    </rPh>
    <rPh sb="4" eb="5">
      <t>トウ</t>
    </rPh>
    <phoneticPr fontId="20"/>
  </si>
  <si>
    <t>放火</t>
    <rPh sb="0" eb="2">
      <t>ホウカ</t>
    </rPh>
    <phoneticPr fontId="20"/>
  </si>
  <si>
    <t>非侵入強盗</t>
    <rPh sb="0" eb="1">
      <t>ヒ</t>
    </rPh>
    <rPh sb="1" eb="3">
      <t>シンニュウ</t>
    </rPh>
    <rPh sb="3" eb="5">
      <t>ゴウトウ</t>
    </rPh>
    <phoneticPr fontId="20"/>
  </si>
  <si>
    <t>侵入強盗</t>
    <rPh sb="0" eb="2">
      <t>シンニュウ</t>
    </rPh>
    <rPh sb="2" eb="4">
      <t>ゴウトウ</t>
    </rPh>
    <phoneticPr fontId="20"/>
  </si>
  <si>
    <t>殺人</t>
    <rPh sb="0" eb="2">
      <t>サツジン</t>
    </rPh>
    <phoneticPr fontId="20"/>
  </si>
  <si>
    <t>その他刑法犯</t>
  </si>
  <si>
    <t>風俗犯</t>
  </si>
  <si>
    <t>知能犯</t>
  </si>
  <si>
    <t>窃盗犯</t>
  </si>
  <si>
    <t>粗暴犯</t>
  </si>
  <si>
    <t>凶悪犯</t>
  </si>
  <si>
    <t>160　刑法犯発生件数</t>
    <phoneticPr fontId="20"/>
  </si>
  <si>
    <t>資料：警視庁総務部文書課</t>
    <rPh sb="0" eb="2">
      <t>シリョウ</t>
    </rPh>
    <rPh sb="3" eb="6">
      <t>ケイシチョウ</t>
    </rPh>
    <rPh sb="6" eb="8">
      <t>ソウム</t>
    </rPh>
    <rPh sb="8" eb="9">
      <t>ブ</t>
    </rPh>
    <rPh sb="9" eb="11">
      <t>ブンショ</t>
    </rPh>
    <rPh sb="11" eb="12">
      <t>カ</t>
    </rPh>
    <phoneticPr fontId="20"/>
  </si>
  <si>
    <t>注５：葛飾警察署、亀有警察署で実際に取り扱われた人数であり、葛飾区居住者以外の者も含む。</t>
    <rPh sb="3" eb="5">
      <t>カツシカ</t>
    </rPh>
    <rPh sb="5" eb="8">
      <t>ケイサツショ</t>
    </rPh>
    <rPh sb="9" eb="11">
      <t>カメアリ</t>
    </rPh>
    <rPh sb="11" eb="14">
      <t>ケイサツショ</t>
    </rPh>
    <rPh sb="15" eb="17">
      <t>ジッサイ</t>
    </rPh>
    <rPh sb="18" eb="19">
      <t>ト</t>
    </rPh>
    <rPh sb="20" eb="21">
      <t>アツカ</t>
    </rPh>
    <rPh sb="24" eb="26">
      <t>ニンズウ</t>
    </rPh>
    <rPh sb="30" eb="33">
      <t>カツシカク</t>
    </rPh>
    <rPh sb="33" eb="35">
      <t>キョジュウ</t>
    </rPh>
    <rPh sb="35" eb="36">
      <t>シャ</t>
    </rPh>
    <rPh sb="36" eb="38">
      <t>イガイ</t>
    </rPh>
    <rPh sb="39" eb="40">
      <t>モノ</t>
    </rPh>
    <rPh sb="41" eb="42">
      <t>フク</t>
    </rPh>
    <phoneticPr fontId="20"/>
  </si>
  <si>
    <t>注４：ぐ犯少年とは､保護者の正当な監督に服しない性癖があるなど一定の事由があって、その性格又は環境に照らして将来罪を犯し､または刑罰法令に触れる行為をするおそれのある少年をいう｡</t>
    <rPh sb="10" eb="13">
      <t>ホゴシャ</t>
    </rPh>
    <rPh sb="14" eb="16">
      <t>セイトウ</t>
    </rPh>
    <rPh sb="17" eb="19">
      <t>カントク</t>
    </rPh>
    <rPh sb="20" eb="21">
      <t>フク</t>
    </rPh>
    <rPh sb="24" eb="26">
      <t>セイヘキ</t>
    </rPh>
    <rPh sb="31" eb="33">
      <t>イッテイ</t>
    </rPh>
    <rPh sb="34" eb="36">
      <t>ジユウ</t>
    </rPh>
    <rPh sb="43" eb="45">
      <t>セイカク</t>
    </rPh>
    <rPh sb="45" eb="46">
      <t>マタ</t>
    </rPh>
    <rPh sb="47" eb="49">
      <t>カンキョウ</t>
    </rPh>
    <rPh sb="50" eb="51">
      <t>テ</t>
    </rPh>
    <rPh sb="83" eb="85">
      <t>ショウネン</t>
    </rPh>
    <phoneticPr fontId="20"/>
  </si>
  <si>
    <t>注３：触法少年とは､14歳に満たないで刑罰法令に触れる行為をした者をいう｡</t>
  </si>
  <si>
    <t>注２：不良行為少年とは､非行少年には該当しないが飲酒､喫煙、深夜はいかいその他の自己または他人の徳性を害する行為をしている少年をいう｡</t>
    <rPh sb="27" eb="29">
      <t>キツエン</t>
    </rPh>
    <rPh sb="30" eb="32">
      <t>シンヤ</t>
    </rPh>
    <phoneticPr fontId="20"/>
  </si>
  <si>
    <t>注１：非行少年とは､犯罪少年､触法少年､ぐ犯少年をいう｡</t>
  </si>
  <si>
    <t>葛飾区</t>
    <rPh sb="1" eb="2">
      <t>カザリ</t>
    </rPh>
    <phoneticPr fontId="20"/>
  </si>
  <si>
    <t>東京都</t>
    <phoneticPr fontId="20"/>
  </si>
  <si>
    <t>触法</t>
  </si>
  <si>
    <t>犯罪</t>
  </si>
  <si>
    <t>(交通業過等を除く)</t>
    <rPh sb="5" eb="6">
      <t>トウ</t>
    </rPh>
    <phoneticPr fontId="20"/>
  </si>
  <si>
    <t>保護</t>
  </si>
  <si>
    <t>発見</t>
  </si>
  <si>
    <t>届出</t>
    <rPh sb="0" eb="1">
      <t>トド</t>
    </rPh>
    <rPh sb="1" eb="2">
      <t>デ</t>
    </rPh>
    <phoneticPr fontId="20"/>
  </si>
  <si>
    <t>ぐ犯</t>
  </si>
  <si>
    <t>特別法犯</t>
  </si>
  <si>
    <t>刑法犯</t>
  </si>
  <si>
    <t>不良行為</t>
  </si>
  <si>
    <t>非行少年</t>
  </si>
  <si>
    <t>少年の行方不明者</t>
    <rPh sb="3" eb="5">
      <t>ユクエ</t>
    </rPh>
    <rPh sb="5" eb="7">
      <t>フメイ</t>
    </rPh>
    <rPh sb="7" eb="8">
      <t>シャ</t>
    </rPh>
    <phoneticPr fontId="20"/>
  </si>
  <si>
    <t>非行少年等</t>
  </si>
  <si>
    <t>161　非行少年等の検挙・補導及び保護状況</t>
    <rPh sb="10" eb="12">
      <t>ケンキョ</t>
    </rPh>
    <phoneticPr fontId="20"/>
  </si>
  <si>
    <t>軽犯罪法</t>
  </si>
  <si>
    <t>銃･凶器所持</t>
  </si>
  <si>
    <t>【14歳未満の少年(触法少年)を含む】</t>
    <rPh sb="3" eb="4">
      <t>サイ</t>
    </rPh>
    <rPh sb="4" eb="6">
      <t>ミマン</t>
    </rPh>
    <rPh sb="7" eb="9">
      <t>ショウネン</t>
    </rPh>
    <rPh sb="10" eb="12">
      <t>ショクホウ</t>
    </rPh>
    <rPh sb="12" eb="14">
      <t>ショウネン</t>
    </rPh>
    <rPh sb="16" eb="17">
      <t>フク</t>
    </rPh>
    <phoneticPr fontId="20"/>
  </si>
  <si>
    <t>162　少年犯罪行為者数</t>
    <phoneticPr fontId="20"/>
  </si>
  <si>
    <t>わいせつ
図書
等所持</t>
    <phoneticPr fontId="20"/>
  </si>
  <si>
    <t>射幸行為</t>
  </si>
  <si>
    <t>風俗営業所
等立入り</t>
    <rPh sb="0" eb="2">
      <t>フウゾク</t>
    </rPh>
    <rPh sb="6" eb="7">
      <t>ナド</t>
    </rPh>
    <rPh sb="7" eb="8">
      <t>タ</t>
    </rPh>
    <phoneticPr fontId="20"/>
  </si>
  <si>
    <t>深夜はいかい</t>
    <rPh sb="0" eb="2">
      <t>シンヤ</t>
    </rPh>
    <phoneticPr fontId="20"/>
  </si>
  <si>
    <t>暴走行為</t>
    <rPh sb="0" eb="2">
      <t>ボウソウ</t>
    </rPh>
    <rPh sb="2" eb="4">
      <t>コウイ</t>
    </rPh>
    <phoneticPr fontId="20"/>
  </si>
  <si>
    <t>指定行為</t>
    <rPh sb="0" eb="2">
      <t>シテイ</t>
    </rPh>
    <rPh sb="2" eb="4">
      <t>コウイ</t>
    </rPh>
    <phoneticPr fontId="20"/>
  </si>
  <si>
    <t>薬物乱用</t>
    <phoneticPr fontId="20"/>
  </si>
  <si>
    <t>不健全娯楽</t>
  </si>
  <si>
    <t>不良交友</t>
  </si>
  <si>
    <t>喫煙</t>
  </si>
  <si>
    <t>飲酒</t>
  </si>
  <si>
    <t>不健全性的行為</t>
    <rPh sb="1" eb="3">
      <t>ケンゼン</t>
    </rPh>
    <rPh sb="3" eb="5">
      <t>セイテキ</t>
    </rPh>
    <rPh sb="5" eb="7">
      <t>コウイ</t>
    </rPh>
    <phoneticPr fontId="20"/>
  </si>
  <si>
    <t>性的いたずら</t>
    <rPh sb="0" eb="2">
      <t>セイテキ</t>
    </rPh>
    <phoneticPr fontId="20"/>
  </si>
  <si>
    <t>金品持出し</t>
    <phoneticPr fontId="20"/>
  </si>
  <si>
    <t>怠学</t>
    <phoneticPr fontId="20"/>
  </si>
  <si>
    <t>無断外泊</t>
  </si>
  <si>
    <t>家出</t>
  </si>
  <si>
    <t>金品不正要求</t>
    <rPh sb="0" eb="2">
      <t>キンピン</t>
    </rPh>
    <rPh sb="2" eb="4">
      <t>フセイ</t>
    </rPh>
    <rPh sb="4" eb="6">
      <t>ヨウキュウ</t>
    </rPh>
    <phoneticPr fontId="20"/>
  </si>
  <si>
    <t>粗暴行為</t>
    <rPh sb="0" eb="2">
      <t>ソボウ</t>
    </rPh>
    <rPh sb="2" eb="4">
      <t>コウイ</t>
    </rPh>
    <phoneticPr fontId="20"/>
  </si>
  <si>
    <t>刃物等所持</t>
    <rPh sb="0" eb="2">
      <t>ハモノ</t>
    </rPh>
    <rPh sb="2" eb="3">
      <t>ナド</t>
    </rPh>
    <rPh sb="3" eb="5">
      <t>ショジ</t>
    </rPh>
    <phoneticPr fontId="20"/>
  </si>
  <si>
    <t>163　少年不良行為者数</t>
    <phoneticPr fontId="20"/>
  </si>
  <si>
    <t>資料：東京消防庁「救急活動の現況」</t>
    <rPh sb="0" eb="2">
      <t>シリョウ</t>
    </rPh>
    <rPh sb="3" eb="5">
      <t>トウキョウ</t>
    </rPh>
    <rPh sb="5" eb="8">
      <t>ショウボウチョウ</t>
    </rPh>
    <rPh sb="9" eb="11">
      <t>キュウキュウ</t>
    </rPh>
    <rPh sb="11" eb="13">
      <t>カツドウ</t>
    </rPh>
    <rPh sb="14" eb="16">
      <t>ゲンキョウ</t>
    </rPh>
    <phoneticPr fontId="20"/>
  </si>
  <si>
    <t>注：件数は、区内事故発生件数。金町消防署・本田消防署以外からの応援出動件数が含まれる。</t>
    <rPh sb="0" eb="1">
      <t>チュウ</t>
    </rPh>
    <rPh sb="2" eb="4">
      <t>ケンスウ</t>
    </rPh>
    <rPh sb="6" eb="8">
      <t>クナイ</t>
    </rPh>
    <rPh sb="8" eb="10">
      <t>ジコ</t>
    </rPh>
    <rPh sb="10" eb="12">
      <t>ハッセイ</t>
    </rPh>
    <rPh sb="12" eb="14">
      <t>ケンスウ</t>
    </rPh>
    <rPh sb="15" eb="17">
      <t>カナマチ</t>
    </rPh>
    <rPh sb="26" eb="28">
      <t>イガイ</t>
    </rPh>
    <rPh sb="31" eb="33">
      <t>オウエン</t>
    </rPh>
    <rPh sb="33" eb="35">
      <t>シュツドウ</t>
    </rPh>
    <rPh sb="35" eb="37">
      <t>ケンスウ</t>
    </rPh>
    <rPh sb="38" eb="39">
      <t>フク</t>
    </rPh>
    <phoneticPr fontId="20"/>
  </si>
  <si>
    <t>29</t>
    <phoneticPr fontId="20"/>
  </si>
  <si>
    <t>医師
搬送</t>
    <phoneticPr fontId="20"/>
  </si>
  <si>
    <t>資器材等
輸送</t>
    <rPh sb="3" eb="4">
      <t>トウ</t>
    </rPh>
    <rPh sb="5" eb="7">
      <t>ユソウ</t>
    </rPh>
    <phoneticPr fontId="20"/>
  </si>
  <si>
    <t>転院
搬送</t>
    <rPh sb="3" eb="5">
      <t>ハンソウ</t>
    </rPh>
    <phoneticPr fontId="20"/>
  </si>
  <si>
    <t>急病</t>
    <phoneticPr fontId="20"/>
  </si>
  <si>
    <t>加害</t>
    <phoneticPr fontId="20"/>
  </si>
  <si>
    <t>自損
行為</t>
    <rPh sb="0" eb="2">
      <t>ジソン</t>
    </rPh>
    <rPh sb="3" eb="5">
      <t>コウイ</t>
    </rPh>
    <phoneticPr fontId="20"/>
  </si>
  <si>
    <t>一般
負傷</t>
    <phoneticPr fontId="20"/>
  </si>
  <si>
    <t>労働
災害</t>
    <phoneticPr fontId="20"/>
  </si>
  <si>
    <t>水難</t>
    <phoneticPr fontId="20"/>
  </si>
  <si>
    <t>自然
災害</t>
    <rPh sb="0" eb="2">
      <t>シゼン</t>
    </rPh>
    <rPh sb="3" eb="5">
      <t>サイガイ</t>
    </rPh>
    <phoneticPr fontId="20"/>
  </si>
  <si>
    <t>運動
競技</t>
    <phoneticPr fontId="20"/>
  </si>
  <si>
    <t>火災</t>
    <phoneticPr fontId="20"/>
  </si>
  <si>
    <t>交通</t>
    <phoneticPr fontId="20"/>
  </si>
  <si>
    <t>164　救急事故発生件数</t>
    <phoneticPr fontId="20"/>
  </si>
  <si>
    <t>資料：本田消防署、金町消防署</t>
    <rPh sb="3" eb="5">
      <t>ホンデン</t>
    </rPh>
    <rPh sb="9" eb="11">
      <t>カナマチ</t>
    </rPh>
    <phoneticPr fontId="20"/>
  </si>
  <si>
    <t>引火</t>
  </si>
  <si>
    <t>交通機関内配線(車両の配線)</t>
  </si>
  <si>
    <t>ふろがま</t>
  </si>
  <si>
    <t>不明</t>
  </si>
  <si>
    <t>自然発火</t>
  </si>
  <si>
    <t>焼却炉</t>
  </si>
  <si>
    <t>内燃機関</t>
  </si>
  <si>
    <t>煙道・煙突</t>
  </si>
  <si>
    <t>電気コンロ</t>
  </si>
  <si>
    <t>漏電</t>
  </si>
  <si>
    <t>花火</t>
  </si>
  <si>
    <t>残火不始末</t>
  </si>
  <si>
    <t>工業用機械不備</t>
  </si>
  <si>
    <t>タキ火</t>
  </si>
  <si>
    <t>電気配線(トラッキング)</t>
  </si>
  <si>
    <t>暖房器(ストーブを含む)</t>
  </si>
  <si>
    <r>
      <t xml:space="preserve">ガステーブル
</t>
    </r>
    <r>
      <rPr>
        <sz val="9"/>
        <rFont val="ＭＳ 明朝"/>
        <family val="1"/>
        <charset val="128"/>
      </rPr>
      <t>(ｶﾞｽｺﾝﾛ･ｶﾞｽﾚﾝｼﾞ･ｶﾞｽﾌﾗｲﾔｰ含む)</t>
    </r>
    <phoneticPr fontId="20"/>
  </si>
  <si>
    <t>電気器具装置</t>
  </si>
  <si>
    <t>火遊び</t>
  </si>
  <si>
    <t>放火及びその疑い</t>
  </si>
  <si>
    <t>タバコの吸殻</t>
  </si>
  <si>
    <t>11月</t>
  </si>
  <si>
    <t>10月</t>
  </si>
  <si>
    <t>９月</t>
  </si>
  <si>
    <t>８月</t>
  </si>
  <si>
    <t>７月</t>
  </si>
  <si>
    <t>６月</t>
  </si>
  <si>
    <t>５月</t>
  </si>
  <si>
    <t>４月</t>
  </si>
  <si>
    <t>３月</t>
  </si>
  <si>
    <t>２月</t>
  </si>
  <si>
    <t>１月</t>
  </si>
  <si>
    <t>30</t>
    <phoneticPr fontId="20"/>
  </si>
  <si>
    <t>平成28年　</t>
    <rPh sb="0" eb="2">
      <t>ヘイセイ</t>
    </rPh>
    <rPh sb="4" eb="5">
      <t>ネン</t>
    </rPh>
    <phoneticPr fontId="20"/>
  </si>
  <si>
    <t>割合(％)</t>
    <phoneticPr fontId="20"/>
  </si>
  <si>
    <t>年及び原因</t>
  </si>
  <si>
    <t>165　月別原因別火災発生件数</t>
    <phoneticPr fontId="20"/>
  </si>
  <si>
    <t>損害見積額</t>
  </si>
  <si>
    <t>焼失面積</t>
  </si>
  <si>
    <t>166　焼失面積及び損害額の推移</t>
    <phoneticPr fontId="20"/>
  </si>
  <si>
    <t>資料：都市整備部調整課、道路管理課</t>
    <rPh sb="3" eb="5">
      <t>トシ</t>
    </rPh>
    <rPh sb="5" eb="7">
      <t>セイビ</t>
    </rPh>
    <rPh sb="7" eb="8">
      <t>ブ</t>
    </rPh>
    <phoneticPr fontId="20"/>
  </si>
  <si>
    <t>注２：四捨五入のため総数は必ずしも一致していない。</t>
    <rPh sb="0" eb="1">
      <t>チュウ</t>
    </rPh>
    <rPh sb="3" eb="7">
      <t>シシャゴニュウ</t>
    </rPh>
    <rPh sb="10" eb="12">
      <t>ソウスウ</t>
    </rPh>
    <rPh sb="13" eb="14">
      <t>カナラ</t>
    </rPh>
    <rPh sb="17" eb="19">
      <t>イッチ</t>
    </rPh>
    <phoneticPr fontId="20"/>
  </si>
  <si>
    <t>注１：()内は歩道橋で外数</t>
  </si>
  <si>
    <t>鋼橋その他</t>
  </si>
  <si>
    <t>国道</t>
    <phoneticPr fontId="20"/>
  </si>
  <si>
    <t>都道</t>
    <phoneticPr fontId="20"/>
  </si>
  <si>
    <t>(-)</t>
    <phoneticPr fontId="20"/>
  </si>
  <si>
    <t>コンクリート橋</t>
  </si>
  <si>
    <t>鋼橋</t>
    <phoneticPr fontId="20"/>
  </si>
  <si>
    <t>特別区道</t>
    <phoneticPr fontId="20"/>
  </si>
  <si>
    <t>延長</t>
    <phoneticPr fontId="20"/>
  </si>
  <si>
    <t>橋数</t>
    <phoneticPr fontId="20"/>
  </si>
  <si>
    <t>種別</t>
    <phoneticPr fontId="20"/>
  </si>
  <si>
    <t>（令和3年4月1日現在)</t>
    <rPh sb="1" eb="2">
      <t>レイ</t>
    </rPh>
    <rPh sb="2" eb="3">
      <t>ワ</t>
    </rPh>
    <phoneticPr fontId="20"/>
  </si>
  <si>
    <t>167　区内橋梁状況</t>
    <phoneticPr fontId="20"/>
  </si>
  <si>
    <t>資料：都市整備部調整課、住環境整備課、道路管理課</t>
    <phoneticPr fontId="20"/>
  </si>
  <si>
    <t>注２：国道、都道の延長・面積については、東京都道路現況調書令和2年度版(建設局道路管理部刊)を引用。</t>
    <rPh sb="0" eb="1">
      <t>チュウ</t>
    </rPh>
    <rPh sb="3" eb="5">
      <t>コクドウ</t>
    </rPh>
    <rPh sb="25" eb="27">
      <t>ゲンキョウ</t>
    </rPh>
    <rPh sb="29" eb="30">
      <t>レイ</t>
    </rPh>
    <rPh sb="30" eb="31">
      <t>ワ</t>
    </rPh>
    <phoneticPr fontId="20"/>
  </si>
  <si>
    <t>注１：四捨五入のため総数は必ずしも一致していない。</t>
    <rPh sb="0" eb="1">
      <t>チュウ</t>
    </rPh>
    <rPh sb="3" eb="7">
      <t>シシャゴニュウ</t>
    </rPh>
    <rPh sb="10" eb="12">
      <t>ソウスウ</t>
    </rPh>
    <rPh sb="13" eb="14">
      <t>カナラ</t>
    </rPh>
    <rPh sb="17" eb="19">
      <t>イッチ</t>
    </rPh>
    <phoneticPr fontId="20"/>
  </si>
  <si>
    <t>剛質舗装</t>
  </si>
  <si>
    <t>国道</t>
  </si>
  <si>
    <t>剛質舗装その他</t>
  </si>
  <si>
    <t>都道</t>
  </si>
  <si>
    <t>私道</t>
  </si>
  <si>
    <t>区有通路</t>
  </si>
  <si>
    <t>認定外道路</t>
  </si>
  <si>
    <t>砂利道</t>
  </si>
  <si>
    <t>簡易舗装道</t>
  </si>
  <si>
    <t>中級舗装道</t>
  </si>
  <si>
    <t>剛質舗装道</t>
  </si>
  <si>
    <t>特別区道</t>
  </si>
  <si>
    <t>延長</t>
  </si>
  <si>
    <t>168　道路種別及び舗装道路状況</t>
    <phoneticPr fontId="20"/>
  </si>
  <si>
    <t>資料：都市整備部交通政策課</t>
    <rPh sb="3" eb="5">
      <t>トシ</t>
    </rPh>
    <rPh sb="5" eb="7">
      <t>セイビ</t>
    </rPh>
    <rPh sb="7" eb="8">
      <t>ブ</t>
    </rPh>
    <rPh sb="8" eb="10">
      <t>コウツウ</t>
    </rPh>
    <rPh sb="10" eb="13">
      <t>セイサクカ</t>
    </rPh>
    <phoneticPr fontId="20"/>
  </si>
  <si>
    <t>注２：放置自転車撤去台数は、年間台数。</t>
    <rPh sb="16" eb="18">
      <t>ダイスウ</t>
    </rPh>
    <phoneticPr fontId="20"/>
  </si>
  <si>
    <t>注１：駅前乗り入れ台数は、一日当たりの平均値。()内は放置台数の再掲。</t>
    <rPh sb="25" eb="26">
      <t>ナイ</t>
    </rPh>
    <rPh sb="32" eb="34">
      <t>サイケイ</t>
    </rPh>
    <phoneticPr fontId="20"/>
  </si>
  <si>
    <t>堀切菖蒲園</t>
  </si>
  <si>
    <t>青砥</t>
  </si>
  <si>
    <t>放置自転車
撤去台数</t>
  </si>
  <si>
    <t>駅前乗り入れ
台数</t>
  </si>
  <si>
    <t>駅名</t>
  </si>
  <si>
    <t>(単位：台)</t>
  </si>
  <si>
    <t>169　区内自転車対策</t>
    <phoneticPr fontId="20"/>
  </si>
  <si>
    <t>資料：都市整備部交通政策課（警視庁交通年鑑）</t>
    <rPh sb="0" eb="2">
      <t>シリョウ</t>
    </rPh>
    <rPh sb="3" eb="5">
      <t>トシ</t>
    </rPh>
    <rPh sb="5" eb="7">
      <t>セイビ</t>
    </rPh>
    <rPh sb="7" eb="8">
      <t>ブ</t>
    </rPh>
    <rPh sb="8" eb="10">
      <t>コウツウ</t>
    </rPh>
    <rPh sb="10" eb="13">
      <t>セイサクカ</t>
    </rPh>
    <rPh sb="14" eb="17">
      <t>ケイシチョウ</t>
    </rPh>
    <rPh sb="17" eb="19">
      <t>コウツウ</t>
    </rPh>
    <rPh sb="19" eb="21">
      <t>ネンカン</t>
    </rPh>
    <phoneticPr fontId="20"/>
  </si>
  <si>
    <t>ミニカー</t>
    <phoneticPr fontId="20"/>
  </si>
  <si>
    <t>原動機付
自転車</t>
    <phoneticPr fontId="20"/>
  </si>
  <si>
    <t>自動二輪</t>
  </si>
  <si>
    <t>特殊車</t>
  </si>
  <si>
    <t>特種
用途車</t>
    <phoneticPr fontId="20"/>
  </si>
  <si>
    <t>バス</t>
  </si>
  <si>
    <t>貨物車</t>
  </si>
  <si>
    <t>乗用車</t>
  </si>
  <si>
    <t>170　区内車種別自動車登録台数</t>
    <phoneticPr fontId="20"/>
  </si>
  <si>
    <t>資料：東日本旅客鉄道㈱､京成電鉄㈱､北総鉄道㈱</t>
  </si>
  <si>
    <t>　　　（相互直通運転のため実際の乗降はないが、あったとみなして算入）</t>
    <phoneticPr fontId="20"/>
  </si>
  <si>
    <t>注２：京成高砂駅の乗降車人員には､京成線、北総線の相互乗入の連絡分も含む。</t>
    <rPh sb="11" eb="12">
      <t>クルマ</t>
    </rPh>
    <rPh sb="17" eb="20">
      <t>ケイセイセン</t>
    </rPh>
    <rPh sb="25" eb="27">
      <t>ソウゴ</t>
    </rPh>
    <rPh sb="27" eb="29">
      <t>ノリイ</t>
    </rPh>
    <phoneticPr fontId="20"/>
  </si>
  <si>
    <t>　　　また、１日平均の乗車人員は小数点以下を四捨五入して公表されているため、乗車人員の総数と内訳の計とが一致しない場合がある。</t>
    <rPh sb="7" eb="8">
      <t>ニチ</t>
    </rPh>
    <rPh sb="8" eb="10">
      <t>ヘイキン</t>
    </rPh>
    <rPh sb="11" eb="13">
      <t>ジョウシャ</t>
    </rPh>
    <rPh sb="13" eb="15">
      <t>ジンイン</t>
    </rPh>
    <rPh sb="22" eb="26">
      <t>シシャゴニュウ</t>
    </rPh>
    <rPh sb="28" eb="30">
      <t>コウヒョウ</t>
    </rPh>
    <rPh sb="38" eb="40">
      <t>ジョウシャ</t>
    </rPh>
    <rPh sb="40" eb="42">
      <t>ジンイン</t>
    </rPh>
    <rPh sb="43" eb="45">
      <t>ソウスウ</t>
    </rPh>
    <phoneticPr fontId="20"/>
  </si>
  <si>
    <t>注１：東日本旅客鉄道㈱は､１日平均の乗車人員のみ公表しているため、降車人員は不詳であり、乗車人員は１日平均の365倍を掲載している。</t>
    <rPh sb="18" eb="20">
      <t>ジョウシャ</t>
    </rPh>
    <rPh sb="20" eb="22">
      <t>ジンイン</t>
    </rPh>
    <rPh sb="24" eb="26">
      <t>コウヒョウ</t>
    </rPh>
    <rPh sb="38" eb="40">
      <t>フショウ</t>
    </rPh>
    <rPh sb="44" eb="46">
      <t>ジョウシャ</t>
    </rPh>
    <rPh sb="46" eb="48">
      <t>ジンイン</t>
    </rPh>
    <rPh sb="50" eb="51">
      <t>ニチ</t>
    </rPh>
    <rPh sb="51" eb="53">
      <t>ヘイキン</t>
    </rPh>
    <phoneticPr fontId="20"/>
  </si>
  <si>
    <t>京成高砂</t>
    <rPh sb="0" eb="2">
      <t>ケイセイ</t>
    </rPh>
    <phoneticPr fontId="20"/>
  </si>
  <si>
    <t>(北総)</t>
    <rPh sb="1" eb="3">
      <t>ホクソウ</t>
    </rPh>
    <phoneticPr fontId="20"/>
  </si>
  <si>
    <t>京成金町</t>
    <rPh sb="0" eb="2">
      <t>ケイセイ</t>
    </rPh>
    <rPh sb="2" eb="4">
      <t>カナマチ</t>
    </rPh>
    <phoneticPr fontId="3"/>
  </si>
  <si>
    <t>柴又</t>
    <rPh sb="0" eb="2">
      <t>シバマタ</t>
    </rPh>
    <phoneticPr fontId="3"/>
  </si>
  <si>
    <t>京成立石</t>
    <rPh sb="2" eb="4">
      <t>タテイシ</t>
    </rPh>
    <phoneticPr fontId="3"/>
  </si>
  <si>
    <t>四ツ木</t>
    <rPh sb="0" eb="1">
      <t>ヨ</t>
    </rPh>
    <rPh sb="2" eb="3">
      <t>ギ</t>
    </rPh>
    <phoneticPr fontId="3"/>
  </si>
  <si>
    <t>青砥</t>
    <rPh sb="0" eb="2">
      <t>アオト</t>
    </rPh>
    <phoneticPr fontId="3"/>
  </si>
  <si>
    <t>お花茶屋</t>
    <rPh sb="1" eb="2">
      <t>ハナ</t>
    </rPh>
    <rPh sb="2" eb="4">
      <t>チャヤ</t>
    </rPh>
    <phoneticPr fontId="3"/>
  </si>
  <si>
    <t>堀切菖蒲園</t>
    <rPh sb="0" eb="2">
      <t>ホリキリ</t>
    </rPh>
    <rPh sb="2" eb="5">
      <t>ショウブエン</t>
    </rPh>
    <phoneticPr fontId="3"/>
  </si>
  <si>
    <t>(京成)</t>
  </si>
  <si>
    <t>(ＪＲ)</t>
  </si>
  <si>
    <t>降車人員</t>
    <phoneticPr fontId="20"/>
  </si>
  <si>
    <t>乗車人員</t>
    <phoneticPr fontId="20"/>
  </si>
  <si>
    <t>定期外</t>
  </si>
  <si>
    <t>定期</t>
  </si>
  <si>
    <t>一日平均</t>
    <phoneticPr fontId="20"/>
  </si>
  <si>
    <t>降車人員</t>
  </si>
  <si>
    <t>乗車人員</t>
  </si>
  <si>
    <t>171　区内ＪＲ・京成・北総の駅別乗降車人員</t>
    <rPh sb="19" eb="20">
      <t>クルマ</t>
    </rPh>
    <phoneticPr fontId="20"/>
  </si>
  <si>
    <t>資料：日本郵便株式会社葛飾郵便局、葛飾新宿郵便局</t>
    <rPh sb="3" eb="5">
      <t>ニホン</t>
    </rPh>
    <rPh sb="5" eb="7">
      <t>ユウビン</t>
    </rPh>
    <rPh sb="7" eb="11">
      <t>カブシキガイシャ</t>
    </rPh>
    <rPh sb="13" eb="16">
      <t>ユウビンキョク</t>
    </rPh>
    <rPh sb="19" eb="21">
      <t>ニイジュク</t>
    </rPh>
    <rPh sb="21" eb="24">
      <t>ユウビンキョク</t>
    </rPh>
    <phoneticPr fontId="20"/>
  </si>
  <si>
    <t>葛飾新宿郵便局
(エリア内）</t>
    <rPh sb="4" eb="7">
      <t>ユウビンキョク</t>
    </rPh>
    <rPh sb="12" eb="13">
      <t>ナイ</t>
    </rPh>
    <phoneticPr fontId="20"/>
  </si>
  <si>
    <t>葛飾郵便局
（エリア内）</t>
    <rPh sb="2" eb="5">
      <t>ユウビンキョク</t>
    </rPh>
    <rPh sb="10" eb="11">
      <t>ナイ</t>
    </rPh>
    <phoneticPr fontId="20"/>
  </si>
  <si>
    <t>切手・印紙販売所</t>
  </si>
  <si>
    <t>郵便差出箱
(ポスト)</t>
  </si>
  <si>
    <t>郵便局
施設数</t>
    <rPh sb="0" eb="3">
      <t>ユウビンキョク</t>
    </rPh>
    <rPh sb="4" eb="6">
      <t>シセツ</t>
    </rPh>
    <phoneticPr fontId="20"/>
  </si>
  <si>
    <t>施設</t>
    <rPh sb="0" eb="2">
      <t>シセツ</t>
    </rPh>
    <phoneticPr fontId="20"/>
  </si>
  <si>
    <t>（令和3年3月31日現在）</t>
    <rPh sb="1" eb="3">
      <t>レイワ</t>
    </rPh>
    <rPh sb="4" eb="5">
      <t>ネン</t>
    </rPh>
    <rPh sb="6" eb="7">
      <t>ガツ</t>
    </rPh>
    <rPh sb="9" eb="10">
      <t>ニチ</t>
    </rPh>
    <rPh sb="10" eb="12">
      <t>ゲンザイ</t>
    </rPh>
    <phoneticPr fontId="20"/>
  </si>
  <si>
    <t>172　葛飾区内の郵便局の施設等</t>
    <rPh sb="7" eb="8">
      <t>ナイ</t>
    </rPh>
    <rPh sb="9" eb="12">
      <t>ユウビンキョク</t>
    </rPh>
    <rPh sb="13" eb="15">
      <t>シセツ</t>
    </rPh>
    <rPh sb="15" eb="16">
      <t>トウ</t>
    </rPh>
    <phoneticPr fontId="20"/>
  </si>
  <si>
    <t>　注：年賀郵便は期間中のみの数で総数には含まれない｡</t>
    <phoneticPr fontId="20"/>
  </si>
  <si>
    <t>（配達）</t>
    <rPh sb="1" eb="3">
      <t>ハイタツ</t>
    </rPh>
    <phoneticPr fontId="20"/>
  </si>
  <si>
    <t>（引受）</t>
    <rPh sb="1" eb="2">
      <t>ヒ</t>
    </rPh>
    <rPh sb="2" eb="3">
      <t>ウ</t>
    </rPh>
    <phoneticPr fontId="20"/>
  </si>
  <si>
    <t>葛飾新宿郵便局</t>
    <rPh sb="2" eb="4">
      <t>ニイジュク</t>
    </rPh>
    <rPh sb="4" eb="7">
      <t>ユウビンキョク</t>
    </rPh>
    <phoneticPr fontId="20"/>
  </si>
  <si>
    <t>葛飾郵便局</t>
    <rPh sb="2" eb="5">
      <t>ユウビンキョク</t>
    </rPh>
    <phoneticPr fontId="20"/>
  </si>
  <si>
    <t>通</t>
    <rPh sb="0" eb="1">
      <t>ツウ</t>
    </rPh>
    <phoneticPr fontId="20"/>
  </si>
  <si>
    <t>個</t>
    <rPh sb="0" eb="1">
      <t>コ</t>
    </rPh>
    <phoneticPr fontId="20"/>
  </si>
  <si>
    <t>書留</t>
  </si>
  <si>
    <t>普通速達</t>
  </si>
  <si>
    <t>通常郵便</t>
  </si>
  <si>
    <t>年賀郵便</t>
  </si>
  <si>
    <t>ゆうパック</t>
    <phoneticPr fontId="20"/>
  </si>
  <si>
    <t>(令和2年度)</t>
    <rPh sb="1" eb="2">
      <t>レイ</t>
    </rPh>
    <rPh sb="2" eb="3">
      <t>ワ</t>
    </rPh>
    <phoneticPr fontId="20"/>
  </si>
  <si>
    <t>173　郵便物等引受配達１日当りの平均数</t>
    <rPh sb="7" eb="8">
      <t>トウ</t>
    </rPh>
    <phoneticPr fontId="20"/>
  </si>
  <si>
    <t>資料：日本放送協会</t>
    <rPh sb="0" eb="2">
      <t>シリョウ</t>
    </rPh>
    <rPh sb="3" eb="5">
      <t>ニホン</t>
    </rPh>
    <rPh sb="5" eb="7">
      <t>ホウソウ</t>
    </rPh>
    <rPh sb="7" eb="9">
      <t>キョウカイ</t>
    </rPh>
    <phoneticPr fontId="20"/>
  </si>
  <si>
    <t>(再掲)</t>
  </si>
  <si>
    <t>衛星契約数</t>
    <phoneticPr fontId="20"/>
  </si>
  <si>
    <t>放送受信契約数</t>
  </si>
  <si>
    <t>年度</t>
    <rPh sb="1" eb="2">
      <t>ド</t>
    </rPh>
    <phoneticPr fontId="20"/>
  </si>
  <si>
    <t>174　放送受信契約状況</t>
    <phoneticPr fontId="20"/>
  </si>
  <si>
    <t>資料：健康部地域保健課</t>
    <rPh sb="3" eb="5">
      <t>ケンコウ</t>
    </rPh>
    <rPh sb="5" eb="6">
      <t>ブ</t>
    </rPh>
    <rPh sb="6" eb="8">
      <t>チイキ</t>
    </rPh>
    <phoneticPr fontId="20"/>
  </si>
  <si>
    <t>　注：令和2年の数値は概数</t>
    <rPh sb="1" eb="2">
      <t>チュウ</t>
    </rPh>
    <rPh sb="3" eb="5">
      <t>レイワ</t>
    </rPh>
    <rPh sb="6" eb="7">
      <t>ネン</t>
    </rPh>
    <rPh sb="8" eb="10">
      <t>スウチ</t>
    </rPh>
    <rPh sb="11" eb="13">
      <t>ガイスウ</t>
    </rPh>
    <phoneticPr fontId="20"/>
  </si>
  <si>
    <t>全国</t>
  </si>
  <si>
    <t>葛飾区</t>
    <rPh sb="2" eb="3">
      <t>ク</t>
    </rPh>
    <phoneticPr fontId="20"/>
  </si>
  <si>
    <t>175　合計特殊出生率</t>
    <phoneticPr fontId="20"/>
  </si>
  <si>
    <t>資料：健康部生活衛生課</t>
    <rPh sb="3" eb="5">
      <t>ケンコウ</t>
    </rPh>
    <rPh sb="5" eb="6">
      <t>ブ</t>
    </rPh>
    <phoneticPr fontId="20"/>
  </si>
  <si>
    <t>　注：施術所とは､柔道整復､あん摩マッサージ指圧・はり・きゅうの施設をいう｡</t>
    <phoneticPr fontId="20"/>
  </si>
  <si>
    <t>施術所</t>
  </si>
  <si>
    <t>助産所</t>
  </si>
  <si>
    <t>診療所</t>
  </si>
  <si>
    <t>床</t>
    <rPh sb="0" eb="1">
      <t>トコ</t>
    </rPh>
    <phoneticPr fontId="20"/>
  </si>
  <si>
    <t>病床数</t>
  </si>
  <si>
    <r>
      <t>平成30年度</t>
    </r>
    <r>
      <rPr>
        <sz val="11"/>
        <rFont val="ＭＳ Ｐゴシック"/>
        <family val="3"/>
        <charset val="128"/>
      </rPr>
      <t/>
    </r>
    <rPh sb="5" eb="6">
      <t>ド</t>
    </rPh>
    <phoneticPr fontId="20"/>
  </si>
  <si>
    <r>
      <t>平成29年度</t>
    </r>
    <r>
      <rPr>
        <sz val="11"/>
        <rFont val="ＭＳ Ｐゴシック"/>
        <family val="3"/>
        <charset val="128"/>
      </rPr>
      <t/>
    </r>
    <rPh sb="5" eb="6">
      <t>ド</t>
    </rPh>
    <phoneticPr fontId="20"/>
  </si>
  <si>
    <r>
      <t>平成28年度</t>
    </r>
    <r>
      <rPr>
        <sz val="11"/>
        <rFont val="ＭＳ Ｐゴシック"/>
        <family val="3"/>
        <charset val="128"/>
      </rPr>
      <t/>
    </r>
    <rPh sb="5" eb="6">
      <t>ド</t>
    </rPh>
    <phoneticPr fontId="20"/>
  </si>
  <si>
    <t>種類</t>
    <phoneticPr fontId="20"/>
  </si>
  <si>
    <t>176　医療施設ならびに病床数</t>
    <phoneticPr fontId="20"/>
  </si>
  <si>
    <t>資料：健康部保健予防課</t>
    <rPh sb="3" eb="5">
      <t>ケンコウ</t>
    </rPh>
    <rPh sb="5" eb="6">
      <t>ブ</t>
    </rPh>
    <rPh sb="6" eb="8">
      <t>ホケン</t>
    </rPh>
    <phoneticPr fontId="20"/>
  </si>
  <si>
    <t>注２：一類感染症(エボラ出血熱、クリミア･コンゴ出血熱、痘そう、南米出血熱、ペスト、マールブルグ病、ラッサ熱)については、発生なし。</t>
    <rPh sb="0" eb="1">
      <t>チュウ</t>
    </rPh>
    <phoneticPr fontId="20"/>
  </si>
  <si>
    <t>注１：各年の「感染症の予防及び感染症の患者に対する医療に関する法律」に基づく各感染症の年間患者報告数。</t>
    <rPh sb="0" eb="1">
      <t>チュウ</t>
    </rPh>
    <rPh sb="9" eb="10">
      <t>ショウ</t>
    </rPh>
    <rPh sb="43" eb="45">
      <t>ネンカン</t>
    </rPh>
    <phoneticPr fontId="20"/>
  </si>
  <si>
    <t>新型コロナウイルス感染症</t>
    <rPh sb="0" eb="2">
      <t>シンガタ</t>
    </rPh>
    <rPh sb="9" eb="12">
      <t>カンセンショウ</t>
    </rPh>
    <phoneticPr fontId="20"/>
  </si>
  <si>
    <t>パラチフス</t>
    <phoneticPr fontId="20"/>
  </si>
  <si>
    <t>腸チフス</t>
    <rPh sb="0" eb="1">
      <t>チョウ</t>
    </rPh>
    <phoneticPr fontId="20"/>
  </si>
  <si>
    <t>腸管
出血性
大腸菌
感染症</t>
    <rPh sb="0" eb="1">
      <t>チョウ</t>
    </rPh>
    <rPh sb="1" eb="2">
      <t>カン</t>
    </rPh>
    <rPh sb="3" eb="6">
      <t>シュッケツセイ</t>
    </rPh>
    <rPh sb="7" eb="8">
      <t>ダイ</t>
    </rPh>
    <rPh sb="8" eb="9">
      <t>チョウ</t>
    </rPh>
    <rPh sb="9" eb="10">
      <t>キン</t>
    </rPh>
    <rPh sb="11" eb="13">
      <t>カンセン</t>
    </rPh>
    <rPh sb="13" eb="14">
      <t>ショウ</t>
    </rPh>
    <phoneticPr fontId="20"/>
  </si>
  <si>
    <t>赤痢
(細菌性)</t>
    <rPh sb="0" eb="2">
      <t>セキリ</t>
    </rPh>
    <rPh sb="4" eb="7">
      <t>サイキンセイ</t>
    </rPh>
    <phoneticPr fontId="20"/>
  </si>
  <si>
    <t>コレラ</t>
  </si>
  <si>
    <t>鳥インフルエンザ(H5N1)</t>
    <rPh sb="0" eb="1">
      <t>トリ</t>
    </rPh>
    <phoneticPr fontId="20"/>
  </si>
  <si>
    <t>重症急性
呼吸器
症候群(SARS)</t>
    <rPh sb="0" eb="2">
      <t>ジュウショウ</t>
    </rPh>
    <rPh sb="2" eb="4">
      <t>キュウセイ</t>
    </rPh>
    <rPh sb="5" eb="8">
      <t>コキュウキ</t>
    </rPh>
    <rPh sb="9" eb="12">
      <t>ショウコウグン</t>
    </rPh>
    <phoneticPr fontId="20"/>
  </si>
  <si>
    <t>ジフテリア</t>
    <phoneticPr fontId="20"/>
  </si>
  <si>
    <t>結核</t>
    <rPh sb="0" eb="1">
      <t>ムスブ</t>
    </rPh>
    <rPh sb="1" eb="2">
      <t>カク</t>
    </rPh>
    <phoneticPr fontId="20"/>
  </si>
  <si>
    <t>急性灰
白髄炎
(ポリオ)</t>
    <rPh sb="0" eb="2">
      <t>キュウセイ</t>
    </rPh>
    <rPh sb="2" eb="3">
      <t>ハイ</t>
    </rPh>
    <rPh sb="4" eb="5">
      <t>ハク</t>
    </rPh>
    <rPh sb="5" eb="6">
      <t>ズイ</t>
    </rPh>
    <rPh sb="6" eb="7">
      <t>エン</t>
    </rPh>
    <phoneticPr fontId="20"/>
  </si>
  <si>
    <t>三類感染症発生状況（発生件数）</t>
    <rPh sb="0" eb="1">
      <t>サン</t>
    </rPh>
    <rPh sb="1" eb="2">
      <t>ルイ</t>
    </rPh>
    <rPh sb="2" eb="5">
      <t>カンセンショウ</t>
    </rPh>
    <rPh sb="5" eb="7">
      <t>ハッセイ</t>
    </rPh>
    <rPh sb="7" eb="9">
      <t>ジョウキョウ</t>
    </rPh>
    <rPh sb="10" eb="12">
      <t>ハッセイ</t>
    </rPh>
    <rPh sb="12" eb="14">
      <t>ケンスウ</t>
    </rPh>
    <phoneticPr fontId="20"/>
  </si>
  <si>
    <t>二類感染症発生状況（発生件数）</t>
    <rPh sb="0" eb="1">
      <t>ニ</t>
    </rPh>
    <rPh sb="1" eb="2">
      <t>ルイ</t>
    </rPh>
    <rPh sb="2" eb="5">
      <t>カンセンショウ</t>
    </rPh>
    <rPh sb="5" eb="7">
      <t>ハッセイ</t>
    </rPh>
    <rPh sb="7" eb="9">
      <t>ジョウキョウ</t>
    </rPh>
    <rPh sb="10" eb="12">
      <t>ハッセイ</t>
    </rPh>
    <rPh sb="12" eb="14">
      <t>ケンスウ</t>
    </rPh>
    <phoneticPr fontId="20"/>
  </si>
  <si>
    <t>177　二類、三類等感染症発生状況</t>
    <rPh sb="7" eb="8">
      <t>３</t>
    </rPh>
    <rPh sb="8" eb="9">
      <t>ルイ</t>
    </rPh>
    <rPh sb="9" eb="10">
      <t>トウ</t>
    </rPh>
    <phoneticPr fontId="20"/>
  </si>
  <si>
    <t>資料：健康部健康づくり課</t>
    <rPh sb="0" eb="2">
      <t>シリョウ</t>
    </rPh>
    <rPh sb="3" eb="5">
      <t>ケンコウ</t>
    </rPh>
    <rPh sb="5" eb="6">
      <t>ブ</t>
    </rPh>
    <rPh sb="6" eb="8">
      <t>ケンコウ</t>
    </rPh>
    <rPh sb="11" eb="12">
      <t>カ</t>
    </rPh>
    <phoneticPr fontId="20"/>
  </si>
  <si>
    <t>　　　本項には健康増進法に基づく健康診査の受診者数等を掲載した。</t>
    <phoneticPr fontId="20"/>
  </si>
  <si>
    <t>　注：平成20年度から「高齢者の医療の確保に関する法律」により医療保険者に特定健康診査が義務づけられたため、</t>
    <rPh sb="1" eb="2">
      <t>チュウ</t>
    </rPh>
    <rPh sb="3" eb="5">
      <t>ヘイセイ</t>
    </rPh>
    <rPh sb="7" eb="9">
      <t>ネンド</t>
    </rPh>
    <rPh sb="12" eb="15">
      <t>コウレイシャ</t>
    </rPh>
    <rPh sb="16" eb="18">
      <t>イリョウ</t>
    </rPh>
    <rPh sb="19" eb="21">
      <t>カクホ</t>
    </rPh>
    <rPh sb="22" eb="23">
      <t>カン</t>
    </rPh>
    <rPh sb="25" eb="27">
      <t>ホウリツ</t>
    </rPh>
    <rPh sb="31" eb="33">
      <t>イリョウ</t>
    </rPh>
    <rPh sb="33" eb="35">
      <t>ホケン</t>
    </rPh>
    <rPh sb="35" eb="36">
      <t>シャ</t>
    </rPh>
    <rPh sb="37" eb="39">
      <t>トクテイ</t>
    </rPh>
    <rPh sb="39" eb="41">
      <t>ケンコウ</t>
    </rPh>
    <rPh sb="41" eb="43">
      <t>シンサ</t>
    </rPh>
    <rPh sb="44" eb="46">
      <t>ギム</t>
    </rPh>
    <phoneticPr fontId="20"/>
  </si>
  <si>
    <t>要医療</t>
    <rPh sb="0" eb="1">
      <t>ヨウ</t>
    </rPh>
    <rPh sb="1" eb="3">
      <t>イリョウ</t>
    </rPh>
    <phoneticPr fontId="20"/>
  </si>
  <si>
    <t>要指導</t>
    <rPh sb="0" eb="1">
      <t>ヨウ</t>
    </rPh>
    <rPh sb="1" eb="3">
      <t>シドウ</t>
    </rPh>
    <phoneticPr fontId="20"/>
  </si>
  <si>
    <t>異常認めず</t>
    <rPh sb="0" eb="2">
      <t>イジョウ</t>
    </rPh>
    <rPh sb="2" eb="3">
      <t>ミト</t>
    </rPh>
    <phoneticPr fontId="20"/>
  </si>
  <si>
    <t>総受診者数</t>
    <rPh sb="0" eb="1">
      <t>ソウ</t>
    </rPh>
    <rPh sb="1" eb="4">
      <t>ジュシンシャ</t>
    </rPh>
    <rPh sb="4" eb="5">
      <t>スウ</t>
    </rPh>
    <phoneticPr fontId="20"/>
  </si>
  <si>
    <t>(単位：人)</t>
    <rPh sb="4" eb="5">
      <t>ニン</t>
    </rPh>
    <phoneticPr fontId="20"/>
  </si>
  <si>
    <t>178　40歳以上基本健康診査受診者数及び指導区分</t>
    <rPh sb="6" eb="7">
      <t>サイ</t>
    </rPh>
    <rPh sb="7" eb="9">
      <t>イジョウ</t>
    </rPh>
    <rPh sb="9" eb="11">
      <t>キホン</t>
    </rPh>
    <rPh sb="11" eb="13">
      <t>ケンコウ</t>
    </rPh>
    <rPh sb="13" eb="15">
      <t>シンサ</t>
    </rPh>
    <rPh sb="15" eb="18">
      <t>ジュシンシャ</t>
    </rPh>
    <rPh sb="18" eb="19">
      <t>スウ</t>
    </rPh>
    <rPh sb="19" eb="20">
      <t>オヨ</t>
    </rPh>
    <rPh sb="21" eb="23">
      <t>シドウ</t>
    </rPh>
    <rPh sb="23" eb="25">
      <t>クブン</t>
    </rPh>
    <phoneticPr fontId="20"/>
  </si>
  <si>
    <t>　注：平成30年6月15日に旅館業法が改正され、「ホテル営業」および「旅館営業」の種別が「旅館・ホテル営業」に統合された。</t>
    <rPh sb="1" eb="2">
      <t>チュウ</t>
    </rPh>
    <rPh sb="3" eb="5">
      <t>ヘイセイ</t>
    </rPh>
    <rPh sb="7" eb="8">
      <t>ネン</t>
    </rPh>
    <rPh sb="9" eb="10">
      <t>ガツ</t>
    </rPh>
    <rPh sb="12" eb="13">
      <t>ニチ</t>
    </rPh>
    <rPh sb="14" eb="18">
      <t>リョカンギョウホウ</t>
    </rPh>
    <rPh sb="19" eb="21">
      <t>カイセイ</t>
    </rPh>
    <rPh sb="28" eb="30">
      <t>エイギョウ</t>
    </rPh>
    <rPh sb="35" eb="37">
      <t>リョカン</t>
    </rPh>
    <rPh sb="37" eb="39">
      <t>エイギョウ</t>
    </rPh>
    <rPh sb="41" eb="43">
      <t>シュベツ</t>
    </rPh>
    <rPh sb="45" eb="47">
      <t>リョカン</t>
    </rPh>
    <rPh sb="51" eb="53">
      <t>エイギョウ</t>
    </rPh>
    <rPh sb="55" eb="57">
      <t>トウゴウ</t>
    </rPh>
    <phoneticPr fontId="20"/>
  </si>
  <si>
    <t>普通</t>
  </si>
  <si>
    <t>食料品等販売業</t>
    <rPh sb="0" eb="3">
      <t>ショクリョウヒン</t>
    </rPh>
    <rPh sb="3" eb="4">
      <t>トウ</t>
    </rPh>
    <phoneticPr fontId="20"/>
  </si>
  <si>
    <t>乳類
販売業</t>
    <phoneticPr fontId="20"/>
  </si>
  <si>
    <t>魚介類
販売業</t>
    <phoneticPr fontId="20"/>
  </si>
  <si>
    <t>食肉
販売業</t>
    <phoneticPr fontId="20"/>
  </si>
  <si>
    <t>菓子
製造業</t>
    <rPh sb="0" eb="2">
      <t>カシ</t>
    </rPh>
    <rPh sb="3" eb="4">
      <t>セイ</t>
    </rPh>
    <rPh sb="4" eb="5">
      <t>ゾウ</t>
    </rPh>
    <rPh sb="5" eb="6">
      <t>ギョウ</t>
    </rPh>
    <phoneticPr fontId="20"/>
  </si>
  <si>
    <t>興行場</t>
  </si>
  <si>
    <t>下宿</t>
  </si>
  <si>
    <t>簡易
宿所</t>
    <phoneticPr fontId="20"/>
  </si>
  <si>
    <t>ホテル</t>
  </si>
  <si>
    <t>公衆浴場</t>
  </si>
  <si>
    <t>クリーニング所</t>
  </si>
  <si>
    <t>美容所</t>
  </si>
  <si>
    <t>理容所</t>
  </si>
  <si>
    <t>食品衛生関係</t>
  </si>
  <si>
    <t>環境衛生関係</t>
  </si>
  <si>
    <t>179　環境衛生関係及び食品衛生関係施設数</t>
    <phoneticPr fontId="20"/>
  </si>
  <si>
    <t>非届出
施設</t>
    <rPh sb="0" eb="1">
      <t>ヒ</t>
    </rPh>
    <rPh sb="1" eb="2">
      <t>トドケ</t>
    </rPh>
    <rPh sb="2" eb="3">
      <t>デ</t>
    </rPh>
    <rPh sb="4" eb="6">
      <t>シセツ</t>
    </rPh>
    <phoneticPr fontId="20"/>
  </si>
  <si>
    <t>運送業</t>
    <rPh sb="0" eb="3">
      <t>ウンソウギョウ</t>
    </rPh>
    <phoneticPr fontId="20"/>
  </si>
  <si>
    <t>電気鍍金</t>
    <rPh sb="0" eb="2">
      <t>デンキ</t>
    </rPh>
    <rPh sb="2" eb="4">
      <t>メッキ</t>
    </rPh>
    <phoneticPr fontId="20"/>
  </si>
  <si>
    <t>貸与業</t>
    <rPh sb="0" eb="2">
      <t>タイヨ</t>
    </rPh>
    <rPh sb="2" eb="3">
      <t>ギョウ</t>
    </rPh>
    <phoneticPr fontId="20"/>
  </si>
  <si>
    <t>販売業</t>
    <rPh sb="0" eb="3">
      <t>ハンバイギョウ</t>
    </rPh>
    <phoneticPr fontId="20"/>
  </si>
  <si>
    <t>製造
販売業</t>
    <rPh sb="0" eb="2">
      <t>セイゾウ</t>
    </rPh>
    <rPh sb="3" eb="6">
      <t>ハンバイギョウ</t>
    </rPh>
    <phoneticPr fontId="20"/>
  </si>
  <si>
    <t>業務上取扱者</t>
    <rPh sb="0" eb="3">
      <t>ギョウムジョウ</t>
    </rPh>
    <rPh sb="3" eb="5">
      <t>トリアツカイ</t>
    </rPh>
    <rPh sb="5" eb="6">
      <t>シャ</t>
    </rPh>
    <phoneticPr fontId="20"/>
  </si>
  <si>
    <t>特定
品目
販売業</t>
    <rPh sb="0" eb="2">
      <t>トクテイ</t>
    </rPh>
    <rPh sb="3" eb="5">
      <t>ヒンモク</t>
    </rPh>
    <rPh sb="6" eb="9">
      <t>ハンバイギョウ</t>
    </rPh>
    <phoneticPr fontId="20"/>
  </si>
  <si>
    <t>農業用
品目
販売業</t>
    <rPh sb="0" eb="3">
      <t>ノウギョウヨウ</t>
    </rPh>
    <rPh sb="4" eb="6">
      <t>ヒンモク</t>
    </rPh>
    <rPh sb="7" eb="10">
      <t>ハンバイギョウ</t>
    </rPh>
    <phoneticPr fontId="20"/>
  </si>
  <si>
    <t>毒物劇物一般
販売業</t>
    <rPh sb="0" eb="1">
      <t>ドク</t>
    </rPh>
    <rPh sb="1" eb="2">
      <t>ブツ</t>
    </rPh>
    <rPh sb="2" eb="4">
      <t>ゲキブツ</t>
    </rPh>
    <rPh sb="4" eb="6">
      <t>イッパン</t>
    </rPh>
    <rPh sb="7" eb="10">
      <t>ハンバイギョウ</t>
    </rPh>
    <phoneticPr fontId="20"/>
  </si>
  <si>
    <t>管理医療機器</t>
    <rPh sb="0" eb="2">
      <t>カンリ</t>
    </rPh>
    <rPh sb="2" eb="4">
      <t>イリョウ</t>
    </rPh>
    <rPh sb="4" eb="6">
      <t>キキ</t>
    </rPh>
    <phoneticPr fontId="20"/>
  </si>
  <si>
    <t>高度管理医療機器</t>
    <rPh sb="0" eb="2">
      <t>コウド</t>
    </rPh>
    <rPh sb="2" eb="4">
      <t>カンリ</t>
    </rPh>
    <rPh sb="4" eb="6">
      <t>イリョウ</t>
    </rPh>
    <rPh sb="6" eb="8">
      <t>キキ</t>
    </rPh>
    <phoneticPr fontId="20"/>
  </si>
  <si>
    <t>店舗
販売業</t>
    <rPh sb="0" eb="2">
      <t>テンポ</t>
    </rPh>
    <rPh sb="3" eb="5">
      <t>ハンバイ</t>
    </rPh>
    <rPh sb="5" eb="6">
      <t>ギョウ</t>
    </rPh>
    <phoneticPr fontId="20"/>
  </si>
  <si>
    <t>麻薬
小売業</t>
    <rPh sb="0" eb="2">
      <t>マヤク</t>
    </rPh>
    <rPh sb="3" eb="6">
      <t>コウリギョウ</t>
    </rPh>
    <phoneticPr fontId="20"/>
  </si>
  <si>
    <t>薬局製剤</t>
    <rPh sb="0" eb="2">
      <t>ヤッキョク</t>
    </rPh>
    <rPh sb="2" eb="4">
      <t>セイザイ</t>
    </rPh>
    <phoneticPr fontId="20"/>
  </si>
  <si>
    <t>薬局</t>
    <rPh sb="0" eb="1">
      <t>クスリ</t>
    </rPh>
    <rPh sb="1" eb="2">
      <t>キョク</t>
    </rPh>
    <phoneticPr fontId="20"/>
  </si>
  <si>
    <t>毒物劇物関係</t>
    <rPh sb="0" eb="1">
      <t>ドク</t>
    </rPh>
    <rPh sb="1" eb="2">
      <t>ブツ</t>
    </rPh>
    <rPh sb="2" eb="4">
      <t>ゲキブツ</t>
    </rPh>
    <phoneticPr fontId="20"/>
  </si>
  <si>
    <t>薬事関係</t>
    <rPh sb="0" eb="2">
      <t>ヤクジ</t>
    </rPh>
    <rPh sb="2" eb="4">
      <t>カンケイ</t>
    </rPh>
    <phoneticPr fontId="20"/>
  </si>
  <si>
    <t>180　薬事衛生関係施設数</t>
    <rPh sb="4" eb="5">
      <t>クスリ</t>
    </rPh>
    <rPh sb="5" eb="6">
      <t>コト</t>
    </rPh>
    <rPh sb="6" eb="7">
      <t>マモル</t>
    </rPh>
    <rPh sb="7" eb="8">
      <t>セイ</t>
    </rPh>
    <rPh sb="8" eb="9">
      <t>カン</t>
    </rPh>
    <rPh sb="9" eb="10">
      <t>カカリ</t>
    </rPh>
    <rPh sb="10" eb="11">
      <t>セ</t>
    </rPh>
    <rPh sb="11" eb="12">
      <t>セツ</t>
    </rPh>
    <rPh sb="12" eb="13">
      <t>スウ</t>
    </rPh>
    <phoneticPr fontId="20"/>
  </si>
  <si>
    <t>資料：健康部地域保健課　人口動態調査による数値（令和2年は概数）</t>
    <rPh sb="24" eb="25">
      <t>レイ</t>
    </rPh>
    <rPh sb="25" eb="26">
      <t>ワ</t>
    </rPh>
    <rPh sb="27" eb="28">
      <t>トシ</t>
    </rPh>
    <phoneticPr fontId="20"/>
  </si>
  <si>
    <t>脳梗塞</t>
  </si>
  <si>
    <t>脳内出血</t>
  </si>
  <si>
    <t>くも膜下出血</t>
  </si>
  <si>
    <t>心不全</t>
  </si>
  <si>
    <t>不整脈及び伝導障害</t>
  </si>
  <si>
    <t>その他の虚血性心疾患</t>
  </si>
  <si>
    <t>急性心筋梗塞</t>
  </si>
  <si>
    <t>白血病</t>
  </si>
  <si>
    <t>子宮</t>
  </si>
  <si>
    <t>乳房</t>
  </si>
  <si>
    <t>気管・気管支及び肺</t>
  </si>
  <si>
    <t>膵</t>
  </si>
  <si>
    <t>胆のう及びその他の胆道</t>
    <phoneticPr fontId="20"/>
  </si>
  <si>
    <t>肝及び肝内胆管</t>
  </si>
  <si>
    <t>直腸Ｓ状結腸移行部
及び直腸</t>
    <phoneticPr fontId="20"/>
  </si>
  <si>
    <t>結腸</t>
  </si>
  <si>
    <t>胃</t>
  </si>
  <si>
    <t>食道</t>
  </si>
  <si>
    <t>その他の全死因</t>
  </si>
  <si>
    <t>自殺</t>
  </si>
  <si>
    <t>再掲</t>
  </si>
  <si>
    <t>不慮の事故</t>
  </si>
  <si>
    <t>老衰</t>
  </si>
  <si>
    <t>腎不全</t>
  </si>
  <si>
    <t>肝疾患</t>
  </si>
  <si>
    <t>喘息</t>
  </si>
  <si>
    <t>慢性閉塞性肺疾患</t>
  </si>
  <si>
    <t>肺炎</t>
  </si>
  <si>
    <t>大動脈瘤及び解離</t>
  </si>
  <si>
    <t>脳血管疾患</t>
  </si>
  <si>
    <t>心疾患(高血圧性を除く)</t>
    <phoneticPr fontId="20"/>
  </si>
  <si>
    <t>高血圧性疾患</t>
    <phoneticPr fontId="20"/>
  </si>
  <si>
    <t>糖尿病</t>
  </si>
  <si>
    <t>悪性新生物</t>
  </si>
  <si>
    <t>結核</t>
  </si>
  <si>
    <t>181　死因別死亡数</t>
    <phoneticPr fontId="20"/>
  </si>
  <si>
    <t>　注：乳児死亡とは、生後１年未満の死亡をいう。</t>
    <rPh sb="1" eb="2">
      <t>チュウ</t>
    </rPh>
    <rPh sb="3" eb="5">
      <t>ニュウジ</t>
    </rPh>
    <rPh sb="5" eb="7">
      <t>シボウ</t>
    </rPh>
    <rPh sb="10" eb="12">
      <t>セイゴ</t>
    </rPh>
    <rPh sb="13" eb="14">
      <t>ネン</t>
    </rPh>
    <rPh sb="14" eb="16">
      <t>ミマン</t>
    </rPh>
    <rPh sb="17" eb="19">
      <t>シボウ</t>
    </rPh>
    <phoneticPr fontId="20"/>
  </si>
  <si>
    <t>他殺</t>
  </si>
  <si>
    <t>乳幼児突然死症候群</t>
  </si>
  <si>
    <t>先天奇形、変形及び
染色体異常</t>
    <phoneticPr fontId="20"/>
  </si>
  <si>
    <t>胎児及び新生児の
出血性障害及び血液障害</t>
    <phoneticPr fontId="20"/>
  </si>
  <si>
    <t>周産期に特異的な感染症</t>
  </si>
  <si>
    <t>周産期に特異的な呼吸障害
及び心血管障害</t>
    <phoneticPr fontId="20"/>
  </si>
  <si>
    <t>出産外傷</t>
  </si>
  <si>
    <t>妊娠期間及び胎児発育に
関連する障害</t>
    <phoneticPr fontId="20"/>
  </si>
  <si>
    <t>ヘルニア及び腸閉塞</t>
  </si>
  <si>
    <t>インフルエンザ</t>
  </si>
  <si>
    <t>脳性麻痺</t>
    <phoneticPr fontId="20"/>
  </si>
  <si>
    <t>脊髄性筋萎縮症
及び関連症候群</t>
    <phoneticPr fontId="20"/>
  </si>
  <si>
    <t>髄膜炎</t>
  </si>
  <si>
    <t>代謝障害</t>
  </si>
  <si>
    <t>栄養失調(症)及び
その他の栄養欠乏症</t>
    <phoneticPr fontId="20"/>
  </si>
  <si>
    <t>その他の新生物(腫瘍)</t>
    <phoneticPr fontId="20"/>
  </si>
  <si>
    <t>悪性新生物(腫瘍)</t>
    <phoneticPr fontId="20"/>
  </si>
  <si>
    <t>ウイルス性肝炎</t>
  </si>
  <si>
    <t>麻疹</t>
  </si>
  <si>
    <t>敗血症</t>
  </si>
  <si>
    <t>腸管感染症</t>
  </si>
  <si>
    <t>182　死因別乳児死亡数</t>
    <phoneticPr fontId="20"/>
  </si>
  <si>
    <t>不明</t>
    <rPh sb="0" eb="2">
      <t>フメイ</t>
    </rPh>
    <phoneticPr fontId="20"/>
  </si>
  <si>
    <t>105歳以上</t>
    <rPh sb="3" eb="6">
      <t>サイイジョウ</t>
    </rPh>
    <phoneticPr fontId="20"/>
  </si>
  <si>
    <t>100～104</t>
  </si>
  <si>
    <t>95〜99</t>
  </si>
  <si>
    <t>90〜94</t>
  </si>
  <si>
    <t>85～89</t>
  </si>
  <si>
    <t>80～84</t>
  </si>
  <si>
    <t>75〜79</t>
  </si>
  <si>
    <t>70〜74</t>
  </si>
  <si>
    <t>65〜69</t>
  </si>
  <si>
    <t>60〜64</t>
  </si>
  <si>
    <t>55〜59</t>
  </si>
  <si>
    <t>50〜54</t>
  </si>
  <si>
    <t>45〜49</t>
  </si>
  <si>
    <t>40〜44</t>
  </si>
  <si>
    <t>35〜39</t>
  </si>
  <si>
    <t>30〜34</t>
  </si>
  <si>
    <t>25〜29</t>
  </si>
  <si>
    <t>20〜24</t>
  </si>
  <si>
    <t>15〜19</t>
  </si>
  <si>
    <t>10〜14</t>
  </si>
  <si>
    <t>5〜9</t>
  </si>
  <si>
    <t>1〜4</t>
    <phoneticPr fontId="20"/>
  </si>
  <si>
    <t>0歳</t>
  </si>
  <si>
    <t>183　年齢別死亡数</t>
    <phoneticPr fontId="20"/>
  </si>
  <si>
    <t>資料：環境部リサイクル清掃課（清掃事業年報）</t>
    <rPh sb="3" eb="6">
      <t>カンキョウブ</t>
    </rPh>
    <rPh sb="11" eb="13">
      <t>セイソウ</t>
    </rPh>
    <rPh sb="13" eb="14">
      <t>カ</t>
    </rPh>
    <phoneticPr fontId="20"/>
  </si>
  <si>
    <t>注４：燃やすごみ・燃やさないごみ収集量にはプラスチック製容器包装残渣分は含まない。</t>
    <rPh sb="3" eb="4">
      <t>モ</t>
    </rPh>
    <rPh sb="9" eb="10">
      <t>モ</t>
    </rPh>
    <rPh sb="16" eb="18">
      <t>シュウシュウ</t>
    </rPh>
    <rPh sb="18" eb="19">
      <t>リョウ</t>
    </rPh>
    <rPh sb="27" eb="28">
      <t>セイ</t>
    </rPh>
    <rPh sb="28" eb="30">
      <t>ヨウキ</t>
    </rPh>
    <rPh sb="30" eb="32">
      <t>ホウソウ</t>
    </rPh>
    <rPh sb="32" eb="34">
      <t>ザンサ</t>
    </rPh>
    <rPh sb="34" eb="35">
      <t>ブン</t>
    </rPh>
    <rPh sb="36" eb="37">
      <t>フク</t>
    </rPh>
    <phoneticPr fontId="20"/>
  </si>
  <si>
    <t>注３：持込は区別持込ごみ量算定によるもの。</t>
    <rPh sb="6" eb="8">
      <t>クベツ</t>
    </rPh>
    <rPh sb="8" eb="10">
      <t>モチコミ</t>
    </rPh>
    <rPh sb="12" eb="13">
      <t>リョウ</t>
    </rPh>
    <rPh sb="13" eb="15">
      <t>サンテイ</t>
    </rPh>
    <phoneticPr fontId="20"/>
  </si>
  <si>
    <t>注２：四捨五入のため総数が必ずしも一致していない｡</t>
  </si>
  <si>
    <t>注１：収集対象世帯数は各月１日現在で住民基本台帳に登録された数(外国人世帯を含む)の年度平均。</t>
    <rPh sb="42" eb="44">
      <t>ネンド</t>
    </rPh>
    <rPh sb="44" eb="46">
      <t>ヘイキン</t>
    </rPh>
    <phoneticPr fontId="20"/>
  </si>
  <si>
    <t>ｔ</t>
    <phoneticPr fontId="20"/>
  </si>
  <si>
    <t>平常
申告分</t>
  </si>
  <si>
    <t>持込</t>
    <phoneticPr fontId="20"/>
  </si>
  <si>
    <t>粗大収集</t>
  </si>
  <si>
    <t>燃やさない
ごみ</t>
    <phoneticPr fontId="20"/>
  </si>
  <si>
    <t>燃やす
ごみ</t>
    <rPh sb="0" eb="1">
      <t>モ</t>
    </rPh>
    <phoneticPr fontId="20"/>
  </si>
  <si>
    <t>一日平均量</t>
    <phoneticPr fontId="20"/>
  </si>
  <si>
    <t>持込</t>
  </si>
  <si>
    <t>収集量</t>
    <phoneticPr fontId="20"/>
  </si>
  <si>
    <t>収集対象
世帯数</t>
    <phoneticPr fontId="20"/>
  </si>
  <si>
    <t>収集
日数</t>
    <phoneticPr fontId="20"/>
  </si>
  <si>
    <t>184　ごみの収集状況</t>
    <phoneticPr fontId="20"/>
  </si>
  <si>
    <t>　注：四捨五入のため総数が必ずしも一致していない｡</t>
    <phoneticPr fontId="20"/>
  </si>
  <si>
    <t>焼却</t>
  </si>
  <si>
    <t>低空地埋立および積替</t>
  </si>
  <si>
    <t>(単位：ｔ)</t>
  </si>
  <si>
    <t>185　ごみの処分状況</t>
    <phoneticPr fontId="20"/>
  </si>
  <si>
    <t>資料：清掃事務所（清掃事業年報）</t>
    <rPh sb="3" eb="5">
      <t>セイソウ</t>
    </rPh>
    <rPh sb="5" eb="7">
      <t>ジム</t>
    </rPh>
    <rPh sb="7" eb="8">
      <t>ショ</t>
    </rPh>
    <phoneticPr fontId="20"/>
  </si>
  <si>
    <t>　注：「その他」には小型家電等を含む。</t>
    <rPh sb="1" eb="2">
      <t>チュウ</t>
    </rPh>
    <rPh sb="6" eb="7">
      <t>タ</t>
    </rPh>
    <rPh sb="10" eb="12">
      <t>コガタ</t>
    </rPh>
    <rPh sb="12" eb="14">
      <t>カデン</t>
    </rPh>
    <rPh sb="14" eb="15">
      <t>トウ</t>
    </rPh>
    <rPh sb="16" eb="17">
      <t>フク</t>
    </rPh>
    <phoneticPr fontId="20"/>
  </si>
  <si>
    <t>雑びん</t>
  </si>
  <si>
    <t>生びん</t>
  </si>
  <si>
    <t>その他金属</t>
  </si>
  <si>
    <t>アルミ</t>
  </si>
  <si>
    <t>スチール</t>
  </si>
  <si>
    <t>プラスチック製容器包装</t>
    <rPh sb="6" eb="7">
      <t>セイ</t>
    </rPh>
    <rPh sb="7" eb="9">
      <t>ヨウキ</t>
    </rPh>
    <rPh sb="9" eb="11">
      <t>ホウソウ</t>
    </rPh>
    <phoneticPr fontId="20"/>
  </si>
  <si>
    <t>食品トレイ</t>
    <phoneticPr fontId="20"/>
  </si>
  <si>
    <t>ペットボトル</t>
  </si>
  <si>
    <t>びん</t>
  </si>
  <si>
    <t>金属</t>
  </si>
  <si>
    <t>回収量</t>
  </si>
  <si>
    <t>紙パック</t>
  </si>
  <si>
    <t>段ボール</t>
  </si>
  <si>
    <t>雑誌</t>
  </si>
  <si>
    <t>新聞</t>
  </si>
  <si>
    <t>布類</t>
  </si>
  <si>
    <t>紙類</t>
  </si>
  <si>
    <t>集団回収
団体数</t>
    <phoneticPr fontId="20"/>
  </si>
  <si>
    <t>(単位：kg)</t>
    <phoneticPr fontId="20"/>
  </si>
  <si>
    <t>186　リサイクル事業による資源回収量</t>
    <phoneticPr fontId="20"/>
  </si>
  <si>
    <t>　注：他区収集分も含む｡</t>
    <phoneticPr fontId="20"/>
  </si>
  <si>
    <t>kℓ</t>
  </si>
  <si>
    <t>kℓ</t>
    <phoneticPr fontId="20"/>
  </si>
  <si>
    <t>一日当り汲取量</t>
    <phoneticPr fontId="20"/>
  </si>
  <si>
    <t>汲取量</t>
  </si>
  <si>
    <t>作業延戸数</t>
  </si>
  <si>
    <t>作業日数</t>
  </si>
  <si>
    <t>187　し尿の作業日数等の状況</t>
    <phoneticPr fontId="20"/>
  </si>
  <si>
    <t>資料：（財）特別区協議会「特別区の統計」</t>
    <rPh sb="4" eb="5">
      <t>ザイ</t>
    </rPh>
    <rPh sb="6" eb="9">
      <t>トクベツク</t>
    </rPh>
    <rPh sb="9" eb="12">
      <t>キョウギカイ</t>
    </rPh>
    <rPh sb="13" eb="16">
      <t>トクベツク</t>
    </rPh>
    <rPh sb="17" eb="19">
      <t>トウケイ</t>
    </rPh>
    <phoneticPr fontId="20"/>
  </si>
  <si>
    <t>区立</t>
  </si>
  <si>
    <t>都立</t>
  </si>
  <si>
    <t>区面積に対する
公園面積の割合</t>
    <rPh sb="1" eb="3">
      <t>メンセキ</t>
    </rPh>
    <rPh sb="4" eb="5">
      <t>タイ</t>
    </rPh>
    <rPh sb="8" eb="10">
      <t>コウエン</t>
    </rPh>
    <rPh sb="10" eb="12">
      <t>メンセキ</t>
    </rPh>
    <phoneticPr fontId="20"/>
  </si>
  <si>
    <t>区民一人当り
公園面積</t>
    <rPh sb="0" eb="2">
      <t>クミン</t>
    </rPh>
    <rPh sb="7" eb="9">
      <t>コウエン</t>
    </rPh>
    <phoneticPr fontId="20"/>
  </si>
  <si>
    <t>その他の公園</t>
    <rPh sb="2" eb="3">
      <t>タ</t>
    </rPh>
    <phoneticPr fontId="20"/>
  </si>
  <si>
    <t>都市公園以外の
区立公園</t>
    <phoneticPr fontId="20"/>
  </si>
  <si>
    <t>都市公園</t>
    <phoneticPr fontId="20"/>
  </si>
  <si>
    <t>(単位：㎡）</t>
  </si>
  <si>
    <t>188　都市公園等面積</t>
    <phoneticPr fontId="20"/>
  </si>
  <si>
    <t>資料：都市整備部道路補修課</t>
    <rPh sb="3" eb="5">
      <t>トシ</t>
    </rPh>
    <rPh sb="5" eb="7">
      <t>セイビ</t>
    </rPh>
    <rPh sb="8" eb="10">
      <t>ドウロ</t>
    </rPh>
    <rPh sb="10" eb="12">
      <t>ホシュウ</t>
    </rPh>
    <rPh sb="12" eb="13">
      <t>カ</t>
    </rPh>
    <phoneticPr fontId="20"/>
  </si>
  <si>
    <t>左のうち
歩道植樹帯</t>
    <phoneticPr fontId="20"/>
  </si>
  <si>
    <t>道路緑地
面積</t>
    <phoneticPr fontId="20"/>
  </si>
  <si>
    <t>トネリコ</t>
  </si>
  <si>
    <t>クスノキ</t>
  </si>
  <si>
    <t>ヤナギ</t>
  </si>
  <si>
    <t>ヤマモモ</t>
  </si>
  <si>
    <t>サクラ</t>
  </si>
  <si>
    <t>(単位：本)</t>
  </si>
  <si>
    <t>189　区の緑道上の樹木数</t>
    <phoneticPr fontId="20"/>
  </si>
  <si>
    <t>資料：都市整備部道路補修課</t>
    <rPh sb="3" eb="5">
      <t>トシ</t>
    </rPh>
    <rPh sb="5" eb="7">
      <t>セイビ</t>
    </rPh>
    <rPh sb="10" eb="12">
      <t>ホシュウ</t>
    </rPh>
    <rPh sb="12" eb="13">
      <t>カ</t>
    </rPh>
    <phoneticPr fontId="20"/>
  </si>
  <si>
    <t>区道</t>
  </si>
  <si>
    <t>ＬＥＤ灯他</t>
    <rPh sb="3" eb="4">
      <t>トウ</t>
    </rPh>
    <rPh sb="4" eb="5">
      <t>ホカ</t>
    </rPh>
    <phoneticPr fontId="20"/>
  </si>
  <si>
    <t>水銀灯</t>
    <phoneticPr fontId="20"/>
  </si>
  <si>
    <t>蛍光灯</t>
  </si>
  <si>
    <t>白熱灯</t>
    <rPh sb="0" eb="3">
      <t>ハクネツトウ</t>
    </rPh>
    <phoneticPr fontId="20"/>
  </si>
  <si>
    <t>(単位：基)</t>
  </si>
  <si>
    <t>190　区道・私道上の街路灯数</t>
    <phoneticPr fontId="20"/>
  </si>
  <si>
    <t>資料：環境部環境課</t>
  </si>
  <si>
    <t>　注：２項目以上にまたがる場合は，それぞれの現象ごとに１件とする｡</t>
    <phoneticPr fontId="20"/>
  </si>
  <si>
    <t>土壌汚染</t>
  </si>
  <si>
    <t>地盤沈下</t>
  </si>
  <si>
    <t>振動</t>
  </si>
  <si>
    <t>騒音</t>
  </si>
  <si>
    <t>汚水</t>
  </si>
  <si>
    <t>悪臭</t>
  </si>
  <si>
    <t>有害ガス</t>
  </si>
  <si>
    <t>粉じん</t>
  </si>
  <si>
    <t>ばい煙</t>
  </si>
  <si>
    <t>191　公害苦情・陳情現象別件数</t>
    <phoneticPr fontId="20"/>
  </si>
  <si>
    <t>注３：年平均値と環境基準達成状況とは対応していない。</t>
    <rPh sb="0" eb="1">
      <t>チュウ</t>
    </rPh>
    <rPh sb="3" eb="4">
      <t>トシ</t>
    </rPh>
    <rPh sb="4" eb="7">
      <t>ヘイキンチ</t>
    </rPh>
    <rPh sb="8" eb="10">
      <t>カンキョウ</t>
    </rPh>
    <rPh sb="10" eb="12">
      <t>キジュン</t>
    </rPh>
    <rPh sb="12" eb="14">
      <t>タッセイ</t>
    </rPh>
    <rPh sb="14" eb="16">
      <t>ジョウキョウ</t>
    </rPh>
    <rPh sb="18" eb="20">
      <t>タイオウ</t>
    </rPh>
    <phoneticPr fontId="20"/>
  </si>
  <si>
    <t>注２：オキシダントの環境基準は短期的評価｡その他は長期的評価により達成状況を示す｡</t>
    <rPh sb="0" eb="1">
      <t>チュウ</t>
    </rPh>
    <rPh sb="10" eb="12">
      <t>カンキョウ</t>
    </rPh>
    <rPh sb="12" eb="14">
      <t>キジュン</t>
    </rPh>
    <rPh sb="15" eb="18">
      <t>タンキテキ</t>
    </rPh>
    <rPh sb="18" eb="20">
      <t>ヒョウカ</t>
    </rPh>
    <rPh sb="23" eb="24">
      <t>タ</t>
    </rPh>
    <rPh sb="25" eb="28">
      <t>チョウキテキ</t>
    </rPh>
    <rPh sb="28" eb="30">
      <t>ヒョウカ</t>
    </rPh>
    <rPh sb="33" eb="35">
      <t>タッセイ</t>
    </rPh>
    <rPh sb="35" eb="37">
      <t>ジョウキョウ</t>
    </rPh>
    <rPh sb="38" eb="39">
      <t>シメ</t>
    </rPh>
    <phoneticPr fontId="20"/>
  </si>
  <si>
    <t>注１：水元大気総合測定室の測定結果（オキシダントは５時〜２０時の測定値）による｡</t>
  </si>
  <si>
    <t>〇</t>
    <phoneticPr fontId="20"/>
  </si>
  <si>
    <t>×</t>
    <phoneticPr fontId="20"/>
  </si>
  <si>
    <t>○</t>
  </si>
  <si>
    <t>×</t>
  </si>
  <si>
    <t>mg／m3</t>
    <phoneticPr fontId="20"/>
  </si>
  <si>
    <t>ppm</t>
    <phoneticPr fontId="20"/>
  </si>
  <si>
    <t>環境基準
達成状況</t>
    <phoneticPr fontId="20"/>
  </si>
  <si>
    <t>年平均値</t>
    <phoneticPr fontId="20"/>
  </si>
  <si>
    <t>浮遊粒子状物質</t>
  </si>
  <si>
    <t>オキシダント</t>
  </si>
  <si>
    <t>二酸化硫黄</t>
  </si>
  <si>
    <t>二酸化窒素</t>
  </si>
  <si>
    <t>一酸化炭素</t>
  </si>
  <si>
    <t>192　大気汚染常時測定結果</t>
    <phoneticPr fontId="20"/>
  </si>
  <si>
    <t>資料：環境部環境課</t>
    <phoneticPr fontId="20"/>
  </si>
  <si>
    <t>　注：２項目以上の現象にまたがるものがある場合は､それぞれの現象ごとに１件とする｡</t>
    <phoneticPr fontId="20"/>
  </si>
  <si>
    <t>建設作業</t>
    <phoneticPr fontId="20"/>
  </si>
  <si>
    <t>指定作業場</t>
    <rPh sb="0" eb="2">
      <t>シテイ</t>
    </rPh>
    <rPh sb="2" eb="4">
      <t>サギョウ</t>
    </rPh>
    <rPh sb="4" eb="5">
      <t>バ</t>
    </rPh>
    <phoneticPr fontId="20"/>
  </si>
  <si>
    <t>工場</t>
    <rPh sb="0" eb="2">
      <t>コウジョウ</t>
    </rPh>
    <phoneticPr fontId="20"/>
  </si>
  <si>
    <t>区分</t>
    <rPh sb="0" eb="2">
      <t>クブン</t>
    </rPh>
    <phoneticPr fontId="20"/>
  </si>
  <si>
    <t>193　令和２年度公害に係る業種別現象別苦情陳情受付件数</t>
    <rPh sb="4" eb="5">
      <t>レイ</t>
    </rPh>
    <rPh sb="5" eb="6">
      <t>ワ</t>
    </rPh>
    <rPh sb="7" eb="9">
      <t>ネンド</t>
    </rPh>
    <phoneticPr fontId="20"/>
  </si>
  <si>
    <t>２　　この統計書は令和２年度の統計を主として収録し、他の年または他の</t>
    <rPh sb="5" eb="8">
      <t>トウケイショ</t>
    </rPh>
    <rPh sb="9" eb="11">
      <t>レイワ</t>
    </rPh>
    <rPh sb="12" eb="14">
      <t>ネンド</t>
    </rPh>
    <rPh sb="15" eb="17">
      <t>トウケイ</t>
    </rPh>
    <rPh sb="18" eb="19">
      <t>シュ</t>
    </rPh>
    <rPh sb="22" eb="24">
      <t>シュウロク</t>
    </rPh>
    <rPh sb="26" eb="27">
      <t>タ</t>
    </rPh>
    <rPh sb="28" eb="29">
      <t>トシ</t>
    </rPh>
    <rPh sb="32" eb="33">
      <t>タ</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</si>
</sst>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42" formatCode="_ &quot;¥&quot;* #,##0_ ;_ &quot;¥&quot;* \-#,##0_ ;_ &quot;¥&quot;* &quot;-&quot;_ ;_ @_ "/>
    <numFmt numFmtId="41" formatCode="_ * #,##0_ ;_ * \-#,##0_ ;_ * &quot;-&quot;_ ;_ @_ "/>
    <numFmt numFmtId="176" formatCode="#,##0_ "/>
    <numFmt numFmtId="177" formatCode="#,##0_);[Red]\(#,##0\)"/>
    <numFmt numFmtId="178" formatCode="#,##0_ ;[Red]\-#,##0\ "/>
    <numFmt numFmtId="179" formatCode="#,##0;[Red]#,##0"/>
    <numFmt numFmtId="180" formatCode="#,##0;&quot;△ &quot;#,##0"/>
    <numFmt numFmtId="181" formatCode="#,##0.0_ "/>
    <numFmt numFmtId="182" formatCode="0.0_ "/>
    <numFmt numFmtId="183" formatCode="[$-411]ggge&quot;年&quot;m&quot;月&quot;d&quot;日&quot;;@"/>
    <numFmt numFmtId="184" formatCode="0.0_);[Red]\(0.0\)"/>
    <numFmt numFmtId="185" formatCode="#,##0.0;&quot;△ &quot;#,##0.0"/>
    <numFmt numFmtId="186" formatCode="#,##0.00;&quot;△ &quot;#,##0.00"/>
    <numFmt numFmtId="187" formatCode="0.000"/>
    <numFmt numFmtId="188" formatCode="0.00000"/>
    <numFmt numFmtId="189" formatCode="0.00_ "/>
    <numFmt numFmtId="190" formatCode="##,###,##0;&quot;-&quot;#,###,##0"/>
    <numFmt numFmtId="191" formatCode="0.0%"/>
    <numFmt numFmtId="192" formatCode="0.0"/>
    <numFmt numFmtId="193" formatCode="#,##0.0_);\(#,##0.0\)"/>
    <numFmt numFmtId="194" formatCode="#,##0.0_);[Red]\(#,##0.0\)"/>
    <numFmt numFmtId="195" formatCode="#,###,###,##0;&quot; -&quot;###,###,##0"/>
    <numFmt numFmtId="196" formatCode="###,###,###,##0;&quot;△&quot;###,###,###,##0;&quot;－&quot;;@"/>
    <numFmt numFmtId="197" formatCode="###,###,###,##0;&quot;△&quot;###,###,###,##0;&quot;-&quot;;@"/>
    <numFmt numFmtId="198" formatCode="General__\ "/>
    <numFmt numFmtId="199" formatCode="#,###,##0;&quot;△&quot;###\ ##0;&quot;-&quot;"/>
    <numFmt numFmtId="200" formatCode="0.00;&quot;△ &quot;0.00"/>
    <numFmt numFmtId="201" formatCode="#,###,##0;&quot; -&quot;#,###,##0"/>
    <numFmt numFmtId="202" formatCode="#,###,##0;&quot;-&quot;#,###,##0"/>
    <numFmt numFmtId="203" formatCode="0.00_);[Red]\(0.00\)"/>
    <numFmt numFmtId="204" formatCode="0_);[Red]\(0\)"/>
    <numFmt numFmtId="205" formatCode="#,##0.0;[Red]\-#,##0.0"/>
    <numFmt numFmtId="206" formatCode="#,##0.00_ "/>
    <numFmt numFmtId="207" formatCode="0.0;&quot;△ &quot;0.0"/>
    <numFmt numFmtId="208" formatCode="\(0\)"/>
    <numFmt numFmtId="209" formatCode="#,##0_);\(#,##0\)"/>
    <numFmt numFmtId="210" formatCode="#,##0.0_ ;[Red]\-#,##0.0\ "/>
    <numFmt numFmtId="211" formatCode="0_);\(0\)"/>
    <numFmt numFmtId="212" formatCode="\(##\)"/>
    <numFmt numFmtId="213" formatCode="0_ "/>
    <numFmt numFmtId="214" formatCode="#,##0.00_);[Red]\(#,##0.00\)"/>
    <numFmt numFmtId="215" formatCode="\(#,###\)"/>
    <numFmt numFmtId="216" formatCode="0.000_ "/>
    <numFmt numFmtId="217" formatCode="0.000_);[Red]\(0.000\)"/>
  </numFmts>
  <fonts count="131">
    <font>
      <sz val="11"/>
      <name val="ＭＳ Ｐゴシック"/>
      <family val="3"/>
      <charset val="128"/>
    </font>
    <font>
      <sz val="10"/>
      <color theme="1"/>
      <name val="ＭＳ Ｐゴシック"/>
      <family val="2"/>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b/>
      <sz val="9"/>
      <name val="ＭＳ ゴシック"/>
      <family val="3"/>
      <charset val="128"/>
    </font>
    <font>
      <sz val="11"/>
      <color rgb="FFFF0000"/>
      <name val="ＭＳ 明朝"/>
      <family val="1"/>
      <charset val="128"/>
    </font>
    <font>
      <sz val="12"/>
      <name val="ＭＳ 明朝"/>
      <family val="1"/>
      <charset val="128"/>
    </font>
    <font>
      <sz val="16"/>
      <name val="ＭＳ 明朝"/>
      <family val="1"/>
      <charset val="128"/>
    </font>
    <font>
      <u val="double"/>
      <sz val="22"/>
      <name val="ＭＳ 明朝"/>
      <family val="1"/>
      <charset val="128"/>
    </font>
    <font>
      <u val="double"/>
      <sz val="10"/>
      <name val="ＭＳ 明朝"/>
      <family val="1"/>
      <charset val="128"/>
    </font>
    <font>
      <sz val="10"/>
      <name val="ＭＳ 明朝"/>
      <family val="1"/>
      <charset val="128"/>
    </font>
    <font>
      <b/>
      <sz val="10"/>
      <name val="ＭＳ ゴシック"/>
      <family val="3"/>
      <charset val="128"/>
    </font>
    <font>
      <sz val="11"/>
      <color theme="1"/>
      <name val="ＭＳ Ｐゴシック"/>
      <family val="2"/>
      <scheme val="minor"/>
    </font>
    <font>
      <sz val="11"/>
      <name val="ＭＳ Ｐ明朝"/>
      <family val="1"/>
      <charset val="128"/>
    </font>
    <font>
      <sz val="10"/>
      <name val="ＭＳ Ｐ明朝"/>
      <family val="1"/>
      <charset val="128"/>
    </font>
    <font>
      <sz val="12"/>
      <name val="ＭＳ Ｐ明朝"/>
      <family val="1"/>
      <charset val="128"/>
    </font>
    <font>
      <sz val="13"/>
      <name val="ＭＳ Ｐ明朝"/>
      <family val="1"/>
      <charset val="128"/>
    </font>
    <font>
      <u val="double"/>
      <sz val="10"/>
      <name val="ＭＳ Ｐ明朝"/>
      <family val="1"/>
      <charset val="128"/>
    </font>
    <font>
      <sz val="6"/>
      <name val="ＭＳ Ｐゴシック"/>
      <family val="3"/>
      <charset val="128"/>
      <scheme val="minor"/>
    </font>
    <font>
      <u val="double"/>
      <sz val="22"/>
      <name val="ＭＳ Ｐ明朝"/>
      <family val="1"/>
      <charset val="128"/>
    </font>
    <font>
      <sz val="22"/>
      <color rgb="FFFF0000"/>
      <name val="ＭＳ 明朝"/>
      <family val="1"/>
      <charset val="128"/>
    </font>
    <font>
      <sz val="12"/>
      <name val="ＭＳ ゴシック"/>
      <family val="3"/>
      <charset val="128"/>
    </font>
    <font>
      <sz val="14"/>
      <name val="ＭＳ 明朝"/>
      <family val="1"/>
      <charset val="128"/>
    </font>
    <font>
      <b/>
      <sz val="12"/>
      <name val="ＭＳ ゴシック"/>
      <family val="3"/>
      <charset val="128"/>
    </font>
    <font>
      <sz val="22"/>
      <name val="ＭＳ 明朝"/>
      <family val="1"/>
      <charset val="128"/>
    </font>
    <font>
      <sz val="12"/>
      <color theme="1"/>
      <name val="ＭＳ 明朝"/>
      <family val="1"/>
      <charset val="128"/>
    </font>
    <font>
      <sz val="6"/>
      <name val="ＭＳ 明朝"/>
      <family val="1"/>
      <charset val="128"/>
    </font>
    <font>
      <b/>
      <sz val="11"/>
      <name val="ＭＳ ゴシック"/>
      <family val="3"/>
      <charset val="128"/>
    </font>
    <font>
      <sz val="11"/>
      <name val="ＭＳ ゴシック"/>
      <family val="3"/>
      <charset val="128"/>
    </font>
    <font>
      <b/>
      <sz val="12"/>
      <color theme="1"/>
      <name val="ＭＳ ゴシック"/>
      <family val="3"/>
      <charset val="128"/>
    </font>
    <font>
      <sz val="12"/>
      <color indexed="8"/>
      <name val="ＭＳ 明朝"/>
      <family val="1"/>
      <charset val="128"/>
    </font>
    <font>
      <sz val="10"/>
      <color indexed="8"/>
      <name val="ＭＳ 明朝"/>
      <family val="1"/>
      <charset val="128"/>
    </font>
    <font>
      <b/>
      <sz val="12"/>
      <color indexed="8"/>
      <name val="ＭＳ ゴシック"/>
      <family val="3"/>
      <charset val="128"/>
    </font>
    <font>
      <u val="double"/>
      <sz val="10"/>
      <color indexed="12"/>
      <name val="ＭＳ 明朝"/>
      <family val="1"/>
      <charset val="128"/>
    </font>
    <font>
      <b/>
      <sz val="10"/>
      <color indexed="8"/>
      <name val="ＭＳ 明朝"/>
      <family val="1"/>
      <charset val="128"/>
    </font>
    <font>
      <sz val="22"/>
      <color indexed="8"/>
      <name val="ＭＳ 明朝"/>
      <family val="1"/>
      <charset val="128"/>
    </font>
    <font>
      <u val="double"/>
      <sz val="22"/>
      <color indexed="8"/>
      <name val="ＭＳ 明朝"/>
      <family val="1"/>
      <charset val="128"/>
    </font>
    <font>
      <b/>
      <sz val="12"/>
      <name val="ＭＳ 明朝"/>
      <family val="1"/>
      <charset val="128"/>
    </font>
    <font>
      <sz val="11"/>
      <color indexed="8"/>
      <name val="ＭＳ 明朝"/>
      <family val="1"/>
      <charset val="128"/>
    </font>
    <font>
      <sz val="11"/>
      <color indexed="8"/>
      <name val="ＭＳ ゴシック"/>
      <family val="3"/>
      <charset val="128"/>
    </font>
    <font>
      <b/>
      <sz val="11"/>
      <color indexed="8"/>
      <name val="ＭＳ ゴシック"/>
      <family val="3"/>
      <charset val="128"/>
    </font>
    <font>
      <sz val="16"/>
      <color indexed="8"/>
      <name val="ＭＳ 明朝"/>
      <family val="1"/>
      <charset val="128"/>
    </font>
    <font>
      <sz val="9"/>
      <color indexed="8"/>
      <name val="ＭＳ 明朝"/>
      <family val="1"/>
      <charset val="128"/>
    </font>
    <font>
      <sz val="12"/>
      <color indexed="8"/>
      <name val="ＭＳ ゴシック"/>
      <family val="3"/>
      <charset val="128"/>
    </font>
    <font>
      <sz val="10"/>
      <name val="ＭＳ ゴシック"/>
      <family val="3"/>
      <charset val="128"/>
    </font>
    <font>
      <sz val="10"/>
      <color theme="1"/>
      <name val="ＭＳ 明朝"/>
      <family val="1"/>
      <charset val="128"/>
    </font>
    <font>
      <sz val="10"/>
      <color rgb="FFFF0000"/>
      <name val="ＭＳ 明朝"/>
      <family val="1"/>
      <charset val="128"/>
    </font>
    <font>
      <sz val="8"/>
      <name val="ＭＳ 明朝"/>
      <family val="1"/>
      <charset val="128"/>
    </font>
    <font>
      <sz val="12"/>
      <name val="ＭＳ Ｐゴシック"/>
      <family val="3"/>
      <charset val="128"/>
    </font>
    <font>
      <sz val="11"/>
      <color theme="1"/>
      <name val="ＭＳ Ｐゴシック"/>
      <family val="2"/>
      <charset val="128"/>
      <scheme val="minor"/>
    </font>
    <font>
      <sz val="6"/>
      <name val="ＭＳ Ｐゴシック"/>
      <family val="2"/>
      <charset val="128"/>
      <scheme val="minor"/>
    </font>
    <font>
      <u val="double"/>
      <sz val="18"/>
      <name val="ＭＳ 明朝"/>
      <family val="1"/>
      <charset val="128"/>
    </font>
    <font>
      <b/>
      <sz val="12"/>
      <name val="ＭＳ Ｐ明朝"/>
      <family val="1"/>
      <charset val="128"/>
    </font>
    <font>
      <b/>
      <sz val="12"/>
      <name val="ＭＳ Ｐゴシック"/>
      <family val="3"/>
      <charset val="128"/>
    </font>
    <font>
      <sz val="8"/>
      <name val="ＭＳ Ｐ明朝"/>
      <family val="1"/>
      <charset val="128"/>
    </font>
    <font>
      <sz val="9"/>
      <name val="ＭＳ Ｐ明朝"/>
      <family val="1"/>
      <charset val="128"/>
    </font>
    <font>
      <u val="double"/>
      <sz val="18"/>
      <name val="ＭＳ Ｐ明朝"/>
      <family val="1"/>
      <charset val="128"/>
    </font>
    <font>
      <u val="double"/>
      <sz val="24"/>
      <name val="ＭＳ 明朝"/>
      <family val="1"/>
      <charset val="128"/>
    </font>
    <font>
      <b/>
      <sz val="12"/>
      <color indexed="8"/>
      <name val="ＭＳ 明朝"/>
      <family val="1"/>
      <charset val="128"/>
    </font>
    <font>
      <b/>
      <sz val="10"/>
      <color indexed="8"/>
      <name val="ＭＳ ゴシック"/>
      <family val="3"/>
      <charset val="128"/>
    </font>
    <font>
      <sz val="8"/>
      <color indexed="8"/>
      <name val="ＭＳ 明朝"/>
      <family val="1"/>
      <charset val="128"/>
    </font>
    <font>
      <sz val="7"/>
      <name val="ＭＳ 明朝"/>
      <family val="1"/>
      <charset val="128"/>
    </font>
    <font>
      <sz val="6"/>
      <color indexed="8"/>
      <name val="ＭＳ 明朝"/>
      <family val="1"/>
      <charset val="128"/>
    </font>
    <font>
      <u val="double"/>
      <sz val="10"/>
      <color indexed="8"/>
      <name val="ＭＳ 明朝"/>
      <family val="1"/>
      <charset val="128"/>
    </font>
    <font>
      <b/>
      <sz val="12"/>
      <color theme="1"/>
      <name val="ＭＳ 明朝"/>
      <family val="1"/>
      <charset val="128"/>
    </font>
    <font>
      <b/>
      <sz val="13"/>
      <color theme="3"/>
      <name val="ＭＳ Ｐゴシック"/>
      <family val="2"/>
      <charset val="128"/>
      <scheme val="minor"/>
    </font>
    <font>
      <b/>
      <sz val="8"/>
      <color indexed="8"/>
      <name val="ＭＳ ゴシック"/>
      <family val="3"/>
      <charset val="128"/>
    </font>
    <font>
      <sz val="7"/>
      <color indexed="8"/>
      <name val="ＭＳ 明朝"/>
      <family val="1"/>
      <charset val="128"/>
    </font>
    <font>
      <sz val="26"/>
      <name val="ＭＳ 明朝"/>
      <family val="1"/>
      <charset val="128"/>
    </font>
    <font>
      <sz val="6"/>
      <name val="ＭＳ Ｐゴシック"/>
      <family val="2"/>
      <charset val="128"/>
    </font>
    <font>
      <sz val="6"/>
      <name val="ＭＳ ゴシック"/>
      <family val="3"/>
      <charset val="128"/>
    </font>
    <font>
      <u val="double"/>
      <sz val="14"/>
      <color indexed="8"/>
      <name val="ＭＳ Ｐ明朝"/>
      <family val="1"/>
      <charset val="128"/>
    </font>
    <font>
      <b/>
      <sz val="11"/>
      <name val="ＭＳ 明朝"/>
      <family val="1"/>
      <charset val="128"/>
    </font>
    <font>
      <b/>
      <sz val="10"/>
      <name val="ＭＳ 明朝"/>
      <family val="1"/>
      <charset val="128"/>
    </font>
    <font>
      <b/>
      <u val="double"/>
      <sz val="22"/>
      <name val="ＭＳ ゴシック"/>
      <family val="3"/>
      <charset val="128"/>
    </font>
    <font>
      <vertAlign val="superscript"/>
      <sz val="10"/>
      <name val="ＭＳ 明朝"/>
      <family val="1"/>
      <charset val="128"/>
    </font>
    <font>
      <u val="double"/>
      <sz val="12"/>
      <name val="ＭＳ 明朝"/>
      <family val="1"/>
      <charset val="128"/>
    </font>
    <font>
      <sz val="6"/>
      <name val="ＭＳ Ｐゴシック"/>
      <family val="3"/>
    </font>
    <font>
      <sz val="10"/>
      <color rgb="FFFF0000"/>
      <name val="ＭＳ ゴシック"/>
      <family val="3"/>
      <charset val="128"/>
    </font>
    <font>
      <b/>
      <sz val="10"/>
      <color rgb="FFFF0000"/>
      <name val="ＭＳ ゴシック"/>
      <family val="3"/>
      <charset val="128"/>
    </font>
    <font>
      <u/>
      <sz val="11"/>
      <color theme="10"/>
      <name val="ＭＳ Ｐゴシック"/>
      <family val="3"/>
    </font>
    <font>
      <u/>
      <sz val="11"/>
      <color rgb="FFFF0000"/>
      <name val="ＭＳ Ｐゴシック"/>
      <family val="3"/>
    </font>
    <font>
      <u/>
      <sz val="12"/>
      <color theme="10"/>
      <name val="ＭＳ Ｐゴシック"/>
      <family val="3"/>
    </font>
    <font>
      <sz val="11"/>
      <color rgb="FFFF0000"/>
      <name val="ＭＳ ゴシック"/>
      <family val="3"/>
      <charset val="128"/>
    </font>
    <font>
      <b/>
      <sz val="18"/>
      <name val="ＭＳ 明朝"/>
      <family val="1"/>
      <charset val="128"/>
    </font>
    <font>
      <i/>
      <sz val="12"/>
      <name val="ＭＳ 明朝"/>
      <family val="1"/>
      <charset val="128"/>
    </font>
    <font>
      <sz val="9"/>
      <color theme="1"/>
      <name val="ＭＳ 明朝"/>
      <family val="1"/>
      <charset val="128"/>
    </font>
    <font>
      <sz val="8"/>
      <color theme="1"/>
      <name val="ＭＳ 明朝"/>
      <family val="1"/>
      <charset val="128"/>
    </font>
    <font>
      <sz val="16"/>
      <color theme="1"/>
      <name val="ＭＳ 明朝"/>
      <family val="1"/>
      <charset val="128"/>
    </font>
    <font>
      <u val="double"/>
      <sz val="10"/>
      <color theme="1"/>
      <name val="ＭＳ 明朝"/>
      <family val="1"/>
      <charset val="128"/>
    </font>
    <font>
      <u val="double"/>
      <sz val="22"/>
      <color theme="1"/>
      <name val="ＭＳ 明朝"/>
      <family val="1"/>
      <charset val="128"/>
    </font>
    <font>
      <sz val="22"/>
      <name val="ＭＳ Ｐ明朝"/>
      <family val="1"/>
      <charset val="128"/>
    </font>
    <font>
      <sz val="10"/>
      <name val="ＭＳ Ｐゴシック"/>
      <family val="3"/>
      <charset val="128"/>
    </font>
    <font>
      <sz val="22"/>
      <color theme="1"/>
      <name val="ＭＳ 明朝"/>
      <family val="1"/>
      <charset val="128"/>
    </font>
    <font>
      <sz val="11"/>
      <color theme="1"/>
      <name val="ＭＳ Ｐ明朝"/>
      <family val="1"/>
      <charset val="128"/>
    </font>
    <font>
      <b/>
      <sz val="10"/>
      <color theme="1"/>
      <name val="ＭＳ 明朝"/>
      <family val="1"/>
      <charset val="128"/>
    </font>
    <font>
      <b/>
      <sz val="10"/>
      <color theme="1"/>
      <name val="ＭＳ ゴシック"/>
      <family val="3"/>
      <charset val="128"/>
    </font>
    <font>
      <sz val="11"/>
      <color theme="1"/>
      <name val="ＭＳ 明朝"/>
      <family val="1"/>
      <charset val="128"/>
    </font>
    <font>
      <b/>
      <sz val="11"/>
      <color rgb="FFFF0000"/>
      <name val="ＭＳ 明朝"/>
      <family val="1"/>
      <charset val="128"/>
    </font>
    <font>
      <u/>
      <sz val="11"/>
      <color indexed="12"/>
      <name val="ＭＳ Ｐゴシック"/>
      <family val="3"/>
      <charset val="128"/>
    </font>
    <font>
      <sz val="6"/>
      <name val="明朝"/>
      <family val="1"/>
      <charset val="128"/>
    </font>
    <font>
      <sz val="16"/>
      <name val="ＭＳ Ｐゴシック"/>
      <family val="3"/>
      <charset val="128"/>
    </font>
    <font>
      <b/>
      <sz val="16"/>
      <name val="ＭＳ 明朝"/>
      <family val="1"/>
      <charset val="128"/>
    </font>
    <font>
      <sz val="12"/>
      <color rgb="FFFF0000"/>
      <name val="ＭＳ 明朝"/>
      <family val="1"/>
      <charset val="128"/>
    </font>
    <font>
      <u/>
      <sz val="10"/>
      <name val="ＭＳ 明朝"/>
      <family val="1"/>
      <charset val="128"/>
    </font>
    <font>
      <b/>
      <sz val="13"/>
      <name val="ＭＳ ゴシック"/>
      <family val="3"/>
      <charset val="128"/>
    </font>
    <font>
      <sz val="13"/>
      <name val="ＭＳ 明朝"/>
      <family val="1"/>
      <charset val="128"/>
    </font>
    <font>
      <sz val="12"/>
      <color theme="1"/>
      <name val="ＭＳ ゴシック"/>
      <family val="3"/>
      <charset val="128"/>
    </font>
    <font>
      <b/>
      <sz val="8"/>
      <name val="ＭＳ ゴシック"/>
      <family val="3"/>
      <charset val="128"/>
    </font>
    <font>
      <sz val="22"/>
      <name val="ＭＳ Ｐゴシック"/>
      <family val="3"/>
      <charset val="128"/>
    </font>
    <font>
      <sz val="12"/>
      <color indexed="10"/>
      <name val="ＭＳ ゴシック"/>
      <family val="3"/>
      <charset val="128"/>
    </font>
    <font>
      <sz val="12"/>
      <color indexed="10"/>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top/>
      <bottom style="double">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bottom/>
      <diagonal/>
    </border>
    <border>
      <left style="thin">
        <color indexed="64"/>
      </left>
      <right style="double">
        <color indexed="64"/>
      </right>
      <top/>
      <bottom/>
      <diagonal/>
    </border>
    <border>
      <left style="double">
        <color indexed="64"/>
      </left>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right style="double">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diagonalDown="1">
      <left/>
      <right style="thin">
        <color indexed="64"/>
      </right>
      <top style="double">
        <color indexed="64"/>
      </top>
      <bottom style="thin">
        <color indexed="64"/>
      </bottom>
      <diagonal style="thin">
        <color indexed="64"/>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double">
        <color indexed="64"/>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8"/>
      </left>
      <right/>
      <top style="double">
        <color indexed="64"/>
      </top>
      <bottom style="thin">
        <color indexed="64"/>
      </bottom>
      <diagonal/>
    </border>
    <border>
      <left/>
      <right style="thin">
        <color indexed="8"/>
      </right>
      <top style="double">
        <color indexed="64"/>
      </top>
      <bottom style="thin">
        <color indexed="64"/>
      </bottom>
      <diagonal/>
    </border>
    <border>
      <left style="double">
        <color indexed="64"/>
      </left>
      <right style="thin">
        <color indexed="64"/>
      </right>
      <top style="double">
        <color indexed="64"/>
      </top>
      <bottom/>
      <diagonal/>
    </border>
    <border>
      <left style="thin">
        <color indexed="8"/>
      </left>
      <right style="thin">
        <color indexed="8"/>
      </right>
      <top style="thin">
        <color indexed="64"/>
      </top>
      <bottom style="thin">
        <color indexed="8"/>
      </bottom>
      <diagonal/>
    </border>
    <border>
      <left style="double">
        <color indexed="64"/>
      </left>
      <right/>
      <top style="thin">
        <color indexed="64"/>
      </top>
      <bottom/>
      <diagonal/>
    </border>
    <border>
      <left/>
      <right style="double">
        <color indexed="64"/>
      </right>
      <top style="thin">
        <color indexed="64"/>
      </top>
      <bottom/>
      <diagonal/>
    </border>
    <border diagonalDown="1">
      <left/>
      <right style="thin">
        <color indexed="64"/>
      </right>
      <top/>
      <bottom style="thin">
        <color indexed="64"/>
      </bottom>
      <diagonal style="thin">
        <color indexed="64"/>
      </diagonal>
    </border>
    <border diagonalDown="1">
      <left/>
      <right style="thin">
        <color indexed="64"/>
      </right>
      <top style="double">
        <color indexed="64"/>
      </top>
      <bottom/>
      <diagonal style="thin">
        <color indexed="64"/>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diagonal/>
    </border>
  </borders>
  <cellStyleXfs count="66">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7"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31" fillId="0" borderId="0"/>
    <xf numFmtId="38" fontId="7" fillId="0" borderId="0" applyFont="0" applyFill="0" applyBorder="0" applyAlignment="0" applyProtection="0">
      <alignment vertical="center"/>
    </xf>
    <xf numFmtId="38" fontId="31" fillId="0" borderId="0" applyFont="0" applyFill="0" applyBorder="0" applyAlignment="0" applyProtection="0">
      <alignment vertical="center"/>
    </xf>
    <xf numFmtId="38" fontId="7" fillId="0" borderId="0" applyFont="0" applyFill="0" applyBorder="0" applyAlignment="0" applyProtection="0"/>
    <xf numFmtId="9" fontId="7" fillId="0" borderId="0" applyFont="0" applyFill="0" applyBorder="0" applyAlignment="0" applyProtection="0"/>
    <xf numFmtId="0" fontId="7" fillId="0" borderId="0"/>
    <xf numFmtId="38" fontId="68" fillId="0" borderId="0" applyFont="0" applyFill="0" applyBorder="0" applyAlignment="0" applyProtection="0">
      <alignment vertical="center"/>
    </xf>
    <xf numFmtId="0" fontId="21" fillId="0" borderId="0"/>
    <xf numFmtId="38" fontId="21" fillId="0" borderId="0" applyFont="0" applyFill="0" applyBorder="0" applyAlignment="0" applyProtection="0">
      <alignment vertical="center"/>
    </xf>
    <xf numFmtId="38" fontId="7" fillId="0" borderId="0" applyFont="0" applyFill="0" applyBorder="0" applyAlignment="0" applyProtection="0"/>
    <xf numFmtId="0" fontId="1" fillId="0" borderId="0">
      <alignment vertical="center"/>
    </xf>
    <xf numFmtId="0" fontId="7" fillId="0" borderId="0">
      <alignment vertical="center"/>
    </xf>
    <xf numFmtId="0" fontId="68" fillId="0" borderId="0">
      <alignment vertical="center"/>
    </xf>
    <xf numFmtId="38" fontId="7" fillId="0" borderId="0" applyFont="0" applyFill="0" applyBorder="0" applyAlignment="0" applyProtection="0">
      <alignment vertical="center"/>
    </xf>
    <xf numFmtId="0" fontId="63" fillId="0" borderId="0"/>
    <xf numFmtId="0" fontId="67" fillId="0" borderId="0">
      <alignment vertical="center"/>
    </xf>
    <xf numFmtId="0" fontId="7" fillId="0" borderId="0"/>
    <xf numFmtId="0" fontId="7" fillId="0" borderId="0"/>
    <xf numFmtId="0" fontId="7" fillId="0" borderId="0">
      <alignment vertical="center"/>
    </xf>
    <xf numFmtId="0" fontId="7" fillId="0" borderId="0">
      <alignment vertical="center"/>
    </xf>
    <xf numFmtId="0" fontId="31" fillId="0" borderId="0">
      <alignment vertical="center"/>
    </xf>
    <xf numFmtId="0" fontId="99" fillId="0" borderId="0" applyNumberFormat="0" applyFill="0" applyBorder="0" applyAlignment="0" applyProtection="0"/>
    <xf numFmtId="0" fontId="7" fillId="0" borderId="0">
      <alignment vertical="center"/>
    </xf>
  </cellStyleXfs>
  <cellXfs count="4109">
    <xf numFmtId="0" fontId="0" fillId="0" borderId="0" xfId="0"/>
    <xf numFmtId="0" fontId="21" fillId="0" borderId="0" xfId="0" applyFont="1" applyFill="1"/>
    <xf numFmtId="0" fontId="21" fillId="0" borderId="0" xfId="0" applyFont="1" applyFill="1" applyAlignment="1">
      <alignment horizontal="distributed" indent="1"/>
    </xf>
    <xf numFmtId="0" fontId="21" fillId="0" borderId="0" xfId="0" applyFont="1" applyFill="1" applyAlignment="1">
      <alignment horizontal="center"/>
    </xf>
    <xf numFmtId="0" fontId="22" fillId="0" borderId="0" xfId="0" applyFont="1" applyFill="1"/>
    <xf numFmtId="0" fontId="23" fillId="0" borderId="0" xfId="0" applyFont="1" applyFill="1"/>
    <xf numFmtId="0" fontId="23" fillId="0" borderId="0" xfId="0" applyFont="1" applyFill="1" applyBorder="1"/>
    <xf numFmtId="0" fontId="21" fillId="0" borderId="0" xfId="0" applyFont="1" applyFill="1" applyBorder="1" applyAlignment="1">
      <alignment horizontal="distributed" vertical="center" indent="1"/>
    </xf>
    <xf numFmtId="0" fontId="21" fillId="0" borderId="0" xfId="0" applyFont="1" applyFill="1" applyAlignment="1">
      <alignment horizontal="distributed" vertical="center"/>
    </xf>
    <xf numFmtId="0" fontId="21" fillId="0" borderId="0" xfId="0" applyFont="1" applyFill="1" applyAlignment="1">
      <alignment horizontal="distributed" vertical="center" indent="1"/>
    </xf>
    <xf numFmtId="0" fontId="21" fillId="0" borderId="0" xfId="0" applyFont="1" applyFill="1" applyAlignment="1">
      <alignment horizontal="center" vertical="center"/>
    </xf>
    <xf numFmtId="56" fontId="21" fillId="0" borderId="0" xfId="0" applyNumberFormat="1" applyFont="1" applyFill="1" applyAlignment="1">
      <alignment horizontal="distributed" vertical="center" indent="1"/>
    </xf>
    <xf numFmtId="56" fontId="21" fillId="0" borderId="0" xfId="0" applyNumberFormat="1" applyFont="1" applyFill="1" applyAlignment="1">
      <alignment horizontal="center" vertical="center"/>
    </xf>
    <xf numFmtId="0" fontId="21" fillId="0" borderId="0" xfId="0" applyFont="1" applyFill="1" applyBorder="1" applyAlignment="1">
      <alignment horizontal="distributed" vertical="center"/>
    </xf>
    <xf numFmtId="0" fontId="24" fillId="0" borderId="0" xfId="0" applyFont="1" applyFill="1" applyAlignment="1">
      <alignment horizontal="center" vertical="center"/>
    </xf>
    <xf numFmtId="56" fontId="24" fillId="0" borderId="0" xfId="0" applyNumberFormat="1" applyFont="1" applyFill="1" applyAlignment="1">
      <alignment horizontal="center" vertical="center"/>
    </xf>
    <xf numFmtId="0" fontId="21" fillId="0" borderId="0" xfId="0" applyFont="1" applyFill="1" applyAlignment="1">
      <alignment horizontal="center"/>
    </xf>
    <xf numFmtId="0" fontId="25" fillId="0" borderId="20" xfId="0" applyFont="1" applyFill="1" applyBorder="1" applyAlignment="1">
      <alignment horizontal="center" vertical="center"/>
    </xf>
    <xf numFmtId="0" fontId="25" fillId="0" borderId="0" xfId="0" applyFont="1" applyFill="1" applyBorder="1" applyAlignment="1">
      <alignment horizontal="center" vertical="center"/>
    </xf>
    <xf numFmtId="177" fontId="25" fillId="0" borderId="0" xfId="0" applyNumberFormat="1" applyFont="1" applyFill="1" applyAlignment="1">
      <alignment horizontal="right" vertical="center"/>
    </xf>
    <xf numFmtId="176" fontId="25" fillId="0" borderId="0" xfId="0" applyNumberFormat="1" applyFont="1" applyFill="1" applyAlignment="1">
      <alignment horizontal="right" vertical="center"/>
    </xf>
    <xf numFmtId="177" fontId="25" fillId="0" borderId="10" xfId="0" applyNumberFormat="1" applyFont="1" applyFill="1" applyBorder="1" applyAlignment="1">
      <alignment horizontal="right" vertical="center"/>
    </xf>
    <xf numFmtId="176" fontId="25" fillId="0" borderId="0" xfId="0" applyNumberFormat="1" applyFont="1" applyFill="1" applyBorder="1" applyAlignment="1">
      <alignment horizontal="right" vertical="center"/>
    </xf>
    <xf numFmtId="177" fontId="25" fillId="0" borderId="0" xfId="0" applyNumberFormat="1" applyFont="1" applyFill="1" applyBorder="1" applyAlignment="1">
      <alignment horizontal="right" vertical="center"/>
    </xf>
    <xf numFmtId="0" fontId="25" fillId="0" borderId="0" xfId="0" applyFont="1" applyFill="1"/>
    <xf numFmtId="0" fontId="25" fillId="0" borderId="0" xfId="0" applyFont="1" applyFill="1" applyAlignment="1">
      <alignment horizontal="center"/>
    </xf>
    <xf numFmtId="176" fontId="25" fillId="0" borderId="10" xfId="0" applyNumberFormat="1" applyFont="1" applyFill="1" applyBorder="1" applyAlignment="1">
      <alignment vertical="center"/>
    </xf>
    <xf numFmtId="176" fontId="25" fillId="0" borderId="0" xfId="0" applyNumberFormat="1" applyFont="1" applyFill="1" applyBorder="1" applyAlignment="1">
      <alignment vertical="center"/>
    </xf>
    <xf numFmtId="178" fontId="25" fillId="0" borderId="0" xfId="33" applyNumberFormat="1" applyFont="1" applyFill="1" applyBorder="1" applyAlignment="1">
      <alignment vertical="center"/>
    </xf>
    <xf numFmtId="178" fontId="25" fillId="0" borderId="10" xfId="33" applyNumberFormat="1" applyFont="1" applyFill="1" applyBorder="1" applyAlignment="1">
      <alignment vertical="center"/>
    </xf>
    <xf numFmtId="0" fontId="22" fillId="0" borderId="0" xfId="0" applyFont="1" applyFill="1" applyBorder="1" applyAlignment="1">
      <alignment horizontal="center" vertical="center"/>
    </xf>
    <xf numFmtId="0" fontId="28" fillId="0" borderId="0" xfId="0" applyFont="1" applyFill="1" applyAlignment="1">
      <alignment horizontal="center" vertical="center"/>
    </xf>
    <xf numFmtId="0" fontId="29" fillId="0" borderId="0" xfId="0" applyFont="1" applyFill="1"/>
    <xf numFmtId="0" fontId="29" fillId="0" borderId="0" xfId="0" applyFont="1" applyFill="1" applyAlignment="1">
      <alignment horizontal="center"/>
    </xf>
    <xf numFmtId="0" fontId="29" fillId="0" borderId="0" xfId="0" applyFont="1" applyFill="1" applyAlignment="1">
      <alignment horizontal="distributed" indent="1"/>
    </xf>
    <xf numFmtId="0" fontId="29" fillId="0" borderId="0" xfId="0" applyFont="1" applyFill="1" applyAlignment="1">
      <alignment horizontal="left"/>
    </xf>
    <xf numFmtId="178" fontId="30" fillId="0" borderId="0" xfId="33" applyNumberFormat="1" applyFont="1" applyFill="1" applyBorder="1" applyAlignment="1"/>
    <xf numFmtId="176" fontId="30" fillId="0" borderId="0" xfId="0" applyNumberFormat="1" applyFont="1" applyFill="1" applyBorder="1" applyAlignment="1"/>
    <xf numFmtId="0" fontId="29" fillId="0" borderId="0" xfId="0" applyFont="1" applyFill="1" applyBorder="1" applyAlignment="1">
      <alignment horizontal="distributed" vertical="center"/>
    </xf>
    <xf numFmtId="56" fontId="29" fillId="0" borderId="0" xfId="0" applyNumberFormat="1" applyFont="1" applyFill="1" applyBorder="1" applyAlignment="1">
      <alignment horizontal="distributed" vertical="center" indent="1"/>
    </xf>
    <xf numFmtId="0" fontId="29" fillId="0" borderId="0" xfId="0" applyFont="1" applyFill="1" applyBorder="1" applyAlignment="1">
      <alignment horizontal="center"/>
    </xf>
    <xf numFmtId="0" fontId="29" fillId="0" borderId="20" xfId="0" applyFont="1" applyFill="1" applyBorder="1" applyAlignment="1">
      <alignment horizontal="center" vertical="center"/>
    </xf>
    <xf numFmtId="0" fontId="29" fillId="0" borderId="0" xfId="0" applyFont="1" applyFill="1" applyBorder="1" applyAlignment="1">
      <alignment horizontal="right"/>
    </xf>
    <xf numFmtId="0" fontId="29" fillId="0" borderId="0" xfId="0" applyFont="1" applyFill="1" applyBorder="1" applyAlignment="1">
      <alignment horizontal="distributed" vertical="center" indent="1"/>
    </xf>
    <xf numFmtId="0" fontId="29" fillId="0" borderId="0" xfId="0" applyFont="1" applyFill="1" applyBorder="1" applyAlignment="1">
      <alignment horizontal="center" vertical="center"/>
    </xf>
    <xf numFmtId="0" fontId="25" fillId="0" borderId="17" xfId="0" applyFont="1" applyFill="1" applyBorder="1" applyAlignment="1">
      <alignment horizontal="distributed" vertical="center" justifyLastLine="1"/>
    </xf>
    <xf numFmtId="0" fontId="25" fillId="0" borderId="15" xfId="0" applyFont="1" applyFill="1" applyBorder="1" applyAlignment="1">
      <alignment horizontal="distributed" vertical="center" justifyLastLine="1"/>
    </xf>
    <xf numFmtId="0" fontId="25" fillId="0" borderId="16" xfId="0" applyFont="1" applyFill="1" applyBorder="1" applyAlignment="1">
      <alignment horizontal="distributed" vertical="center" justifyLastLine="1"/>
    </xf>
    <xf numFmtId="0" fontId="25" fillId="0" borderId="15" xfId="0" applyFont="1" applyFill="1" applyBorder="1" applyAlignment="1">
      <alignment horizontal="distributed" vertical="center" justifyLastLine="1"/>
    </xf>
    <xf numFmtId="0" fontId="25" fillId="0" borderId="16" xfId="0" applyFont="1" applyFill="1" applyBorder="1" applyAlignment="1">
      <alignment horizontal="distributed" vertical="center" justifyLastLine="1"/>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Fill="1" applyAlignment="1">
      <alignment horizontal="left" vertical="center"/>
    </xf>
    <xf numFmtId="0" fontId="29" fillId="0" borderId="0" xfId="0" applyFont="1" applyFill="1" applyBorder="1" applyAlignment="1">
      <alignment horizontal="distributed" indent="1"/>
    </xf>
    <xf numFmtId="0" fontId="25" fillId="0" borderId="13" xfId="0" applyFont="1" applyFill="1" applyBorder="1" applyAlignment="1">
      <alignment horizontal="distributed" vertical="center" justifyLastLine="1"/>
    </xf>
    <xf numFmtId="0" fontId="25" fillId="0" borderId="18" xfId="0" applyFont="1" applyFill="1" applyBorder="1" applyAlignment="1">
      <alignment horizontal="distributed" vertical="center" justifyLastLine="1"/>
    </xf>
    <xf numFmtId="0" fontId="25" fillId="0" borderId="19" xfId="0" applyFont="1" applyFill="1" applyBorder="1" applyAlignment="1">
      <alignment horizontal="distributed" vertical="center" justifyLastLine="1"/>
    </xf>
    <xf numFmtId="0" fontId="27" fillId="0" borderId="0" xfId="0" applyFont="1" applyFill="1" applyAlignment="1">
      <alignment horizontal="center" vertical="center"/>
    </xf>
    <xf numFmtId="0" fontId="32" fillId="0" borderId="0" xfId="43" applyFont="1" applyFill="1" applyAlignment="1">
      <alignment vertical="center"/>
    </xf>
    <xf numFmtId="179" fontId="32" fillId="0" borderId="0" xfId="43" applyNumberFormat="1" applyFont="1" applyFill="1" applyAlignment="1">
      <alignment vertical="center"/>
    </xf>
    <xf numFmtId="0" fontId="33" fillId="0" borderId="0" xfId="43" applyFont="1" applyFill="1" applyAlignment="1"/>
    <xf numFmtId="0" fontId="33" fillId="0" borderId="0" xfId="43" applyFont="1" applyFill="1" applyBorder="1" applyAlignment="1">
      <alignment horizontal="left"/>
    </xf>
    <xf numFmtId="0" fontId="33" fillId="0" borderId="23" xfId="43" applyFont="1" applyFill="1" applyBorder="1" applyAlignment="1"/>
    <xf numFmtId="180" fontId="34" fillId="0" borderId="0" xfId="43" applyNumberFormat="1" applyFont="1" applyFill="1" applyAlignment="1">
      <alignment horizontal="right" vertical="center"/>
    </xf>
    <xf numFmtId="2" fontId="34" fillId="0" borderId="0" xfId="43" quotePrefix="1" applyNumberFormat="1" applyFont="1" applyFill="1" applyAlignment="1">
      <alignment horizontal="right" vertical="center" wrapText="1"/>
    </xf>
    <xf numFmtId="181" fontId="34" fillId="0" borderId="0" xfId="43" applyNumberFormat="1" applyFont="1" applyFill="1" applyAlignment="1">
      <alignment horizontal="right" vertical="center"/>
    </xf>
    <xf numFmtId="182" fontId="34" fillId="0" borderId="0" xfId="43" applyNumberFormat="1" applyFont="1" applyFill="1" applyAlignment="1">
      <alignment horizontal="right" vertical="center"/>
    </xf>
    <xf numFmtId="41" fontId="34" fillId="0" borderId="0" xfId="43" applyNumberFormat="1" applyFont="1" applyFill="1" applyBorder="1" applyAlignment="1">
      <alignment horizontal="right" vertical="center"/>
    </xf>
    <xf numFmtId="41" fontId="34" fillId="0" borderId="0" xfId="43" quotePrefix="1" applyNumberFormat="1" applyFont="1" applyFill="1" applyBorder="1" applyAlignment="1">
      <alignment horizontal="right" vertical="center"/>
    </xf>
    <xf numFmtId="41" fontId="34" fillId="0" borderId="10" xfId="43" applyNumberFormat="1" applyFont="1" applyFill="1" applyBorder="1" applyAlignment="1">
      <alignment horizontal="right" vertical="center"/>
    </xf>
    <xf numFmtId="0" fontId="34" fillId="0" borderId="20" xfId="43" applyFont="1" applyFill="1" applyBorder="1" applyAlignment="1">
      <alignment horizontal="distributed" vertical="center"/>
    </xf>
    <xf numFmtId="0" fontId="34" fillId="0" borderId="0" xfId="43" applyFont="1" applyFill="1" applyAlignment="1">
      <alignment horizontal="distributed" vertical="center"/>
    </xf>
    <xf numFmtId="0" fontId="34" fillId="0" borderId="0" xfId="43" applyFont="1" applyFill="1" applyBorder="1" applyAlignment="1">
      <alignment horizontal="distributed" vertical="center"/>
    </xf>
    <xf numFmtId="0" fontId="33" fillId="0" borderId="0" xfId="43" applyFont="1" applyFill="1" applyBorder="1" applyAlignment="1">
      <alignment horizontal="right"/>
    </xf>
    <xf numFmtId="179" fontId="33" fillId="0" borderId="23" xfId="43" applyNumberFormat="1" applyFont="1" applyFill="1" applyBorder="1" applyAlignment="1">
      <alignment horizontal="right"/>
    </xf>
    <xf numFmtId="0" fontId="33" fillId="0" borderId="23" xfId="43" applyFont="1" applyFill="1" applyBorder="1" applyAlignment="1">
      <alignment horizontal="right"/>
    </xf>
    <xf numFmtId="0" fontId="33" fillId="0" borderId="24" xfId="43" applyFont="1" applyFill="1" applyBorder="1" applyAlignment="1">
      <alignment horizontal="right"/>
    </xf>
    <xf numFmtId="0" fontId="33" fillId="0" borderId="0" xfId="43" applyFont="1" applyFill="1" applyBorder="1" applyAlignment="1">
      <alignment horizontal="center"/>
    </xf>
    <xf numFmtId="0" fontId="35" fillId="0" borderId="0" xfId="43" applyFont="1" applyFill="1" applyAlignment="1">
      <alignment vertical="center"/>
    </xf>
    <xf numFmtId="0" fontId="34" fillId="0" borderId="16" xfId="43" applyFont="1" applyFill="1" applyBorder="1" applyAlignment="1">
      <alignment horizontal="distributed" vertical="center" justifyLastLine="1"/>
    </xf>
    <xf numFmtId="0" fontId="34" fillId="0" borderId="25" xfId="43" applyFont="1" applyFill="1" applyBorder="1" applyAlignment="1">
      <alignment horizontal="distributed" vertical="center" justifyLastLine="1"/>
    </xf>
    <xf numFmtId="0" fontId="34" fillId="0" borderId="17" xfId="43" applyFont="1" applyFill="1" applyBorder="1" applyAlignment="1">
      <alignment horizontal="distributed" vertical="center" justifyLastLine="1"/>
    </xf>
    <xf numFmtId="0" fontId="36" fillId="0" borderId="0" xfId="43" applyFont="1" applyFill="1" applyAlignment="1">
      <alignment horizontal="right"/>
    </xf>
    <xf numFmtId="0" fontId="33" fillId="0" borderId="0" xfId="43" applyFont="1" applyFill="1" applyAlignment="1">
      <alignment horizontal="right"/>
    </xf>
    <xf numFmtId="0" fontId="21" fillId="0" borderId="0" xfId="0" applyFont="1" applyAlignment="1">
      <alignment vertical="center"/>
    </xf>
    <xf numFmtId="49" fontId="21" fillId="0" borderId="0" xfId="0" applyNumberFormat="1" applyFont="1" applyAlignment="1">
      <alignment vertical="center"/>
    </xf>
    <xf numFmtId="0" fontId="21" fillId="0" borderId="0" xfId="0" applyFont="1" applyFill="1" applyAlignment="1">
      <alignment vertical="center"/>
    </xf>
    <xf numFmtId="49" fontId="21" fillId="0" borderId="0" xfId="0" applyNumberFormat="1" applyFont="1" applyFill="1" applyAlignment="1">
      <alignment vertical="center"/>
    </xf>
    <xf numFmtId="49" fontId="39" fillId="0" borderId="0" xfId="0" applyNumberFormat="1" applyFont="1" applyFill="1" applyAlignment="1">
      <alignment vertical="center"/>
    </xf>
    <xf numFmtId="0" fontId="29" fillId="0" borderId="0" xfId="0" applyFont="1" applyAlignment="1"/>
    <xf numFmtId="0" fontId="29" fillId="0" borderId="0" xfId="0" applyFont="1" applyFill="1" applyAlignment="1"/>
    <xf numFmtId="0" fontId="29" fillId="0" borderId="23" xfId="0" applyFont="1" applyFill="1" applyBorder="1" applyAlignment="1">
      <alignment horizontal="left"/>
    </xf>
    <xf numFmtId="0" fontId="25" fillId="0" borderId="0" xfId="0" applyFont="1" applyAlignment="1">
      <alignment vertical="center"/>
    </xf>
    <xf numFmtId="180" fontId="25" fillId="0" borderId="18" xfId="0" applyNumberFormat="1" applyFont="1" applyBorder="1" applyAlignment="1">
      <alignment horizontal="right" vertical="center"/>
    </xf>
    <xf numFmtId="177" fontId="25" fillId="0" borderId="26" xfId="0" applyNumberFormat="1" applyFont="1" applyFill="1" applyBorder="1" applyAlignment="1">
      <alignment horizontal="right" vertical="center"/>
    </xf>
    <xf numFmtId="177" fontId="25" fillId="0" borderId="19" xfId="0" applyNumberFormat="1" applyFont="1" applyFill="1" applyBorder="1" applyAlignment="1">
      <alignment horizontal="right" vertical="center"/>
    </xf>
    <xf numFmtId="177" fontId="25" fillId="0" borderId="18" xfId="0" applyNumberFormat="1" applyFont="1" applyFill="1" applyBorder="1" applyAlignment="1">
      <alignment horizontal="right" vertical="center"/>
    </xf>
    <xf numFmtId="0" fontId="25" fillId="0" borderId="19" xfId="0" applyNumberFormat="1" applyFont="1" applyFill="1" applyBorder="1" applyAlignment="1">
      <alignment horizontal="center" vertical="center"/>
    </xf>
    <xf numFmtId="0" fontId="40" fillId="0" borderId="0" xfId="0" applyFont="1" applyAlignment="1">
      <alignment vertical="center"/>
    </xf>
    <xf numFmtId="180" fontId="25" fillId="0" borderId="10" xfId="0" applyNumberFormat="1" applyFont="1" applyBorder="1" applyAlignment="1">
      <alignment horizontal="right" vertical="center"/>
    </xf>
    <xf numFmtId="177" fontId="25" fillId="0" borderId="20" xfId="0" applyNumberFormat="1" applyFont="1" applyFill="1" applyBorder="1" applyAlignment="1">
      <alignment horizontal="right" vertical="center"/>
    </xf>
    <xf numFmtId="0" fontId="25" fillId="0" borderId="0" xfId="0" applyNumberFormat="1" applyFont="1" applyFill="1" applyAlignment="1">
      <alignment horizontal="center" vertical="center"/>
    </xf>
    <xf numFmtId="0" fontId="25" fillId="0" borderId="20" xfId="0" applyNumberFormat="1" applyFont="1" applyFill="1" applyBorder="1" applyAlignment="1">
      <alignment horizontal="center" vertical="center" wrapText="1"/>
    </xf>
    <xf numFmtId="176" fontId="25" fillId="0" borderId="20" xfId="0" applyNumberFormat="1" applyFont="1" applyFill="1" applyBorder="1" applyAlignment="1">
      <alignment horizontal="right" vertical="center"/>
    </xf>
    <xf numFmtId="176" fontId="25" fillId="0" borderId="10" xfId="0" applyNumberFormat="1" applyFont="1" applyFill="1" applyBorder="1" applyAlignment="1">
      <alignment horizontal="right" vertical="center"/>
    </xf>
    <xf numFmtId="0" fontId="25" fillId="0" borderId="22" xfId="0" applyFont="1" applyFill="1" applyBorder="1" applyAlignment="1">
      <alignment horizontal="distributed" vertical="center" justifyLastLine="1"/>
    </xf>
    <xf numFmtId="0" fontId="29" fillId="0" borderId="31" xfId="0" applyFont="1" applyFill="1" applyBorder="1" applyAlignment="1">
      <alignment horizontal="right"/>
    </xf>
    <xf numFmtId="0" fontId="29" fillId="0" borderId="31" xfId="0" applyFont="1" applyFill="1" applyBorder="1" applyAlignment="1"/>
    <xf numFmtId="0" fontId="29" fillId="0" borderId="31" xfId="0" applyFont="1" applyFill="1" applyBorder="1" applyAlignment="1">
      <alignment horizontal="left"/>
    </xf>
    <xf numFmtId="0" fontId="26" fillId="0" borderId="0" xfId="0" applyFont="1" applyAlignment="1">
      <alignment vertical="center"/>
    </xf>
    <xf numFmtId="0" fontId="28" fillId="0" borderId="0" xfId="0" applyFont="1" applyFill="1" applyAlignment="1"/>
    <xf numFmtId="0" fontId="28" fillId="0" borderId="0" xfId="0" applyFont="1" applyFill="1" applyAlignment="1">
      <alignment horizontal="center"/>
    </xf>
    <xf numFmtId="0" fontId="41" fillId="0" borderId="0" xfId="0" applyFont="1" applyAlignment="1">
      <alignment vertical="center"/>
    </xf>
    <xf numFmtId="0" fontId="41" fillId="0" borderId="0" xfId="0" applyFont="1" applyFill="1" applyAlignment="1">
      <alignment vertical="center"/>
    </xf>
    <xf numFmtId="0" fontId="25" fillId="0" borderId="0" xfId="0" applyFont="1" applyFill="1" applyAlignment="1">
      <alignment vertical="center"/>
    </xf>
    <xf numFmtId="176" fontId="25" fillId="0" borderId="19" xfId="0" applyNumberFormat="1" applyFont="1" applyFill="1" applyBorder="1" applyAlignment="1">
      <alignment horizontal="right" vertical="center"/>
    </xf>
    <xf numFmtId="176" fontId="25" fillId="0" borderId="18" xfId="0" applyNumberFormat="1" applyFont="1" applyFill="1" applyBorder="1" applyAlignment="1">
      <alignment horizontal="right" vertical="center"/>
    </xf>
    <xf numFmtId="49" fontId="25" fillId="0" borderId="0" xfId="0" applyNumberFormat="1" applyFont="1" applyFill="1" applyAlignment="1">
      <alignment horizontal="center" vertical="center" wrapText="1"/>
    </xf>
    <xf numFmtId="0" fontId="40" fillId="0" borderId="0" xfId="0" applyFont="1" applyFill="1" applyAlignment="1">
      <alignment vertical="center"/>
    </xf>
    <xf numFmtId="49" fontId="25" fillId="0" borderId="0" xfId="0" applyNumberFormat="1" applyFont="1" applyFill="1" applyAlignment="1">
      <alignment horizontal="center" vertical="center"/>
    </xf>
    <xf numFmtId="176" fontId="25" fillId="0" borderId="23" xfId="0" applyNumberFormat="1" applyFont="1" applyFill="1" applyBorder="1" applyAlignment="1">
      <alignment horizontal="right" vertical="center"/>
    </xf>
    <xf numFmtId="176" fontId="25" fillId="0" borderId="24" xfId="0" applyNumberFormat="1" applyFont="1" applyFill="1" applyBorder="1" applyAlignment="1">
      <alignment horizontal="right" vertical="center"/>
    </xf>
    <xf numFmtId="0" fontId="25" fillId="0" borderId="30"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49" fontId="25" fillId="0" borderId="15" xfId="0" applyNumberFormat="1" applyFont="1" applyFill="1" applyBorder="1" applyAlignment="1">
      <alignment horizontal="distributed" vertical="center" justifyLastLine="1"/>
    </xf>
    <xf numFmtId="0" fontId="29" fillId="0" borderId="0" xfId="0" applyFont="1" applyFill="1" applyBorder="1" applyAlignment="1">
      <alignment horizontal="left"/>
    </xf>
    <xf numFmtId="49" fontId="29" fillId="0" borderId="0" xfId="0" applyNumberFormat="1" applyFont="1" applyFill="1" applyBorder="1" applyAlignment="1">
      <alignment horizontal="right" vertical="center"/>
    </xf>
    <xf numFmtId="182" fontId="25" fillId="0" borderId="0" xfId="0" applyNumberFormat="1" applyFont="1" applyFill="1" applyBorder="1" applyAlignment="1">
      <alignment horizontal="right" vertical="center"/>
    </xf>
    <xf numFmtId="0" fontId="25" fillId="0" borderId="32" xfId="0" applyFont="1" applyFill="1" applyBorder="1" applyAlignment="1">
      <alignment horizontal="distributed" vertical="center" justifyLastLine="1"/>
    </xf>
    <xf numFmtId="0" fontId="25" fillId="0" borderId="10" xfId="0" applyFont="1" applyFill="1" applyBorder="1" applyAlignment="1">
      <alignment horizontal="distributed" vertical="center" justifyLastLine="1"/>
    </xf>
    <xf numFmtId="0" fontId="25" fillId="0" borderId="34" xfId="0" applyFont="1" applyFill="1" applyBorder="1" applyAlignment="1">
      <alignment horizontal="distributed" vertical="center" justifyLastLine="1"/>
    </xf>
    <xf numFmtId="0" fontId="25" fillId="0" borderId="13" xfId="0" applyFont="1" applyFill="1" applyBorder="1" applyAlignment="1">
      <alignment horizontal="distributed" vertical="center" wrapText="1" justifyLastLine="1"/>
    </xf>
    <xf numFmtId="0" fontId="25" fillId="0" borderId="36" xfId="0" applyFont="1" applyFill="1" applyBorder="1" applyAlignment="1">
      <alignment horizontal="distributed" vertical="center" justifyLastLine="1"/>
    </xf>
    <xf numFmtId="0" fontId="29" fillId="0" borderId="0" xfId="0" applyFont="1" applyFill="1" applyAlignment="1">
      <alignment horizontal="right"/>
    </xf>
    <xf numFmtId="0" fontId="29" fillId="0" borderId="23" xfId="0" applyFont="1" applyFill="1" applyBorder="1" applyAlignment="1"/>
    <xf numFmtId="180" fontId="25" fillId="0" borderId="0" xfId="44" applyNumberFormat="1" applyFont="1" applyFill="1" applyAlignment="1">
      <alignment horizontal="right" vertical="center" shrinkToFit="1"/>
    </xf>
    <xf numFmtId="180" fontId="25" fillId="0" borderId="0" xfId="44" applyNumberFormat="1" applyFont="1" applyFill="1" applyBorder="1" applyAlignment="1">
      <alignment horizontal="right" vertical="center" shrinkToFit="1"/>
    </xf>
    <xf numFmtId="180" fontId="25" fillId="0" borderId="10" xfId="44" applyNumberFormat="1" applyFont="1" applyFill="1" applyBorder="1" applyAlignment="1">
      <alignment horizontal="right" vertical="center" shrinkToFit="1"/>
    </xf>
    <xf numFmtId="0" fontId="25" fillId="0" borderId="0" xfId="0" applyFont="1" applyFill="1" applyAlignment="1">
      <alignment horizontal="distributed" vertical="center"/>
    </xf>
    <xf numFmtId="180" fontId="25" fillId="0" borderId="0" xfId="44" applyNumberFormat="1" applyFont="1" applyFill="1" applyAlignment="1">
      <alignment vertical="center" shrinkToFit="1"/>
    </xf>
    <xf numFmtId="0" fontId="26" fillId="0" borderId="0" xfId="0" applyFont="1" applyFill="1"/>
    <xf numFmtId="0" fontId="26" fillId="0" borderId="0" xfId="0" applyFont="1" applyFill="1" applyAlignment="1">
      <alignment vertical="center"/>
    </xf>
    <xf numFmtId="176" fontId="21" fillId="0" borderId="0" xfId="43" applyNumberFormat="1" applyFont="1" applyFill="1" applyAlignment="1">
      <alignment vertical="center"/>
    </xf>
    <xf numFmtId="176" fontId="21" fillId="0" borderId="0" xfId="43" applyNumberFormat="1" applyFont="1" applyFill="1" applyAlignment="1">
      <alignment vertical="center" shrinkToFit="1"/>
    </xf>
    <xf numFmtId="176" fontId="29" fillId="0" borderId="0" xfId="43" applyNumberFormat="1" applyFont="1" applyFill="1" applyAlignment="1"/>
    <xf numFmtId="176" fontId="29" fillId="0" borderId="0" xfId="43" applyNumberFormat="1" applyFont="1" applyFill="1" applyBorder="1" applyAlignment="1"/>
    <xf numFmtId="0" fontId="29" fillId="0" borderId="23" xfId="43" applyFont="1" applyFill="1" applyBorder="1" applyAlignment="1"/>
    <xf numFmtId="177" fontId="29" fillId="0" borderId="23" xfId="43" applyNumberFormat="1" applyFont="1" applyFill="1" applyBorder="1" applyAlignment="1">
      <alignment shrinkToFit="1"/>
    </xf>
    <xf numFmtId="176" fontId="29" fillId="0" borderId="23" xfId="43" applyNumberFormat="1" applyFont="1" applyFill="1" applyBorder="1" applyAlignment="1">
      <alignment shrinkToFit="1"/>
    </xf>
    <xf numFmtId="176" fontId="25" fillId="0" borderId="0" xfId="43" applyNumberFormat="1" applyFont="1" applyFill="1" applyAlignment="1">
      <alignment vertical="center"/>
    </xf>
    <xf numFmtId="41" fontId="25" fillId="0" borderId="0" xfId="45" applyNumberFormat="1" applyFont="1" applyFill="1" applyBorder="1" applyAlignment="1">
      <alignment vertical="center" shrinkToFit="1"/>
    </xf>
    <xf numFmtId="41" fontId="25" fillId="0" borderId="0" xfId="45" applyNumberFormat="1" applyFont="1" applyFill="1" applyAlignment="1">
      <alignment vertical="center" shrinkToFit="1"/>
    </xf>
    <xf numFmtId="176" fontId="25" fillId="0" borderId="26" xfId="43" applyNumberFormat="1" applyFont="1" applyFill="1" applyBorder="1" applyAlignment="1">
      <alignment horizontal="distributed" vertical="center" shrinkToFit="1"/>
    </xf>
    <xf numFmtId="176" fontId="25" fillId="0" borderId="20" xfId="43" applyNumberFormat="1" applyFont="1" applyFill="1" applyBorder="1" applyAlignment="1">
      <alignment horizontal="distributed" vertical="center" shrinkToFit="1"/>
    </xf>
    <xf numFmtId="176" fontId="40" fillId="0" borderId="0" xfId="43" applyNumberFormat="1" applyFont="1" applyFill="1" applyAlignment="1">
      <alignment vertical="center" shrinkToFit="1"/>
    </xf>
    <xf numFmtId="41" fontId="42" fillId="0" borderId="0" xfId="45" applyNumberFormat="1" applyFont="1" applyFill="1" applyBorder="1" applyAlignment="1">
      <alignment vertical="center" shrinkToFit="1"/>
    </xf>
    <xf numFmtId="41" fontId="42" fillId="0" borderId="0" xfId="45" applyNumberFormat="1" applyFont="1" applyFill="1" applyAlignment="1">
      <alignment vertical="center" shrinkToFit="1"/>
    </xf>
    <xf numFmtId="176" fontId="42" fillId="0" borderId="39" xfId="43" applyNumberFormat="1" applyFont="1" applyFill="1" applyBorder="1" applyAlignment="1">
      <alignment horizontal="distributed" vertical="center" shrinkToFit="1"/>
    </xf>
    <xf numFmtId="176" fontId="25" fillId="0" borderId="0" xfId="43" applyNumberFormat="1" applyFont="1" applyFill="1" applyAlignment="1">
      <alignment horizontal="distributed" vertical="center" justifyLastLine="1"/>
    </xf>
    <xf numFmtId="176" fontId="25" fillId="0" borderId="30" xfId="43" applyNumberFormat="1" applyFont="1" applyFill="1" applyBorder="1" applyAlignment="1">
      <alignment horizontal="distributed" vertical="center" justifyLastLine="1"/>
    </xf>
    <xf numFmtId="176" fontId="25" fillId="0" borderId="25" xfId="43" applyNumberFormat="1" applyFont="1" applyFill="1" applyBorder="1" applyAlignment="1">
      <alignment horizontal="distributed" vertical="center" justifyLastLine="1"/>
    </xf>
    <xf numFmtId="176" fontId="25" fillId="0" borderId="16" xfId="43" applyNumberFormat="1" applyFont="1" applyFill="1" applyBorder="1" applyAlignment="1">
      <alignment horizontal="distributed" vertical="center" justifyLastLine="1" shrinkToFit="1"/>
    </xf>
    <xf numFmtId="176" fontId="25" fillId="0" borderId="15" xfId="43" applyNumberFormat="1" applyFont="1" applyFill="1" applyBorder="1" applyAlignment="1">
      <alignment horizontal="distributed" vertical="center" justifyLastLine="1" shrinkToFit="1"/>
    </xf>
    <xf numFmtId="176" fontId="25" fillId="0" borderId="17" xfId="43" applyNumberFormat="1" applyFont="1" applyFill="1" applyBorder="1" applyAlignment="1">
      <alignment horizontal="distributed" vertical="center" justifyLastLine="1" shrinkToFit="1"/>
    </xf>
    <xf numFmtId="183" fontId="29" fillId="0" borderId="31" xfId="43" applyNumberFormat="1" applyFont="1" applyFill="1" applyBorder="1" applyAlignment="1">
      <alignment horizontal="right"/>
    </xf>
    <xf numFmtId="176" fontId="29" fillId="0" borderId="0" xfId="43" applyNumberFormat="1" applyFont="1" applyFill="1" applyAlignment="1">
      <alignment horizontal="center"/>
    </xf>
    <xf numFmtId="176" fontId="29" fillId="0" borderId="0" xfId="43" applyNumberFormat="1" applyFont="1" applyFill="1" applyAlignment="1">
      <alignment shrinkToFit="1"/>
    </xf>
    <xf numFmtId="176" fontId="29" fillId="0" borderId="31" xfId="43" applyNumberFormat="1" applyFont="1" applyFill="1" applyBorder="1" applyAlignment="1"/>
    <xf numFmtId="176" fontId="29" fillId="0" borderId="31" xfId="43" applyNumberFormat="1" applyFont="1" applyFill="1" applyBorder="1" applyAlignment="1">
      <alignment shrinkToFit="1"/>
    </xf>
    <xf numFmtId="176" fontId="43" fillId="0" borderId="0" xfId="43" applyNumberFormat="1" applyFont="1" applyFill="1" applyAlignment="1">
      <alignment vertical="center"/>
    </xf>
    <xf numFmtId="176" fontId="27" fillId="0" borderId="0" xfId="43" applyNumberFormat="1" applyFont="1" applyFill="1" applyAlignment="1">
      <alignment horizontal="center" vertical="center"/>
    </xf>
    <xf numFmtId="176" fontId="27" fillId="0" borderId="0" xfId="43" applyNumberFormat="1" applyFont="1" applyFill="1" applyAlignment="1">
      <alignment horizontal="center" vertical="center" shrinkToFit="1"/>
    </xf>
    <xf numFmtId="176" fontId="21" fillId="0" borderId="0" xfId="43" applyNumberFormat="1" applyFont="1" applyAlignment="1">
      <alignment vertical="center"/>
    </xf>
    <xf numFmtId="176" fontId="21" fillId="0" borderId="0" xfId="43" applyNumberFormat="1" applyFont="1" applyAlignment="1">
      <alignment vertical="center" shrinkToFit="1"/>
    </xf>
    <xf numFmtId="176" fontId="29" fillId="0" borderId="0" xfId="43" applyNumberFormat="1" applyFont="1" applyAlignment="1"/>
    <xf numFmtId="176" fontId="29" fillId="0" borderId="0" xfId="43" applyNumberFormat="1" applyFont="1" applyBorder="1" applyAlignment="1"/>
    <xf numFmtId="176" fontId="25" fillId="0" borderId="0" xfId="43" applyNumberFormat="1" applyFont="1" applyAlignment="1">
      <alignment vertical="center"/>
    </xf>
    <xf numFmtId="176" fontId="25" fillId="0" borderId="0" xfId="43" applyNumberFormat="1" applyFont="1" applyFill="1" applyBorder="1" applyAlignment="1">
      <alignment vertical="center"/>
    </xf>
    <xf numFmtId="176" fontId="40" fillId="0" borderId="0" xfId="43" applyNumberFormat="1" applyFont="1" applyAlignment="1">
      <alignment vertical="center" shrinkToFit="1"/>
    </xf>
    <xf numFmtId="176" fontId="42" fillId="0" borderId="39" xfId="43" applyNumberFormat="1" applyFont="1" applyBorder="1" applyAlignment="1">
      <alignment horizontal="distributed" vertical="center" shrinkToFit="1"/>
    </xf>
    <xf numFmtId="176" fontId="25" fillId="0" borderId="0" xfId="43" applyNumberFormat="1" applyFont="1" applyAlignment="1">
      <alignment horizontal="distributed" vertical="center" justifyLastLine="1"/>
    </xf>
    <xf numFmtId="176" fontId="25" fillId="0" borderId="30" xfId="43" applyNumberFormat="1" applyFont="1" applyBorder="1" applyAlignment="1">
      <alignment horizontal="distributed" vertical="center" justifyLastLine="1"/>
    </xf>
    <xf numFmtId="176" fontId="29" fillId="0" borderId="0" xfId="43" applyNumberFormat="1" applyFont="1" applyAlignment="1">
      <alignment horizontal="right"/>
    </xf>
    <xf numFmtId="176" fontId="29" fillId="0" borderId="31" xfId="43" applyNumberFormat="1" applyFont="1" applyBorder="1" applyAlignment="1"/>
    <xf numFmtId="176" fontId="29" fillId="0" borderId="31" xfId="43" applyNumberFormat="1" applyFont="1" applyBorder="1" applyAlignment="1">
      <alignment shrinkToFit="1"/>
    </xf>
    <xf numFmtId="176" fontId="43" fillId="0" borderId="0" xfId="43" applyNumberFormat="1" applyFont="1" applyAlignment="1">
      <alignment vertical="center"/>
    </xf>
    <xf numFmtId="176" fontId="27" fillId="0" borderId="0" xfId="43" applyNumberFormat="1" applyFont="1" applyAlignment="1">
      <alignment horizontal="center" vertical="center"/>
    </xf>
    <xf numFmtId="176" fontId="27" fillId="0" borderId="0" xfId="43" applyNumberFormat="1" applyFont="1" applyAlignment="1">
      <alignment horizontal="center" vertical="center" shrinkToFit="1"/>
    </xf>
    <xf numFmtId="177" fontId="21" fillId="0" borderId="0" xfId="43" applyNumberFormat="1" applyFont="1" applyAlignment="1">
      <alignment vertical="center"/>
    </xf>
    <xf numFmtId="177" fontId="21" fillId="0" borderId="0" xfId="43" applyNumberFormat="1" applyFont="1" applyAlignment="1">
      <alignment vertical="center" shrinkToFit="1"/>
    </xf>
    <xf numFmtId="177" fontId="29" fillId="0" borderId="0" xfId="43" applyNumberFormat="1" applyFont="1" applyAlignment="1"/>
    <xf numFmtId="177" fontId="25" fillId="0" borderId="0" xfId="43" applyNumberFormat="1" applyFont="1" applyAlignment="1">
      <alignment vertical="center"/>
    </xf>
    <xf numFmtId="177" fontId="25" fillId="0" borderId="0" xfId="43" applyNumberFormat="1" applyFont="1" applyFill="1" applyAlignment="1">
      <alignment vertical="center"/>
    </xf>
    <xf numFmtId="177" fontId="40" fillId="0" borderId="0" xfId="43" applyNumberFormat="1" applyFont="1" applyAlignment="1">
      <alignment vertical="center" shrinkToFit="1"/>
    </xf>
    <xf numFmtId="177" fontId="42" fillId="0" borderId="39" xfId="43" applyNumberFormat="1" applyFont="1" applyBorder="1" applyAlignment="1">
      <alignment horizontal="distributed" vertical="center" shrinkToFit="1"/>
    </xf>
    <xf numFmtId="177" fontId="25" fillId="0" borderId="0" xfId="43" applyNumberFormat="1" applyFont="1" applyAlignment="1">
      <alignment horizontal="distributed" vertical="center" justifyLastLine="1"/>
    </xf>
    <xf numFmtId="177" fontId="25" fillId="0" borderId="30" xfId="43" applyNumberFormat="1" applyFont="1" applyFill="1" applyBorder="1" applyAlignment="1">
      <alignment horizontal="distributed" vertical="center" justifyLastLine="1"/>
    </xf>
    <xf numFmtId="177" fontId="25" fillId="0" borderId="16" xfId="43" applyNumberFormat="1" applyFont="1" applyFill="1" applyBorder="1" applyAlignment="1">
      <alignment horizontal="distributed" vertical="center" justifyLastLine="1"/>
    </xf>
    <xf numFmtId="177" fontId="25" fillId="0" borderId="15" xfId="43" applyNumberFormat="1" applyFont="1" applyFill="1" applyBorder="1" applyAlignment="1">
      <alignment horizontal="distributed" vertical="center" justifyLastLine="1"/>
    </xf>
    <xf numFmtId="177" fontId="29" fillId="0" borderId="31" xfId="43" applyNumberFormat="1" applyFont="1" applyBorder="1" applyAlignment="1"/>
    <xf numFmtId="177" fontId="29" fillId="0" borderId="31" xfId="43" applyNumberFormat="1" applyFont="1" applyBorder="1" applyAlignment="1">
      <alignment shrinkToFit="1"/>
    </xf>
    <xf numFmtId="177" fontId="43" fillId="0" borderId="0" xfId="43" applyNumberFormat="1" applyFont="1" applyAlignment="1">
      <alignment vertical="center"/>
    </xf>
    <xf numFmtId="177" fontId="27" fillId="0" borderId="0" xfId="43" applyNumberFormat="1" applyFont="1" applyAlignment="1">
      <alignment horizontal="center" vertical="center"/>
    </xf>
    <xf numFmtId="177" fontId="27" fillId="0" borderId="0" xfId="43" applyNumberFormat="1" applyFont="1" applyAlignment="1">
      <alignment horizontal="center" vertical="center" shrinkToFit="1"/>
    </xf>
    <xf numFmtId="0" fontId="21" fillId="0" borderId="0" xfId="0" applyFont="1"/>
    <xf numFmtId="0" fontId="29" fillId="0" borderId="23" xfId="0" applyFont="1" applyBorder="1" applyAlignment="1"/>
    <xf numFmtId="184" fontId="25" fillId="0" borderId="0" xfId="0" applyNumberFormat="1" applyFont="1" applyFill="1" applyBorder="1" applyAlignment="1">
      <alignment horizontal="right" vertical="center"/>
    </xf>
    <xf numFmtId="180" fontId="25" fillId="0" borderId="0" xfId="0" applyNumberFormat="1" applyFont="1" applyFill="1" applyBorder="1" applyAlignment="1">
      <alignment horizontal="right" vertical="center"/>
    </xf>
    <xf numFmtId="49" fontId="25" fillId="0" borderId="0" xfId="0" applyNumberFormat="1" applyFont="1" applyFill="1" applyBorder="1" applyAlignment="1">
      <alignment horizontal="center" vertical="center"/>
    </xf>
    <xf numFmtId="184" fontId="25" fillId="0" borderId="0" xfId="0" applyNumberFormat="1" applyFont="1" applyFill="1" applyAlignment="1">
      <alignment horizontal="right" vertical="center"/>
    </xf>
    <xf numFmtId="0" fontId="29" fillId="0" borderId="0" xfId="0" applyFont="1"/>
    <xf numFmtId="0" fontId="29" fillId="0" borderId="24" xfId="0" applyFont="1" applyFill="1" applyBorder="1" applyAlignment="1">
      <alignment horizontal="right"/>
    </xf>
    <xf numFmtId="0" fontId="25" fillId="0" borderId="18" xfId="0" applyFont="1" applyFill="1" applyBorder="1" applyAlignment="1">
      <alignment horizontal="distributed" vertical="center" justifyLastLine="1" shrinkToFit="1"/>
    </xf>
    <xf numFmtId="0" fontId="25" fillId="0" borderId="13" xfId="0" applyFont="1" applyFill="1" applyBorder="1" applyAlignment="1">
      <alignment horizontal="distributed" vertical="center" justifyLastLine="1" shrinkToFit="1"/>
    </xf>
    <xf numFmtId="0" fontId="27" fillId="0" borderId="0" xfId="0" applyFont="1" applyAlignment="1">
      <alignment horizontal="center"/>
    </xf>
    <xf numFmtId="185" fontId="25" fillId="0" borderId="19" xfId="44" applyNumberFormat="1" applyFont="1" applyFill="1" applyBorder="1" applyAlignment="1">
      <alignment vertical="center"/>
    </xf>
    <xf numFmtId="180" fontId="25" fillId="0" borderId="19" xfId="44" applyNumberFormat="1" applyFont="1" applyFill="1" applyBorder="1" applyAlignment="1">
      <alignment vertical="center"/>
    </xf>
    <xf numFmtId="186" fontId="25" fillId="0" borderId="19" xfId="44" applyNumberFormat="1" applyFont="1" applyFill="1" applyBorder="1" applyAlignment="1">
      <alignment vertical="center"/>
    </xf>
    <xf numFmtId="180" fontId="25" fillId="0" borderId="18" xfId="44" applyNumberFormat="1" applyFont="1" applyFill="1" applyBorder="1" applyAlignment="1">
      <alignment vertical="center"/>
    </xf>
    <xf numFmtId="0" fontId="25" fillId="0" borderId="19" xfId="0" applyFont="1" applyFill="1" applyBorder="1" applyAlignment="1">
      <alignment horizontal="distributed" vertical="center" shrinkToFit="1"/>
    </xf>
    <xf numFmtId="185" fontId="25" fillId="0" borderId="0" xfId="44" applyNumberFormat="1" applyFont="1" applyFill="1" applyAlignment="1">
      <alignment horizontal="right" vertical="center"/>
    </xf>
    <xf numFmtId="180" fontId="25" fillId="0" borderId="0" xfId="44" applyNumberFormat="1" applyFont="1" applyFill="1" applyAlignment="1">
      <alignment horizontal="right" vertical="center"/>
    </xf>
    <xf numFmtId="186" fontId="25" fillId="0" borderId="0" xfId="44" applyNumberFormat="1" applyFont="1" applyFill="1" applyAlignment="1">
      <alignment horizontal="right" vertical="center"/>
    </xf>
    <xf numFmtId="180" fontId="25" fillId="0" borderId="0" xfId="44" applyNumberFormat="1" applyFont="1" applyFill="1" applyBorder="1" applyAlignment="1">
      <alignment horizontal="right" vertical="center"/>
    </xf>
    <xf numFmtId="180" fontId="25" fillId="0" borderId="10" xfId="44" applyNumberFormat="1" applyFont="1" applyFill="1" applyBorder="1" applyAlignment="1">
      <alignment horizontal="right" vertical="center"/>
    </xf>
    <xf numFmtId="0" fontId="25" fillId="0" borderId="0" xfId="0" applyFont="1" applyFill="1" applyAlignment="1">
      <alignment horizontal="distributed" vertical="center" shrinkToFit="1"/>
    </xf>
    <xf numFmtId="0" fontId="29" fillId="0" borderId="23" xfId="0" applyFont="1" applyFill="1" applyBorder="1" applyAlignment="1">
      <alignment horizontal="right"/>
    </xf>
    <xf numFmtId="0" fontId="29" fillId="0" borderId="0" xfId="0" applyFont="1" applyFill="1" applyAlignment="1">
      <alignment horizontal="distributed" vertical="center" shrinkToFit="1"/>
    </xf>
    <xf numFmtId="0" fontId="29" fillId="0" borderId="18" xfId="0" applyFont="1" applyFill="1" applyBorder="1" applyAlignment="1">
      <alignment horizontal="center" vertical="center" shrinkToFit="1"/>
    </xf>
    <xf numFmtId="0" fontId="28" fillId="0" borderId="0" xfId="0" applyFont="1" applyBorder="1" applyAlignment="1">
      <alignment horizontal="center"/>
    </xf>
    <xf numFmtId="38" fontId="21" fillId="0" borderId="0" xfId="33" applyFont="1" applyFill="1" applyAlignment="1">
      <alignment vertical="center"/>
    </xf>
    <xf numFmtId="38" fontId="29" fillId="0" borderId="0" xfId="33" applyFont="1" applyFill="1" applyAlignment="1"/>
    <xf numFmtId="38" fontId="29" fillId="0" borderId="0" xfId="33" applyFont="1" applyFill="1" applyBorder="1" applyAlignment="1"/>
    <xf numFmtId="0" fontId="25" fillId="0" borderId="22" xfId="0" applyFont="1" applyFill="1" applyBorder="1" applyAlignment="1">
      <alignment horizontal="distributed" vertical="center"/>
    </xf>
    <xf numFmtId="0" fontId="25" fillId="0" borderId="41" xfId="0" applyFont="1" applyFill="1" applyBorder="1" applyAlignment="1">
      <alignment horizontal="distributed" vertical="center"/>
    </xf>
    <xf numFmtId="38" fontId="21" fillId="0" borderId="0" xfId="33" applyFont="1" applyFill="1" applyBorder="1" applyAlignment="1">
      <alignment vertical="center"/>
    </xf>
    <xf numFmtId="38" fontId="25" fillId="0" borderId="28" xfId="33" applyFont="1" applyFill="1" applyBorder="1" applyAlignment="1">
      <alignment horizontal="distributed" vertical="center" justifyLastLine="1"/>
    </xf>
    <xf numFmtId="38" fontId="25" fillId="0" borderId="27" xfId="33" applyFont="1" applyFill="1" applyBorder="1" applyAlignment="1">
      <alignment horizontal="distributed" vertical="center" justifyLastLine="1"/>
    </xf>
    <xf numFmtId="38" fontId="25" fillId="0" borderId="42" xfId="33" applyFont="1" applyFill="1" applyBorder="1" applyAlignment="1">
      <alignment horizontal="distributed" vertical="center" justifyLastLine="1"/>
    </xf>
    <xf numFmtId="38" fontId="25" fillId="0" borderId="12" xfId="33" applyFont="1" applyFill="1" applyBorder="1" applyAlignment="1">
      <alignment horizontal="distributed" vertical="center" indent="1"/>
    </xf>
    <xf numFmtId="38" fontId="25" fillId="0" borderId="29" xfId="33" applyFont="1" applyFill="1" applyBorder="1" applyAlignment="1">
      <alignment horizontal="distributed" vertical="center" indent="1"/>
    </xf>
    <xf numFmtId="38" fontId="29" fillId="0" borderId="31" xfId="33" applyFont="1" applyFill="1" applyBorder="1" applyAlignment="1">
      <alignment horizontal="left"/>
    </xf>
    <xf numFmtId="38" fontId="28" fillId="0" borderId="0" xfId="33" applyFont="1" applyFill="1" applyAlignment="1">
      <alignment horizontal="center"/>
    </xf>
    <xf numFmtId="38" fontId="43" fillId="0" borderId="0" xfId="33" applyFont="1" applyFill="1" applyAlignment="1">
      <alignment vertical="center"/>
    </xf>
    <xf numFmtId="178" fontId="25" fillId="0" borderId="0" xfId="33" applyNumberFormat="1" applyFont="1" applyFill="1" applyBorder="1" applyAlignment="1">
      <alignment horizontal="right" vertical="center" shrinkToFit="1"/>
    </xf>
    <xf numFmtId="178" fontId="25" fillId="0" borderId="10" xfId="33" applyNumberFormat="1" applyFont="1" applyFill="1" applyBorder="1" applyAlignment="1">
      <alignment horizontal="right" vertical="center" shrinkToFit="1"/>
    </xf>
    <xf numFmtId="38" fontId="25" fillId="0" borderId="20" xfId="33" applyFont="1" applyFill="1" applyBorder="1" applyAlignment="1">
      <alignment horizontal="center" vertical="center"/>
    </xf>
    <xf numFmtId="38" fontId="25" fillId="0" borderId="20" xfId="33" applyFont="1" applyFill="1" applyBorder="1" applyAlignment="1">
      <alignment horizontal="center" vertical="center" shrinkToFit="1"/>
    </xf>
    <xf numFmtId="38" fontId="25" fillId="0" borderId="28" xfId="33" applyFont="1" applyFill="1" applyBorder="1" applyAlignment="1">
      <alignment horizontal="distributed" vertical="distributed" textRotation="255"/>
    </xf>
    <xf numFmtId="38" fontId="25" fillId="0" borderId="27" xfId="33" applyFont="1" applyFill="1" applyBorder="1" applyAlignment="1">
      <alignment horizontal="distributed" vertical="distributed" textRotation="255"/>
    </xf>
    <xf numFmtId="38" fontId="25" fillId="0" borderId="43" xfId="33" applyFont="1" applyFill="1" applyBorder="1" applyAlignment="1">
      <alignment horizontal="center" vertical="distributed" textRotation="255"/>
    </xf>
    <xf numFmtId="38" fontId="25" fillId="0" borderId="44" xfId="33" applyFont="1" applyFill="1" applyBorder="1" applyAlignment="1">
      <alignment horizontal="center" vertical="center" textRotation="255"/>
    </xf>
    <xf numFmtId="38" fontId="29" fillId="0" borderId="31" xfId="33" applyFont="1" applyFill="1" applyBorder="1" applyAlignment="1">
      <alignment horizontal="right"/>
    </xf>
    <xf numFmtId="38" fontId="29" fillId="0" borderId="31" xfId="33" applyFont="1" applyFill="1" applyBorder="1" applyAlignment="1"/>
    <xf numFmtId="0" fontId="29" fillId="0" borderId="31" xfId="0" applyFont="1" applyBorder="1" applyAlignment="1">
      <alignment horizontal="right"/>
    </xf>
    <xf numFmtId="0" fontId="21" fillId="0" borderId="13" xfId="0" applyFont="1" applyFill="1" applyBorder="1" applyAlignment="1">
      <alignment horizontal="distributed" vertical="center" justifyLastLine="1" shrinkToFit="1"/>
    </xf>
    <xf numFmtId="0" fontId="21" fillId="0" borderId="18" xfId="0" applyFont="1" applyFill="1" applyBorder="1" applyAlignment="1">
      <alignment horizontal="distributed" vertical="center" justifyLastLine="1" shrinkToFit="1"/>
    </xf>
    <xf numFmtId="0" fontId="25" fillId="0" borderId="30" xfId="0" applyFont="1" applyFill="1" applyBorder="1" applyAlignment="1">
      <alignment horizontal="distributed" vertical="center" justifyLastLine="1" shrinkToFit="1"/>
    </xf>
    <xf numFmtId="0" fontId="25" fillId="0" borderId="16" xfId="0" applyFont="1" applyFill="1" applyBorder="1" applyAlignment="1">
      <alignment horizontal="distributed" vertical="center" justifyLastLine="1" shrinkToFit="1"/>
    </xf>
    <xf numFmtId="0" fontId="29" fillId="0" borderId="22" xfId="0" applyFont="1" applyFill="1" applyBorder="1" applyAlignment="1">
      <alignment horizontal="distributed" vertical="center" justifyLastLine="1" shrinkToFit="1"/>
    </xf>
    <xf numFmtId="0" fontId="29" fillId="0" borderId="18" xfId="0" applyFont="1" applyFill="1" applyBorder="1" applyAlignment="1">
      <alignment horizontal="distributed" vertical="center" justifyLastLine="1" shrinkToFit="1"/>
    </xf>
    <xf numFmtId="0" fontId="45" fillId="0" borderId="38" xfId="0" applyFont="1" applyFill="1" applyBorder="1" applyAlignment="1">
      <alignment horizontal="distributed" vertical="center" wrapText="1"/>
    </xf>
    <xf numFmtId="0" fontId="25" fillId="0" borderId="40" xfId="0" applyFont="1" applyFill="1" applyBorder="1" applyAlignment="1">
      <alignment horizontal="distributed" vertical="center" justifyLastLine="1"/>
    </xf>
    <xf numFmtId="0" fontId="25" fillId="0" borderId="39" xfId="0" applyFont="1" applyFill="1" applyBorder="1" applyAlignment="1">
      <alignment horizontal="distributed" vertical="center" justifyLastLine="1"/>
    </xf>
    <xf numFmtId="0" fontId="25" fillId="0" borderId="38" xfId="0" applyFont="1" applyFill="1" applyBorder="1" applyAlignment="1">
      <alignment horizontal="distributed" vertical="center" justifyLastLine="1"/>
    </xf>
    <xf numFmtId="176" fontId="21" fillId="0" borderId="20" xfId="43" applyNumberFormat="1" applyFont="1" applyFill="1" applyBorder="1" applyAlignment="1">
      <alignment horizontal="distributed" vertical="center" shrinkToFit="1"/>
    </xf>
    <xf numFmtId="0" fontId="25" fillId="0" borderId="20" xfId="0" applyFont="1" applyFill="1" applyBorder="1" applyAlignment="1">
      <alignment horizontal="distributed" vertical="center"/>
    </xf>
    <xf numFmtId="0" fontId="27" fillId="0" borderId="0" xfId="0" applyFont="1" applyFill="1" applyAlignment="1">
      <alignment horizontal="center" vertical="center"/>
    </xf>
    <xf numFmtId="178" fontId="44" fillId="0" borderId="20" xfId="33" applyNumberFormat="1" applyFont="1" applyBorder="1" applyAlignment="1">
      <alignment horizontal="distributed" vertical="center" wrapText="1"/>
    </xf>
    <xf numFmtId="178" fontId="25" fillId="0" borderId="20" xfId="33" applyNumberFormat="1" applyFont="1" applyFill="1" applyBorder="1" applyAlignment="1">
      <alignment horizontal="distributed" vertical="center"/>
    </xf>
    <xf numFmtId="178" fontId="25" fillId="0" borderId="26" xfId="33" applyNumberFormat="1" applyFont="1" applyFill="1" applyBorder="1" applyAlignment="1">
      <alignment horizontal="distributed" vertical="center"/>
    </xf>
    <xf numFmtId="178" fontId="25" fillId="0" borderId="0" xfId="33" applyNumberFormat="1" applyFont="1" applyFill="1" applyBorder="1" applyAlignment="1">
      <alignment vertical="center" shrinkToFit="1"/>
    </xf>
    <xf numFmtId="178" fontId="25" fillId="0" borderId="20" xfId="33" applyNumberFormat="1" applyFont="1" applyFill="1" applyBorder="1" applyAlignment="1">
      <alignment vertical="center" shrinkToFit="1"/>
    </xf>
    <xf numFmtId="178" fontId="25" fillId="0" borderId="19" xfId="33" applyNumberFormat="1" applyFont="1" applyFill="1" applyBorder="1" applyAlignment="1">
      <alignment vertical="center" shrinkToFit="1"/>
    </xf>
    <xf numFmtId="178" fontId="44" fillId="0" borderId="0" xfId="33" applyNumberFormat="1" applyFont="1" applyBorder="1" applyAlignment="1">
      <alignment vertical="center" shrinkToFit="1"/>
    </xf>
    <xf numFmtId="178" fontId="25" fillId="0" borderId="18" xfId="33" applyNumberFormat="1" applyFont="1" applyFill="1" applyBorder="1" applyAlignment="1">
      <alignment vertical="center" shrinkToFit="1"/>
    </xf>
    <xf numFmtId="178" fontId="25" fillId="0" borderId="26" xfId="33" applyNumberFormat="1" applyFont="1" applyFill="1" applyBorder="1" applyAlignment="1">
      <alignment vertical="center" shrinkToFit="1"/>
    </xf>
    <xf numFmtId="0" fontId="27" fillId="0" borderId="0" xfId="0" applyFont="1" applyFill="1" applyAlignment="1">
      <alignment horizontal="center"/>
    </xf>
    <xf numFmtId="0" fontId="33" fillId="0" borderId="0" xfId="43" applyFont="1" applyFill="1" applyAlignment="1">
      <alignment horizontal="left"/>
    </xf>
    <xf numFmtId="0" fontId="33" fillId="0" borderId="23" xfId="43" applyFont="1" applyFill="1" applyBorder="1" applyAlignment="1">
      <alignment horizontal="left"/>
    </xf>
    <xf numFmtId="38" fontId="29" fillId="0" borderId="31" xfId="33" applyFont="1" applyFill="1" applyBorder="1" applyAlignment="1">
      <alignment horizontal="right"/>
    </xf>
    <xf numFmtId="0" fontId="29" fillId="0" borderId="31" xfId="0" applyFont="1" applyBorder="1" applyAlignment="1">
      <alignment horizontal="right"/>
    </xf>
    <xf numFmtId="0" fontId="42" fillId="0" borderId="19" xfId="0" applyFont="1" applyFill="1" applyBorder="1" applyAlignment="1">
      <alignment horizontal="center" vertical="center"/>
    </xf>
    <xf numFmtId="178" fontId="42" fillId="0" borderId="18" xfId="33" applyNumberFormat="1" applyFont="1" applyFill="1" applyBorder="1" applyAlignment="1">
      <alignment vertical="center"/>
    </xf>
    <xf numFmtId="178" fontId="42" fillId="0" borderId="19" xfId="33" applyNumberFormat="1" applyFont="1" applyFill="1" applyBorder="1" applyAlignment="1">
      <alignment vertical="center"/>
    </xf>
    <xf numFmtId="176" fontId="42" fillId="0" borderId="19" xfId="0" applyNumberFormat="1" applyFont="1" applyFill="1" applyBorder="1" applyAlignment="1">
      <alignment vertical="center"/>
    </xf>
    <xf numFmtId="0" fontId="46" fillId="0" borderId="19" xfId="0" applyFont="1" applyFill="1" applyBorder="1" applyAlignment="1">
      <alignment horizontal="distributed" vertical="center"/>
    </xf>
    <xf numFmtId="0" fontId="46" fillId="0" borderId="19" xfId="0" applyFont="1" applyFill="1" applyBorder="1" applyAlignment="1">
      <alignment horizontal="distributed" vertical="center" indent="1"/>
    </xf>
    <xf numFmtId="0" fontId="23" fillId="0" borderId="19" xfId="0" applyFont="1" applyFill="1" applyBorder="1" applyAlignment="1">
      <alignment horizontal="center" vertical="center"/>
    </xf>
    <xf numFmtId="0" fontId="46" fillId="0" borderId="0" xfId="0" applyFont="1" applyFill="1"/>
    <xf numFmtId="0" fontId="46" fillId="0" borderId="19" xfId="0" applyFont="1" applyFill="1" applyBorder="1" applyAlignment="1">
      <alignment horizontal="center" vertical="center"/>
    </xf>
    <xf numFmtId="0" fontId="42" fillId="0" borderId="0" xfId="43" applyFont="1" applyFill="1" applyAlignment="1">
      <alignment horizontal="distributed" vertical="center"/>
    </xf>
    <xf numFmtId="41" fontId="42" fillId="0" borderId="10" xfId="43" applyNumberFormat="1" applyFont="1" applyFill="1" applyBorder="1" applyAlignment="1">
      <alignment horizontal="right" vertical="center"/>
    </xf>
    <xf numFmtId="41" fontId="42" fillId="0" borderId="0" xfId="43" quotePrefix="1" applyNumberFormat="1" applyFont="1" applyFill="1" applyBorder="1" applyAlignment="1">
      <alignment horizontal="right" vertical="center"/>
    </xf>
    <xf numFmtId="41" fontId="42" fillId="0" borderId="0" xfId="43" applyNumberFormat="1" applyFont="1" applyFill="1" applyBorder="1" applyAlignment="1">
      <alignment horizontal="right" vertical="center"/>
    </xf>
    <xf numFmtId="182" fontId="42" fillId="0" borderId="0" xfId="43" applyNumberFormat="1" applyFont="1" applyFill="1" applyAlignment="1">
      <alignment horizontal="right" vertical="center"/>
    </xf>
    <xf numFmtId="181" fontId="42" fillId="0" borderId="0" xfId="43" applyNumberFormat="1" applyFont="1" applyFill="1" applyAlignment="1">
      <alignment horizontal="right" vertical="center"/>
    </xf>
    <xf numFmtId="2" fontId="42" fillId="0" borderId="0" xfId="43" quotePrefix="1" applyNumberFormat="1" applyFont="1" applyFill="1" applyAlignment="1">
      <alignment horizontal="right" vertical="center" wrapText="1"/>
    </xf>
    <xf numFmtId="180" fontId="42" fillId="0" borderId="0" xfId="43" applyNumberFormat="1" applyFont="1" applyFill="1" applyAlignment="1">
      <alignment horizontal="right" vertical="center"/>
    </xf>
    <xf numFmtId="0" fontId="47" fillId="0" borderId="0" xfId="43" applyFont="1" applyFill="1" applyAlignment="1">
      <alignment vertical="center"/>
    </xf>
    <xf numFmtId="179" fontId="33" fillId="0" borderId="0" xfId="43" applyNumberFormat="1" applyFont="1" applyFill="1" applyAlignment="1">
      <alignment horizontal="left"/>
    </xf>
    <xf numFmtId="0" fontId="42" fillId="0" borderId="0" xfId="0" applyNumberFormat="1" applyFont="1" applyFill="1" applyAlignment="1">
      <alignment horizontal="center" vertical="center" shrinkToFit="1"/>
    </xf>
    <xf numFmtId="176" fontId="42" fillId="0" borderId="10" xfId="0" applyNumberFormat="1" applyFont="1" applyFill="1" applyBorder="1" applyAlignment="1">
      <alignment horizontal="right" vertical="center"/>
    </xf>
    <xf numFmtId="176" fontId="42" fillId="0" borderId="0" xfId="0" applyNumberFormat="1" applyFont="1" applyFill="1" applyBorder="1" applyAlignment="1">
      <alignment horizontal="right" vertical="center"/>
    </xf>
    <xf numFmtId="176" fontId="42" fillId="0" borderId="20" xfId="0" applyNumberFormat="1" applyFont="1" applyFill="1" applyBorder="1" applyAlignment="1">
      <alignment horizontal="right" vertical="center"/>
    </xf>
    <xf numFmtId="180" fontId="42" fillId="0" borderId="10" xfId="0" applyNumberFormat="1" applyFont="1" applyBorder="1" applyAlignment="1">
      <alignment horizontal="right" vertical="center"/>
    </xf>
    <xf numFmtId="49" fontId="42" fillId="0" borderId="0" xfId="0" applyNumberFormat="1" applyFont="1" applyFill="1" applyAlignment="1">
      <alignment horizontal="center" vertical="center" shrinkToFit="1"/>
    </xf>
    <xf numFmtId="176" fontId="42" fillId="0" borderId="18" xfId="0" applyNumberFormat="1" applyFont="1" applyFill="1" applyBorder="1" applyAlignment="1">
      <alignment horizontal="right" vertical="center"/>
    </xf>
    <xf numFmtId="176" fontId="42" fillId="0" borderId="19" xfId="0" applyNumberFormat="1" applyFont="1" applyFill="1" applyBorder="1" applyAlignment="1">
      <alignment horizontal="right" vertical="center"/>
    </xf>
    <xf numFmtId="182" fontId="42" fillId="0" borderId="19" xfId="0" applyNumberFormat="1" applyFont="1" applyFill="1" applyBorder="1" applyAlignment="1">
      <alignment horizontal="right" vertical="center"/>
    </xf>
    <xf numFmtId="0" fontId="40" fillId="0" borderId="0" xfId="0" applyFont="1" applyFill="1"/>
    <xf numFmtId="0" fontId="42" fillId="0" borderId="0" xfId="0" applyFont="1" applyFill="1" applyAlignment="1">
      <alignment horizontal="distributed" vertical="center"/>
    </xf>
    <xf numFmtId="180" fontId="42" fillId="0" borderId="24" xfId="44" applyNumberFormat="1" applyFont="1" applyFill="1" applyBorder="1" applyAlignment="1">
      <alignment horizontal="right" vertical="center" shrinkToFit="1"/>
    </xf>
    <xf numFmtId="180" fontId="42" fillId="0" borderId="23" xfId="44" applyNumberFormat="1" applyFont="1" applyFill="1" applyBorder="1" applyAlignment="1">
      <alignment horizontal="right" vertical="center" shrinkToFit="1"/>
    </xf>
    <xf numFmtId="180" fontId="42" fillId="0" borderId="10" xfId="44" applyNumberFormat="1" applyFont="1" applyFill="1" applyBorder="1" applyAlignment="1">
      <alignment horizontal="right" vertical="center" shrinkToFit="1"/>
    </xf>
    <xf numFmtId="180" fontId="42" fillId="0" borderId="0" xfId="44" applyNumberFormat="1" applyFont="1" applyFill="1" applyBorder="1" applyAlignment="1">
      <alignment horizontal="right" vertical="center" shrinkToFit="1"/>
    </xf>
    <xf numFmtId="0" fontId="40" fillId="0" borderId="0" xfId="0" applyFont="1" applyFill="1" applyAlignment="1">
      <alignment horizontal="distributed" vertical="center"/>
    </xf>
    <xf numFmtId="180" fontId="40" fillId="0" borderId="10" xfId="44" applyNumberFormat="1" applyFont="1" applyFill="1" applyBorder="1" applyAlignment="1">
      <alignment horizontal="right" vertical="center" shrinkToFit="1"/>
    </xf>
    <xf numFmtId="180" fontId="40" fillId="0" borderId="0" xfId="44" applyNumberFormat="1" applyFont="1" applyFill="1" applyAlignment="1">
      <alignment horizontal="right" vertical="center" shrinkToFit="1"/>
    </xf>
    <xf numFmtId="180" fontId="40" fillId="0" borderId="0" xfId="44" applyNumberFormat="1" applyFont="1" applyFill="1" applyBorder="1" applyAlignment="1">
      <alignment horizontal="right" vertical="center" shrinkToFit="1"/>
    </xf>
    <xf numFmtId="180" fontId="42" fillId="0" borderId="0" xfId="44" applyNumberFormat="1" applyFont="1" applyFill="1" applyAlignment="1">
      <alignment horizontal="right" vertical="center" shrinkToFit="1"/>
    </xf>
    <xf numFmtId="0" fontId="47" fillId="0" borderId="0" xfId="0" applyFont="1" applyFill="1"/>
    <xf numFmtId="0" fontId="42" fillId="0" borderId="20" xfId="0" applyFont="1" applyFill="1" applyBorder="1" applyAlignment="1">
      <alignment horizontal="distributed" vertical="center"/>
    </xf>
    <xf numFmtId="0" fontId="42" fillId="0" borderId="0" xfId="0" applyFont="1" applyFill="1" applyBorder="1" applyAlignment="1">
      <alignment horizontal="distributed" vertical="center"/>
    </xf>
    <xf numFmtId="180" fontId="42" fillId="0" borderId="19" xfId="44" applyNumberFormat="1" applyFont="1" applyFill="1" applyBorder="1" applyAlignment="1">
      <alignment horizontal="right" vertical="center" shrinkToFit="1"/>
    </xf>
    <xf numFmtId="176" fontId="40" fillId="0" borderId="0" xfId="43" applyNumberFormat="1" applyFont="1" applyAlignment="1">
      <alignment vertical="center"/>
    </xf>
    <xf numFmtId="49" fontId="42" fillId="0" borderId="19" xfId="0" applyNumberFormat="1" applyFont="1" applyFill="1" applyBorder="1" applyAlignment="1">
      <alignment horizontal="center" vertical="center"/>
    </xf>
    <xf numFmtId="180" fontId="42" fillId="0" borderId="19" xfId="0" applyNumberFormat="1" applyFont="1" applyFill="1" applyBorder="1" applyAlignment="1">
      <alignment horizontal="right" vertical="center"/>
    </xf>
    <xf numFmtId="184" fontId="42" fillId="0" borderId="19" xfId="0" applyNumberFormat="1" applyFont="1" applyFill="1" applyBorder="1" applyAlignment="1">
      <alignment horizontal="right" vertical="center"/>
    </xf>
    <xf numFmtId="0" fontId="40" fillId="0" borderId="0" xfId="0" applyFont="1"/>
    <xf numFmtId="0" fontId="29" fillId="0" borderId="31" xfId="0" applyFont="1" applyBorder="1" applyAlignment="1"/>
    <xf numFmtId="0" fontId="42" fillId="0" borderId="0" xfId="0" applyFont="1" applyFill="1" applyAlignment="1">
      <alignment horizontal="distributed" vertical="center" shrinkToFit="1"/>
    </xf>
    <xf numFmtId="180" fontId="42" fillId="0" borderId="10" xfId="44" applyNumberFormat="1" applyFont="1" applyFill="1" applyBorder="1" applyAlignment="1">
      <alignment horizontal="right" vertical="center"/>
    </xf>
    <xf numFmtId="180" fontId="42" fillId="0" borderId="0" xfId="44" applyNumberFormat="1" applyFont="1" applyFill="1" applyBorder="1" applyAlignment="1">
      <alignment horizontal="right" vertical="center"/>
    </xf>
    <xf numFmtId="180" fontId="42" fillId="0" borderId="0" xfId="44" applyNumberFormat="1" applyFont="1" applyFill="1" applyAlignment="1">
      <alignment horizontal="right" vertical="center"/>
    </xf>
    <xf numFmtId="185" fontId="42" fillId="0" borderId="0" xfId="44" applyNumberFormat="1" applyFont="1" applyFill="1" applyAlignment="1">
      <alignment horizontal="right" vertical="center"/>
    </xf>
    <xf numFmtId="186" fontId="42" fillId="0" borderId="0" xfId="44" applyNumberFormat="1" applyFont="1" applyFill="1" applyAlignment="1">
      <alignment horizontal="right" vertical="center"/>
    </xf>
    <xf numFmtId="0" fontId="47" fillId="0" borderId="0" xfId="0" applyFont="1"/>
    <xf numFmtId="186" fontId="42" fillId="0" borderId="0" xfId="44" applyNumberFormat="1" applyFont="1" applyFill="1" applyBorder="1" applyAlignment="1">
      <alignment horizontal="right" vertical="center"/>
    </xf>
    <xf numFmtId="0" fontId="48" fillId="0" borderId="39" xfId="0" applyFont="1" applyBorder="1" applyAlignment="1">
      <alignment horizontal="distributed" vertical="center" wrapText="1"/>
    </xf>
    <xf numFmtId="178" fontId="42" fillId="0" borderId="23" xfId="33" applyNumberFormat="1" applyFont="1" applyFill="1" applyBorder="1" applyAlignment="1">
      <alignment horizontal="right" vertical="center"/>
    </xf>
    <xf numFmtId="38" fontId="42" fillId="0" borderId="26" xfId="33" applyFont="1" applyFill="1" applyBorder="1" applyAlignment="1">
      <alignment horizontal="center" vertical="center"/>
    </xf>
    <xf numFmtId="178" fontId="42" fillId="0" borderId="18" xfId="33" applyNumberFormat="1" applyFont="1" applyFill="1" applyBorder="1" applyAlignment="1">
      <alignment horizontal="right" vertical="center" shrinkToFit="1"/>
    </xf>
    <xf numFmtId="178" fontId="42" fillId="0" borderId="19" xfId="33" applyNumberFormat="1" applyFont="1" applyFill="1" applyBorder="1" applyAlignment="1">
      <alignment horizontal="right" vertical="center" shrinkToFit="1"/>
    </xf>
    <xf numFmtId="38" fontId="42" fillId="0" borderId="19" xfId="33" applyFont="1" applyFill="1" applyBorder="1" applyAlignment="1">
      <alignment horizontal="right" vertical="center" shrinkToFit="1"/>
    </xf>
    <xf numFmtId="38" fontId="47" fillId="0" borderId="0" xfId="33" applyFont="1" applyFill="1" applyAlignment="1">
      <alignment vertical="center"/>
    </xf>
    <xf numFmtId="0" fontId="25" fillId="0" borderId="15" xfId="0" applyFont="1" applyFill="1" applyBorder="1" applyAlignment="1">
      <alignment horizontal="distributed" vertical="center" justifyLastLine="1"/>
    </xf>
    <xf numFmtId="0" fontId="25" fillId="0" borderId="16" xfId="0" applyFont="1" applyFill="1" applyBorder="1" applyAlignment="1">
      <alignment horizontal="distributed" vertical="center" justifyLastLine="1"/>
    </xf>
    <xf numFmtId="0" fontId="25" fillId="0" borderId="18" xfId="0" applyFont="1" applyFill="1" applyBorder="1" applyAlignment="1">
      <alignment horizontal="distributed" vertical="center" justifyLastLine="1"/>
    </xf>
    <xf numFmtId="0" fontId="25" fillId="0" borderId="19" xfId="0" applyFont="1" applyFill="1" applyBorder="1" applyAlignment="1">
      <alignment horizontal="distributed" vertical="center" justifyLastLine="1"/>
    </xf>
    <xf numFmtId="0" fontId="25" fillId="0" borderId="28"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25" fillId="0" borderId="20" xfId="0" applyFont="1" applyFill="1" applyBorder="1" applyAlignment="1">
      <alignment horizontal="distributed" vertical="center"/>
    </xf>
    <xf numFmtId="0" fontId="25" fillId="0" borderId="15" xfId="0" applyFont="1" applyFill="1" applyBorder="1" applyAlignment="1">
      <alignment horizontal="center" vertical="center" shrinkToFit="1"/>
    </xf>
    <xf numFmtId="0" fontId="25" fillId="0" borderId="41" xfId="0" applyFont="1" applyFill="1" applyBorder="1" applyAlignment="1">
      <alignment horizontal="distributed" vertical="center" shrinkToFit="1"/>
    </xf>
    <xf numFmtId="0" fontId="49" fillId="0" borderId="0" xfId="0" applyFont="1"/>
    <xf numFmtId="187" fontId="49" fillId="0" borderId="0" xfId="0" applyNumberFormat="1" applyFont="1"/>
    <xf numFmtId="188" fontId="49" fillId="0" borderId="0" xfId="0" applyNumberFormat="1" applyFont="1"/>
    <xf numFmtId="0" fontId="50" fillId="0" borderId="0" xfId="0" applyFont="1" applyAlignment="1"/>
    <xf numFmtId="187" fontId="50" fillId="0" borderId="0" xfId="0" applyNumberFormat="1" applyFont="1" applyAlignment="1"/>
    <xf numFmtId="188" fontId="50" fillId="0" borderId="0" xfId="0" applyNumberFormat="1" applyFont="1" applyAlignment="1"/>
    <xf numFmtId="0" fontId="50" fillId="0" borderId="23" xfId="0" applyFont="1" applyBorder="1" applyAlignment="1"/>
    <xf numFmtId="0" fontId="49" fillId="0" borderId="0" xfId="0" applyFont="1" applyAlignment="1">
      <alignment vertical="center"/>
    </xf>
    <xf numFmtId="187" fontId="49" fillId="0" borderId="19" xfId="0" applyNumberFormat="1" applyFont="1" applyBorder="1" applyAlignment="1">
      <alignment vertical="center"/>
    </xf>
    <xf numFmtId="188" fontId="49" fillId="0" borderId="18" xfId="0" applyNumberFormat="1" applyFont="1" applyBorder="1" applyAlignment="1">
      <alignment vertical="center"/>
    </xf>
    <xf numFmtId="0" fontId="49" fillId="0" borderId="18" xfId="0" applyFont="1" applyBorder="1" applyAlignment="1">
      <alignment horizontal="distributed" vertical="center"/>
    </xf>
    <xf numFmtId="188" fontId="49" fillId="0" borderId="10" xfId="0" applyNumberFormat="1" applyFont="1" applyBorder="1" applyAlignment="1">
      <alignment vertical="center"/>
    </xf>
    <xf numFmtId="0" fontId="49" fillId="0" borderId="19" xfId="0" applyFont="1" applyBorder="1" applyAlignment="1">
      <alignment horizontal="distributed" vertical="center"/>
    </xf>
    <xf numFmtId="187" fontId="49" fillId="0" borderId="0" xfId="0" applyNumberFormat="1" applyFont="1" applyAlignment="1">
      <alignment vertical="center"/>
    </xf>
    <xf numFmtId="0" fontId="49" fillId="0" borderId="10" xfId="0" applyFont="1" applyBorder="1" applyAlignment="1">
      <alignment horizontal="distributed" vertical="center"/>
    </xf>
    <xf numFmtId="0" fontId="49" fillId="0" borderId="0" xfId="0" applyFont="1" applyAlignment="1">
      <alignment horizontal="distributed" vertical="center"/>
    </xf>
    <xf numFmtId="187" fontId="51" fillId="0" borderId="0" xfId="0" applyNumberFormat="1" applyFont="1" applyAlignment="1">
      <alignment vertical="center"/>
    </xf>
    <xf numFmtId="188" fontId="51" fillId="0" borderId="10" xfId="0" applyNumberFormat="1" applyFont="1" applyBorder="1" applyAlignment="1">
      <alignment vertical="center"/>
    </xf>
    <xf numFmtId="0" fontId="51" fillId="0" borderId="0" xfId="0" applyFont="1" applyAlignment="1">
      <alignment horizontal="distributed" vertical="center"/>
    </xf>
    <xf numFmtId="0" fontId="50" fillId="0" borderId="0" xfId="0" applyFont="1" applyAlignment="1">
      <alignment vertical="center"/>
    </xf>
    <xf numFmtId="187" fontId="50" fillId="0" borderId="0" xfId="0" applyNumberFormat="1" applyFont="1" applyBorder="1" applyAlignment="1">
      <alignment horizontal="right"/>
    </xf>
    <xf numFmtId="188" fontId="50" fillId="0" borderId="24" xfId="0" applyNumberFormat="1" applyFont="1" applyBorder="1" applyAlignment="1">
      <alignment horizontal="right"/>
    </xf>
    <xf numFmtId="0" fontId="50" fillId="0" borderId="24" xfId="0" applyFont="1" applyBorder="1" applyAlignment="1">
      <alignment horizontal="distributed" vertical="center" indent="1"/>
    </xf>
    <xf numFmtId="0" fontId="50" fillId="0" borderId="0" xfId="0" applyFont="1" applyBorder="1" applyAlignment="1">
      <alignment horizontal="distributed" vertical="center" indent="1"/>
    </xf>
    <xf numFmtId="187" fontId="49" fillId="0" borderId="28" xfId="0" applyNumberFormat="1" applyFont="1" applyBorder="1" applyAlignment="1">
      <alignment horizontal="distributed" vertical="center" justifyLastLine="1"/>
    </xf>
    <xf numFmtId="188" fontId="49" fillId="0" borderId="28" xfId="0" applyNumberFormat="1" applyFont="1" applyBorder="1" applyAlignment="1">
      <alignment horizontal="distributed" vertical="center" justifyLastLine="1"/>
    </xf>
    <xf numFmtId="0" fontId="49" fillId="0" borderId="28" xfId="0" applyFont="1" applyBorder="1" applyAlignment="1">
      <alignment horizontal="distributed" vertical="center" indent="1"/>
    </xf>
    <xf numFmtId="0" fontId="49" fillId="0" borderId="27" xfId="0" applyFont="1" applyBorder="1" applyAlignment="1">
      <alignment horizontal="distributed" vertical="center" indent="1"/>
    </xf>
    <xf numFmtId="0" fontId="50" fillId="0" borderId="31" xfId="0" applyFont="1" applyBorder="1" applyAlignment="1">
      <alignment horizontal="right"/>
    </xf>
    <xf numFmtId="0" fontId="50" fillId="0" borderId="31" xfId="0" applyFont="1" applyBorder="1" applyAlignment="1"/>
    <xf numFmtId="0" fontId="52" fillId="0" borderId="0" xfId="0" applyFont="1" applyAlignment="1">
      <alignment horizontal="center"/>
    </xf>
    <xf numFmtId="0" fontId="53" fillId="0" borderId="0" xfId="0" applyFont="1" applyAlignment="1">
      <alignment horizontal="center"/>
    </xf>
    <xf numFmtId="0" fontId="54" fillId="0" borderId="0" xfId="0" applyFont="1" applyAlignment="1">
      <alignment vertical="center"/>
    </xf>
    <xf numFmtId="38" fontId="29" fillId="0" borderId="0" xfId="46" applyFont="1" applyFill="1" applyBorder="1" applyAlignment="1"/>
    <xf numFmtId="0" fontId="42" fillId="0" borderId="0" xfId="0" applyFont="1" applyFill="1"/>
    <xf numFmtId="0" fontId="42" fillId="0" borderId="0" xfId="0" applyFont="1" applyFill="1" applyBorder="1"/>
    <xf numFmtId="177" fontId="42" fillId="0" borderId="19" xfId="46" applyNumberFormat="1" applyFont="1" applyFill="1" applyBorder="1" applyAlignment="1">
      <alignment horizontal="right" vertical="center"/>
    </xf>
    <xf numFmtId="177" fontId="40" fillId="0" borderId="19" xfId="46" applyNumberFormat="1" applyFont="1" applyFill="1" applyBorder="1" applyAlignment="1">
      <alignment horizontal="right" vertical="center"/>
    </xf>
    <xf numFmtId="0" fontId="42" fillId="0" borderId="26" xfId="0" applyFont="1" applyFill="1" applyBorder="1" applyAlignment="1">
      <alignment horizontal="center" vertical="center"/>
    </xf>
    <xf numFmtId="177" fontId="25" fillId="0" borderId="0" xfId="0" applyNumberFormat="1" applyFont="1" applyFill="1"/>
    <xf numFmtId="177" fontId="25" fillId="0" borderId="0" xfId="46" applyNumberFormat="1" applyFont="1" applyFill="1" applyBorder="1" applyAlignment="1">
      <alignment horizontal="right" vertical="center"/>
    </xf>
    <xf numFmtId="177" fontId="25" fillId="0" borderId="10" xfId="46" applyNumberFormat="1" applyFont="1" applyFill="1" applyBorder="1" applyAlignment="1">
      <alignment horizontal="right" vertical="center"/>
    </xf>
    <xf numFmtId="0" fontId="25" fillId="0" borderId="0" xfId="0" applyFont="1" applyFill="1" applyBorder="1"/>
    <xf numFmtId="0" fontId="25" fillId="0" borderId="45" xfId="0" applyFont="1" applyFill="1" applyBorder="1" applyAlignment="1">
      <alignment horizontal="distributed" vertical="center" justifyLastLine="1"/>
    </xf>
    <xf numFmtId="0" fontId="43" fillId="0" borderId="0" xfId="0" applyFont="1" applyFill="1" applyAlignment="1">
      <alignment vertical="center"/>
    </xf>
    <xf numFmtId="0" fontId="25" fillId="0" borderId="22" xfId="0" applyFont="1" applyFill="1" applyBorder="1" applyAlignment="1">
      <alignment vertical="center" shrinkToFit="1"/>
    </xf>
    <xf numFmtId="38" fontId="25" fillId="0" borderId="0" xfId="46" applyFont="1" applyFill="1" applyAlignment="1">
      <alignment vertical="center"/>
    </xf>
    <xf numFmtId="0" fontId="25" fillId="0" borderId="41" xfId="0" applyFont="1" applyFill="1" applyBorder="1" applyAlignment="1">
      <alignment horizontal="distributed" vertical="center" indent="1"/>
    </xf>
    <xf numFmtId="0" fontId="25" fillId="0" borderId="38" xfId="0" applyFont="1" applyFill="1" applyBorder="1" applyAlignment="1">
      <alignment horizontal="distributed" vertical="center" indent="1"/>
    </xf>
    <xf numFmtId="0" fontId="25" fillId="0" borderId="22" xfId="0" applyFont="1" applyFill="1" applyBorder="1" applyAlignment="1">
      <alignment horizontal="distributed" vertical="center" indent="1"/>
    </xf>
    <xf numFmtId="38" fontId="25" fillId="0" borderId="0" xfId="46" applyFont="1" applyFill="1" applyAlignment="1">
      <alignment horizontal="right" vertical="center"/>
    </xf>
    <xf numFmtId="38" fontId="25" fillId="0" borderId="0" xfId="46" applyFont="1" applyFill="1" applyAlignment="1">
      <alignment horizontal="center"/>
    </xf>
    <xf numFmtId="38" fontId="29" fillId="0" borderId="0" xfId="46" applyFont="1" applyFill="1" applyAlignment="1">
      <alignment horizontal="center"/>
    </xf>
    <xf numFmtId="38" fontId="29" fillId="0" borderId="0" xfId="46" applyFont="1" applyFill="1" applyAlignment="1">
      <alignment horizontal="left"/>
    </xf>
    <xf numFmtId="38" fontId="29" fillId="0" borderId="0" xfId="46" applyFont="1" applyFill="1" applyBorder="1" applyAlignment="1">
      <alignment horizontal="center"/>
    </xf>
    <xf numFmtId="38" fontId="29" fillId="0" borderId="23" xfId="46" applyFont="1" applyFill="1" applyBorder="1" applyAlignment="1">
      <alignment horizontal="left"/>
    </xf>
    <xf numFmtId="38" fontId="40" fillId="0" borderId="0" xfId="46" applyFont="1" applyFill="1" applyAlignment="1">
      <alignment horizontal="center"/>
    </xf>
    <xf numFmtId="178" fontId="42" fillId="0" borderId="19" xfId="46" applyNumberFormat="1" applyFont="1" applyFill="1" applyBorder="1" applyAlignment="1">
      <alignment horizontal="right" vertical="center"/>
    </xf>
    <xf numFmtId="178" fontId="42" fillId="0" borderId="18" xfId="46" applyNumberFormat="1" applyFont="1" applyFill="1" applyBorder="1" applyAlignment="1">
      <alignment horizontal="right" vertical="center"/>
    </xf>
    <xf numFmtId="38" fontId="42" fillId="0" borderId="19" xfId="46" applyFont="1" applyFill="1" applyBorder="1" applyAlignment="1">
      <alignment horizontal="center" vertical="center"/>
    </xf>
    <xf numFmtId="38" fontId="25" fillId="0" borderId="0" xfId="46" applyFont="1" applyFill="1" applyBorder="1" applyAlignment="1">
      <alignment horizontal="center"/>
    </xf>
    <xf numFmtId="178" fontId="25" fillId="0" borderId="0" xfId="46" applyNumberFormat="1" applyFont="1" applyFill="1" applyBorder="1" applyAlignment="1">
      <alignment horizontal="right" vertical="center"/>
    </xf>
    <xf numFmtId="178" fontId="25" fillId="0" borderId="10" xfId="46" applyNumberFormat="1" applyFont="1" applyFill="1" applyBorder="1" applyAlignment="1">
      <alignment horizontal="right" vertical="center"/>
    </xf>
    <xf numFmtId="38" fontId="25" fillId="0" borderId="20" xfId="46" applyFont="1" applyFill="1" applyBorder="1" applyAlignment="1">
      <alignment horizontal="center" vertical="center"/>
    </xf>
    <xf numFmtId="38" fontId="25" fillId="0" borderId="30" xfId="46" applyFont="1" applyFill="1" applyBorder="1" applyAlignment="1">
      <alignment horizontal="distributed" vertical="center" wrapText="1" justifyLastLine="1"/>
    </xf>
    <xf numFmtId="38" fontId="21" fillId="0" borderId="30" xfId="46" applyFont="1" applyFill="1" applyBorder="1" applyAlignment="1">
      <alignment horizontal="distributed" vertical="center" wrapText="1" justifyLastLine="1"/>
    </xf>
    <xf numFmtId="38" fontId="25" fillId="0" borderId="16" xfId="46" applyFont="1" applyFill="1" applyBorder="1" applyAlignment="1">
      <alignment horizontal="distributed" vertical="center" wrapText="1" justifyLastLine="1"/>
    </xf>
    <xf numFmtId="38" fontId="25" fillId="0" borderId="25" xfId="46" applyFont="1" applyFill="1" applyBorder="1" applyAlignment="1">
      <alignment horizontal="distributed" vertical="center" wrapText="1" justifyLastLine="1"/>
    </xf>
    <xf numFmtId="38" fontId="25" fillId="0" borderId="17" xfId="46" applyFont="1" applyFill="1" applyBorder="1" applyAlignment="1">
      <alignment horizontal="distributed" vertical="center" wrapText="1" justifyLastLine="1"/>
    </xf>
    <xf numFmtId="38" fontId="28" fillId="0" borderId="0" xfId="46" applyFont="1" applyFill="1" applyAlignment="1">
      <alignment horizontal="center"/>
    </xf>
    <xf numFmtId="38" fontId="43" fillId="0" borderId="0" xfId="46" applyFont="1" applyFill="1" applyAlignment="1">
      <alignment horizontal="center" vertical="center"/>
    </xf>
    <xf numFmtId="38" fontId="42" fillId="0" borderId="0" xfId="46" applyFont="1" applyFill="1" applyAlignment="1">
      <alignment horizontal="center"/>
    </xf>
    <xf numFmtId="0" fontId="29" fillId="0" borderId="0" xfId="0" applyFont="1" applyFill="1" applyBorder="1" applyAlignment="1">
      <alignment horizontal="right" wrapText="1"/>
    </xf>
    <xf numFmtId="0" fontId="29" fillId="0" borderId="10" xfId="0" applyFont="1" applyFill="1" applyBorder="1" applyAlignment="1">
      <alignment horizontal="right" wrapText="1"/>
    </xf>
    <xf numFmtId="0" fontId="25" fillId="0" borderId="30" xfId="0" applyFont="1" applyFill="1" applyBorder="1" applyAlignment="1">
      <alignment horizontal="distributed" vertical="center" wrapText="1" justifyLastLine="1"/>
    </xf>
    <xf numFmtId="0" fontId="25" fillId="0" borderId="16" xfId="0" applyFont="1" applyFill="1" applyBorder="1" applyAlignment="1">
      <alignment horizontal="distributed" vertical="center" wrapText="1" justifyLastLine="1"/>
    </xf>
    <xf numFmtId="177" fontId="42" fillId="0" borderId="18" xfId="46" applyNumberFormat="1" applyFont="1" applyFill="1" applyBorder="1" applyAlignment="1">
      <alignment horizontal="right" vertical="center"/>
    </xf>
    <xf numFmtId="0" fontId="42" fillId="0" borderId="19" xfId="46" applyNumberFormat="1" applyFont="1" applyFill="1" applyBorder="1" applyAlignment="1">
      <alignment horizontal="center" vertical="center" shrinkToFit="1"/>
    </xf>
    <xf numFmtId="0" fontId="25" fillId="0" borderId="20" xfId="46" applyNumberFormat="1" applyFont="1" applyFill="1" applyBorder="1" applyAlignment="1">
      <alignment horizontal="center" vertical="center" shrinkToFit="1"/>
    </xf>
    <xf numFmtId="0" fontId="25" fillId="0" borderId="30" xfId="46" applyNumberFormat="1" applyFont="1" applyFill="1" applyBorder="1" applyAlignment="1">
      <alignment horizontal="distributed" vertical="center" justifyLastLine="1"/>
    </xf>
    <xf numFmtId="0" fontId="25" fillId="0" borderId="16" xfId="46" applyNumberFormat="1" applyFont="1" applyFill="1" applyBorder="1" applyAlignment="1">
      <alignment horizontal="distributed" vertical="center" justifyLastLine="1"/>
    </xf>
    <xf numFmtId="0" fontId="25" fillId="0" borderId="15" xfId="46" applyNumberFormat="1" applyFont="1" applyFill="1" applyBorder="1" applyAlignment="1">
      <alignment horizontal="distributed" vertical="center" justifyLastLine="1"/>
    </xf>
    <xf numFmtId="0" fontId="25" fillId="0" borderId="46" xfId="46" applyNumberFormat="1" applyFont="1" applyFill="1" applyBorder="1" applyAlignment="1">
      <alignment horizontal="distributed" vertical="center" justifyLastLine="1"/>
    </xf>
    <xf numFmtId="38" fontId="29" fillId="0" borderId="0" xfId="46" applyFont="1" applyFill="1" applyAlignment="1">
      <alignment horizontal="right"/>
    </xf>
    <xf numFmtId="38" fontId="29" fillId="0" borderId="31" xfId="46" applyFont="1" applyFill="1" applyBorder="1" applyAlignment="1">
      <alignment horizontal="center"/>
    </xf>
    <xf numFmtId="0" fontId="42" fillId="0" borderId="0" xfId="0" applyFont="1" applyFill="1" applyAlignment="1">
      <alignment vertical="center" shrinkToFit="1"/>
    </xf>
    <xf numFmtId="38" fontId="42" fillId="0" borderId="19" xfId="44" applyFont="1" applyFill="1" applyBorder="1" applyAlignment="1">
      <alignment horizontal="right" vertical="center" shrinkToFit="1"/>
    </xf>
    <xf numFmtId="38" fontId="42" fillId="0" borderId="19" xfId="44" applyFont="1" applyFill="1" applyBorder="1" applyAlignment="1">
      <alignment vertical="center" shrinkToFit="1"/>
    </xf>
    <xf numFmtId="38" fontId="42" fillId="0" borderId="18" xfId="44" applyFont="1" applyFill="1" applyBorder="1" applyAlignment="1">
      <alignment vertical="center" shrinkToFit="1"/>
    </xf>
    <xf numFmtId="0" fontId="42" fillId="0" borderId="19" xfId="0" applyFont="1" applyFill="1" applyBorder="1" applyAlignment="1">
      <alignment horizontal="center" vertical="center" shrinkToFit="1"/>
    </xf>
    <xf numFmtId="0" fontId="56" fillId="0" borderId="0" xfId="0" applyFont="1" applyFill="1" applyAlignment="1">
      <alignment shrinkToFit="1"/>
    </xf>
    <xf numFmtId="38" fontId="25" fillId="0" borderId="0" xfId="44" applyFont="1" applyFill="1" applyBorder="1" applyAlignment="1">
      <alignment horizontal="right" vertical="center" shrinkToFit="1"/>
    </xf>
    <xf numFmtId="38" fontId="25" fillId="0" borderId="0" xfId="44" applyFont="1" applyFill="1" applyBorder="1" applyAlignment="1">
      <alignment vertical="center" shrinkToFit="1"/>
    </xf>
    <xf numFmtId="38" fontId="25" fillId="0" borderId="10" xfId="44" applyFont="1" applyFill="1" applyBorder="1" applyAlignment="1">
      <alignment vertical="center" shrinkToFit="1"/>
    </xf>
    <xf numFmtId="49" fontId="25" fillId="0" borderId="20" xfId="0" applyNumberFormat="1" applyFont="1" applyFill="1" applyBorder="1" applyAlignment="1">
      <alignment horizontal="center" vertical="center" shrinkToFit="1"/>
    </xf>
    <xf numFmtId="38" fontId="25" fillId="0" borderId="10" xfId="44" applyFont="1" applyFill="1" applyBorder="1" applyAlignment="1">
      <alignment horizontal="right" vertical="center" shrinkToFit="1"/>
    </xf>
    <xf numFmtId="0" fontId="25" fillId="0" borderId="0" xfId="0" applyFont="1" applyFill="1" applyAlignment="1">
      <alignment shrinkToFit="1"/>
    </xf>
    <xf numFmtId="0" fontId="29" fillId="0" borderId="0" xfId="0" applyFont="1" applyFill="1" applyAlignment="1">
      <alignment horizontal="right" shrinkToFit="1"/>
    </xf>
    <xf numFmtId="0" fontId="29" fillId="0" borderId="0" xfId="0" applyFont="1" applyFill="1" applyAlignment="1">
      <alignment shrinkToFit="1"/>
    </xf>
    <xf numFmtId="0" fontId="21" fillId="0" borderId="30" xfId="0" applyFont="1" applyFill="1" applyBorder="1" applyAlignment="1">
      <alignment horizontal="center" vertical="center" shrinkToFit="1"/>
    </xf>
    <xf numFmtId="0" fontId="25" fillId="0" borderId="46" xfId="0" applyFont="1" applyFill="1" applyBorder="1" applyAlignment="1">
      <alignment horizontal="distributed" vertical="center" justifyLastLine="1"/>
    </xf>
    <xf numFmtId="0" fontId="21" fillId="0" borderId="17" xfId="0" applyFont="1" applyFill="1" applyBorder="1" applyAlignment="1">
      <alignment horizontal="center" vertical="center" shrinkToFit="1"/>
    </xf>
    <xf numFmtId="0" fontId="25" fillId="0" borderId="48" xfId="0" applyFont="1" applyFill="1" applyBorder="1" applyAlignment="1">
      <alignment horizontal="distributed" vertical="center" justifyLastLine="1"/>
    </xf>
    <xf numFmtId="0" fontId="42" fillId="0" borderId="0" xfId="0" applyFont="1" applyFill="1" applyBorder="1" applyAlignment="1">
      <alignment vertical="center" shrinkToFit="1"/>
    </xf>
    <xf numFmtId="38" fontId="42" fillId="0" borderId="19" xfId="46" applyFont="1" applyFill="1" applyBorder="1" applyAlignment="1">
      <alignment horizontal="right" vertical="center" shrinkToFit="1"/>
    </xf>
    <xf numFmtId="38" fontId="42" fillId="0" borderId="19" xfId="46" applyFont="1" applyFill="1" applyBorder="1" applyAlignment="1">
      <alignment vertical="center" shrinkToFit="1"/>
    </xf>
    <xf numFmtId="38" fontId="40" fillId="0" borderId="19" xfId="46" applyFont="1" applyFill="1" applyBorder="1" applyAlignment="1">
      <alignment horizontal="right" vertical="center" shrinkToFit="1"/>
    </xf>
    <xf numFmtId="38" fontId="42" fillId="0" borderId="18" xfId="46" applyFont="1" applyFill="1" applyBorder="1" applyAlignment="1">
      <alignment vertical="center" shrinkToFit="1"/>
    </xf>
    <xf numFmtId="0" fontId="42" fillId="0" borderId="19" xfId="0" applyNumberFormat="1" applyFont="1" applyFill="1" applyBorder="1" applyAlignment="1">
      <alignment horizontal="center" vertical="center" shrinkToFit="1"/>
    </xf>
    <xf numFmtId="0" fontId="25" fillId="0" borderId="0" xfId="0" applyFont="1" applyFill="1" applyBorder="1" applyAlignment="1">
      <alignment shrinkToFit="1"/>
    </xf>
    <xf numFmtId="38" fontId="25" fillId="0" borderId="0" xfId="46" applyFont="1" applyFill="1" applyBorder="1" applyAlignment="1">
      <alignment horizontal="right" vertical="center" shrinkToFit="1"/>
    </xf>
    <xf numFmtId="38" fontId="25" fillId="0" borderId="0" xfId="46" applyFont="1" applyFill="1" applyBorder="1" applyAlignment="1">
      <alignment vertical="center" shrinkToFit="1"/>
    </xf>
    <xf numFmtId="38" fontId="25" fillId="0" borderId="10" xfId="46" applyFont="1" applyFill="1" applyBorder="1" applyAlignment="1">
      <alignment vertical="center" shrinkToFit="1"/>
    </xf>
    <xf numFmtId="0" fontId="25" fillId="0" borderId="20" xfId="0" applyNumberFormat="1" applyFont="1" applyFill="1" applyBorder="1" applyAlignment="1">
      <alignment horizontal="center" vertical="center" shrinkToFit="1"/>
    </xf>
    <xf numFmtId="38" fontId="25" fillId="0" borderId="10" xfId="46" applyFont="1" applyFill="1" applyBorder="1" applyAlignment="1">
      <alignment horizontal="right" vertical="center" shrinkToFit="1"/>
    </xf>
    <xf numFmtId="0" fontId="29" fillId="0" borderId="10" xfId="0" applyFont="1" applyFill="1" applyBorder="1" applyAlignment="1">
      <alignment horizontal="right"/>
    </xf>
    <xf numFmtId="0" fontId="25" fillId="0" borderId="17" xfId="0" applyFont="1" applyFill="1" applyBorder="1" applyAlignment="1">
      <alignment horizontal="distributed" vertical="center" wrapText="1" justifyLastLine="1"/>
    </xf>
    <xf numFmtId="0" fontId="57" fillId="0" borderId="0" xfId="0" applyFont="1" applyAlignment="1">
      <alignment vertical="center"/>
    </xf>
    <xf numFmtId="0" fontId="57" fillId="0" borderId="23" xfId="0" applyFont="1" applyBorder="1" applyAlignment="1">
      <alignment vertical="center"/>
    </xf>
    <xf numFmtId="38" fontId="49" fillId="0" borderId="19" xfId="44" applyFont="1" applyBorder="1" applyAlignment="1">
      <alignment horizontal="right" vertical="center"/>
    </xf>
    <xf numFmtId="38" fontId="49" fillId="0" borderId="10" xfId="44" applyFont="1" applyBorder="1" applyAlignment="1">
      <alignment horizontal="right" vertical="center"/>
    </xf>
    <xf numFmtId="38" fontId="49" fillId="0" borderId="0" xfId="44" applyFont="1" applyAlignment="1">
      <alignment horizontal="right" vertical="center"/>
    </xf>
    <xf numFmtId="38" fontId="57" fillId="0" borderId="0" xfId="44" applyFont="1" applyAlignment="1">
      <alignment vertical="center"/>
    </xf>
    <xf numFmtId="0" fontId="58" fillId="0" borderId="0" xfId="0" applyFont="1" applyAlignment="1">
      <alignment vertical="center"/>
    </xf>
    <xf numFmtId="38" fontId="51" fillId="0" borderId="0" xfId="44" applyFont="1" applyAlignment="1">
      <alignment horizontal="right" vertical="center"/>
    </xf>
    <xf numFmtId="38" fontId="51" fillId="0" borderId="10" xfId="44" applyFont="1" applyBorder="1" applyAlignment="1">
      <alignment horizontal="right" vertical="center"/>
    </xf>
    <xf numFmtId="0" fontId="59" fillId="0" borderId="0" xfId="0" applyFont="1" applyAlignment="1">
      <alignment vertical="center"/>
    </xf>
    <xf numFmtId="38" fontId="51" fillId="0" borderId="24" xfId="44" applyFont="1" applyBorder="1" applyAlignment="1">
      <alignment horizontal="right" vertical="center"/>
    </xf>
    <xf numFmtId="0" fontId="49" fillId="0" borderId="30" xfId="0" applyFont="1" applyBorder="1" applyAlignment="1">
      <alignment horizontal="distributed" vertical="center" justifyLastLine="1"/>
    </xf>
    <xf numFmtId="0" fontId="49" fillId="0" borderId="25" xfId="0" applyFont="1" applyBorder="1" applyAlignment="1">
      <alignment horizontal="distributed" vertical="center" wrapText="1" justifyLastLine="1"/>
    </xf>
    <xf numFmtId="0" fontId="49" fillId="0" borderId="17" xfId="0" applyFont="1" applyBorder="1" applyAlignment="1">
      <alignment horizontal="distributed" vertical="center" justifyLastLine="1"/>
    </xf>
    <xf numFmtId="0" fontId="49" fillId="0" borderId="25" xfId="0" applyFont="1" applyBorder="1" applyAlignment="1">
      <alignment horizontal="distributed" vertical="center" justifyLastLine="1"/>
    </xf>
    <xf numFmtId="0" fontId="49" fillId="0" borderId="45" xfId="0" applyFont="1" applyBorder="1" applyAlignment="1">
      <alignment horizontal="distributed" vertical="center" justifyLastLine="1"/>
    </xf>
    <xf numFmtId="0" fontId="57" fillId="0" borderId="31" xfId="0" applyFont="1" applyBorder="1" applyAlignment="1">
      <alignment horizontal="right"/>
    </xf>
    <xf numFmtId="0" fontId="57" fillId="0" borderId="31" xfId="0" applyFont="1" applyBorder="1" applyAlignment="1">
      <alignment vertical="center"/>
    </xf>
    <xf numFmtId="0" fontId="55" fillId="0" borderId="0" xfId="0" applyFont="1" applyAlignment="1">
      <alignment horizontal="center" vertical="center"/>
    </xf>
    <xf numFmtId="0" fontId="50" fillId="0" borderId="0" xfId="0" applyFont="1" applyBorder="1" applyAlignment="1"/>
    <xf numFmtId="0" fontId="50" fillId="0" borderId="23" xfId="0" applyFont="1" applyBorder="1" applyAlignment="1">
      <alignment horizontal="right"/>
    </xf>
    <xf numFmtId="189" fontId="50" fillId="0" borderId="23" xfId="0" applyNumberFormat="1" applyFont="1" applyBorder="1" applyAlignment="1">
      <alignment horizontal="right"/>
    </xf>
    <xf numFmtId="0" fontId="50" fillId="0" borderId="23" xfId="0" applyFont="1" applyBorder="1" applyAlignment="1">
      <alignment horizontal="left"/>
    </xf>
    <xf numFmtId="189" fontId="49" fillId="0" borderId="0" xfId="0" applyNumberFormat="1" applyFont="1" applyAlignment="1">
      <alignment horizontal="right" vertical="center"/>
    </xf>
    <xf numFmtId="176" fontId="49" fillId="0" borderId="19" xfId="0" applyNumberFormat="1" applyFont="1" applyBorder="1" applyAlignment="1">
      <alignment horizontal="right" vertical="center"/>
    </xf>
    <xf numFmtId="176" fontId="49" fillId="0" borderId="18" xfId="0" applyNumberFormat="1" applyFont="1" applyBorder="1" applyAlignment="1">
      <alignment horizontal="right" vertical="center"/>
    </xf>
    <xf numFmtId="0" fontId="49" fillId="0" borderId="0" xfId="0" applyFont="1" applyAlignment="1">
      <alignment horizontal="distributed" vertical="center" indent="1"/>
    </xf>
    <xf numFmtId="176" fontId="49" fillId="0" borderId="0" xfId="0" applyNumberFormat="1" applyFont="1" applyAlignment="1">
      <alignment horizontal="right" vertical="center"/>
    </xf>
    <xf numFmtId="176" fontId="49" fillId="0" borderId="10" xfId="0" applyNumberFormat="1" applyFont="1" applyBorder="1" applyAlignment="1">
      <alignment horizontal="right" vertical="center"/>
    </xf>
    <xf numFmtId="189" fontId="51" fillId="0" borderId="0" xfId="0" applyNumberFormat="1" applyFont="1" applyAlignment="1">
      <alignment horizontal="right" vertical="center"/>
    </xf>
    <xf numFmtId="176" fontId="51" fillId="0" borderId="0" xfId="0" applyNumberFormat="1" applyFont="1" applyAlignment="1">
      <alignment horizontal="right" vertical="center"/>
    </xf>
    <xf numFmtId="176" fontId="51" fillId="0" borderId="10" xfId="0" applyNumberFormat="1" applyFont="1" applyBorder="1" applyAlignment="1">
      <alignment horizontal="right" vertical="center"/>
    </xf>
    <xf numFmtId="0" fontId="51" fillId="0" borderId="0" xfId="0" applyFont="1" applyAlignment="1">
      <alignment horizontal="distributed" vertical="center" indent="1"/>
    </xf>
    <xf numFmtId="0" fontId="50" fillId="0" borderId="0" xfId="0" applyFont="1" applyAlignment="1">
      <alignment horizontal="right"/>
    </xf>
    <xf numFmtId="0" fontId="50" fillId="0" borderId="24" xfId="0" applyFont="1" applyBorder="1" applyAlignment="1">
      <alignment horizontal="right"/>
    </xf>
    <xf numFmtId="0" fontId="57" fillId="0" borderId="0" xfId="0" applyFont="1" applyAlignment="1">
      <alignment horizontal="distributed" vertical="center" justifyLastLine="1"/>
    </xf>
    <xf numFmtId="0" fontId="49" fillId="0" borderId="28" xfId="0" applyFont="1" applyBorder="1" applyAlignment="1">
      <alignment horizontal="distributed" vertical="center" justifyLastLine="1"/>
    </xf>
    <xf numFmtId="0" fontId="50" fillId="0" borderId="0" xfId="0" applyFont="1" applyBorder="1" applyAlignment="1">
      <alignment horizontal="left"/>
    </xf>
    <xf numFmtId="0" fontId="51" fillId="0" borderId="0" xfId="0" applyFont="1" applyAlignment="1">
      <alignment vertical="center"/>
    </xf>
    <xf numFmtId="176" fontId="51" fillId="0" borderId="0" xfId="0" applyNumberFormat="1" applyFont="1" applyBorder="1" applyAlignment="1">
      <alignment horizontal="right" vertical="center"/>
    </xf>
    <xf numFmtId="176" fontId="51" fillId="0" borderId="25" xfId="0" applyNumberFormat="1" applyFont="1" applyBorder="1" applyAlignment="1">
      <alignment vertical="center"/>
    </xf>
    <xf numFmtId="176" fontId="51" fillId="0" borderId="23" xfId="0" applyNumberFormat="1" applyFont="1" applyBorder="1" applyAlignment="1">
      <alignment vertical="center"/>
    </xf>
    <xf numFmtId="190" fontId="51" fillId="0" borderId="25" xfId="0" quotePrefix="1" applyNumberFormat="1" applyFont="1" applyFill="1" applyBorder="1" applyAlignment="1">
      <alignment vertical="center"/>
    </xf>
    <xf numFmtId="0" fontId="49" fillId="0" borderId="0" xfId="0" applyFont="1" applyBorder="1" applyAlignment="1">
      <alignment horizontal="distributed" vertical="center"/>
    </xf>
    <xf numFmtId="0" fontId="49" fillId="0" borderId="24" xfId="0" applyFont="1" applyFill="1" applyBorder="1" applyAlignment="1">
      <alignment horizontal="distributed" vertical="center" wrapText="1" justifyLastLine="1"/>
    </xf>
    <xf numFmtId="0" fontId="49" fillId="0" borderId="23" xfId="0" applyFont="1" applyFill="1" applyBorder="1" applyAlignment="1">
      <alignment horizontal="distributed" vertical="center" wrapText="1" justifyLastLine="1"/>
    </xf>
    <xf numFmtId="0" fontId="49" fillId="0" borderId="45" xfId="0" applyFont="1" applyFill="1" applyBorder="1" applyAlignment="1">
      <alignment horizontal="distributed" vertical="center" wrapText="1" justifyLastLine="1"/>
    </xf>
    <xf numFmtId="0" fontId="49" fillId="0" borderId="0" xfId="0" applyFont="1" applyBorder="1" applyAlignment="1">
      <alignment vertical="center"/>
    </xf>
    <xf numFmtId="0" fontId="50" fillId="0" borderId="0" xfId="0" applyFont="1" applyBorder="1" applyAlignment="1">
      <alignment vertical="center"/>
    </xf>
    <xf numFmtId="0" fontId="50" fillId="0" borderId="0" xfId="0" applyFont="1" applyBorder="1" applyAlignment="1">
      <alignment horizontal="right" vertical="center"/>
    </xf>
    <xf numFmtId="0" fontId="50" fillId="0" borderId="0" xfId="0" applyFont="1" applyAlignment="1">
      <alignment horizontal="center" vertical="center"/>
    </xf>
    <xf numFmtId="0" fontId="60" fillId="0" borderId="0" xfId="0" applyFont="1" applyAlignment="1">
      <alignment vertical="center"/>
    </xf>
    <xf numFmtId="190" fontId="51" fillId="0" borderId="25" xfId="0" quotePrefix="1" applyNumberFormat="1" applyFont="1" applyFill="1" applyBorder="1" applyAlignment="1">
      <alignment horizontal="right" vertical="center"/>
    </xf>
    <xf numFmtId="0" fontId="49" fillId="0" borderId="16" xfId="0" applyFont="1" applyFill="1" applyBorder="1" applyAlignment="1">
      <alignment horizontal="distributed" vertical="center" wrapText="1" justifyLastLine="1"/>
    </xf>
    <xf numFmtId="0" fontId="49" fillId="0" borderId="15" xfId="0" applyFont="1" applyFill="1" applyBorder="1" applyAlignment="1">
      <alignment horizontal="distributed" vertical="center" wrapText="1" justifyLastLine="1"/>
    </xf>
    <xf numFmtId="0" fontId="57" fillId="0" borderId="0" xfId="0" applyFont="1" applyFill="1"/>
    <xf numFmtId="0" fontId="57" fillId="0" borderId="0" xfId="0" applyFont="1" applyFill="1" applyAlignment="1"/>
    <xf numFmtId="0" fontId="21" fillId="0" borderId="0" xfId="0" applyFont="1" applyFill="1" applyAlignment="1"/>
    <xf numFmtId="0" fontId="50" fillId="0" borderId="0" xfId="0" applyFont="1" applyFill="1" applyAlignment="1"/>
    <xf numFmtId="0" fontId="49" fillId="0" borderId="0" xfId="0" applyFont="1" applyFill="1"/>
    <xf numFmtId="180" fontId="25" fillId="0" borderId="18" xfId="33" applyNumberFormat="1" applyFont="1" applyFill="1" applyBorder="1" applyAlignment="1">
      <alignment horizontal="right" vertical="center"/>
    </xf>
    <xf numFmtId="182" fontId="25" fillId="0" borderId="22" xfId="33" applyNumberFormat="1" applyFont="1" applyFill="1" applyBorder="1" applyAlignment="1">
      <alignment horizontal="right"/>
    </xf>
    <xf numFmtId="38" fontId="25" fillId="0" borderId="22" xfId="33" applyFont="1" applyFill="1" applyBorder="1" applyAlignment="1">
      <alignment horizontal="right"/>
    </xf>
    <xf numFmtId="0" fontId="25" fillId="0" borderId="19" xfId="0" applyFont="1" applyFill="1" applyBorder="1" applyAlignment="1">
      <alignment horizontal="distributed" vertical="center"/>
    </xf>
    <xf numFmtId="180" fontId="25" fillId="0" borderId="10" xfId="33" applyNumberFormat="1" applyFont="1" applyFill="1" applyBorder="1" applyAlignment="1">
      <alignment horizontal="right" vertical="center"/>
    </xf>
    <xf numFmtId="182" fontId="25" fillId="0" borderId="41" xfId="33" applyNumberFormat="1" applyFont="1" applyFill="1" applyBorder="1" applyAlignment="1">
      <alignment horizontal="right"/>
    </xf>
    <xf numFmtId="38" fontId="25" fillId="0" borderId="41" xfId="33" applyFont="1" applyFill="1" applyBorder="1" applyAlignment="1">
      <alignment horizontal="right"/>
    </xf>
    <xf numFmtId="0" fontId="62" fillId="0" borderId="0" xfId="0" applyFont="1" applyFill="1"/>
    <xf numFmtId="180" fontId="42" fillId="0" borderId="10" xfId="33" applyNumberFormat="1" applyFont="1" applyFill="1" applyBorder="1" applyAlignment="1">
      <alignment horizontal="right" vertical="center"/>
    </xf>
    <xf numFmtId="182" fontId="42" fillId="0" borderId="41" xfId="33" applyNumberFormat="1" applyFont="1" applyFill="1" applyBorder="1" applyAlignment="1">
      <alignment horizontal="right"/>
    </xf>
    <xf numFmtId="38" fontId="42" fillId="0" borderId="41" xfId="33" applyFont="1" applyFill="1" applyBorder="1" applyAlignment="1">
      <alignment horizontal="right"/>
    </xf>
    <xf numFmtId="0" fontId="50" fillId="0" borderId="0" xfId="0" applyFont="1" applyFill="1"/>
    <xf numFmtId="38" fontId="29" fillId="0" borderId="24" xfId="33" applyFont="1" applyFill="1" applyBorder="1" applyAlignment="1">
      <alignment horizontal="right"/>
    </xf>
    <xf numFmtId="38" fontId="29" fillId="0" borderId="38" xfId="33" applyFont="1" applyFill="1" applyBorder="1" applyAlignment="1">
      <alignment horizontal="right"/>
    </xf>
    <xf numFmtId="0" fontId="25" fillId="0" borderId="28" xfId="0" applyFont="1" applyFill="1" applyBorder="1" applyAlignment="1">
      <alignment horizontal="distributed" vertical="center" justifyLastLine="1" shrinkToFit="1"/>
    </xf>
    <xf numFmtId="0" fontId="25" fillId="0" borderId="27" xfId="0" applyFont="1" applyFill="1" applyBorder="1" applyAlignment="1">
      <alignment horizontal="distributed" vertical="center" justifyLastLine="1" shrinkToFit="1"/>
    </xf>
    <xf numFmtId="180" fontId="29" fillId="0" borderId="0" xfId="33" applyNumberFormat="1" applyFont="1" applyFill="1" applyBorder="1" applyAlignment="1">
      <alignment horizontal="right"/>
    </xf>
    <xf numFmtId="191" fontId="29" fillId="0" borderId="0" xfId="33" applyNumberFormat="1" applyFont="1" applyFill="1" applyBorder="1" applyAlignment="1">
      <alignment horizontal="right"/>
    </xf>
    <xf numFmtId="38" fontId="29" fillId="0" borderId="0" xfId="33" applyFont="1" applyFill="1" applyBorder="1" applyAlignment="1">
      <alignment horizontal="right"/>
    </xf>
    <xf numFmtId="0" fontId="29" fillId="0" borderId="0" xfId="0" applyFont="1" applyFill="1" applyBorder="1" applyAlignment="1">
      <alignment horizontal="distributed"/>
    </xf>
    <xf numFmtId="182" fontId="25" fillId="0" borderId="22" xfId="33" applyNumberFormat="1" applyFont="1" applyFill="1" applyBorder="1" applyAlignment="1">
      <alignment horizontal="right" vertical="center"/>
    </xf>
    <xf numFmtId="38" fontId="25" fillId="0" borderId="22" xfId="33" applyFont="1" applyFill="1" applyBorder="1" applyAlignment="1">
      <alignment horizontal="right" vertical="center"/>
    </xf>
    <xf numFmtId="182" fontId="25" fillId="0" borderId="41" xfId="33" applyNumberFormat="1" applyFont="1" applyFill="1" applyBorder="1" applyAlignment="1">
      <alignment horizontal="right" vertical="center"/>
    </xf>
    <xf numFmtId="38" fontId="25" fillId="0" borderId="41" xfId="33" applyFont="1" applyFill="1" applyBorder="1" applyAlignment="1">
      <alignment horizontal="right" vertical="center"/>
    </xf>
    <xf numFmtId="182" fontId="42" fillId="0" borderId="41" xfId="33" applyNumberFormat="1" applyFont="1" applyFill="1" applyBorder="1" applyAlignment="1">
      <alignment horizontal="right" vertical="center"/>
    </xf>
    <xf numFmtId="38" fontId="42" fillId="0" borderId="41" xfId="33" applyFont="1" applyFill="1" applyBorder="1" applyAlignment="1">
      <alignment horizontal="right" vertical="center"/>
    </xf>
    <xf numFmtId="0" fontId="49" fillId="0" borderId="0" xfId="0" applyFont="1" applyFill="1" applyAlignment="1">
      <alignment shrinkToFit="1"/>
    </xf>
    <xf numFmtId="0" fontId="49" fillId="0" borderId="0" xfId="0" applyFont="1" applyFill="1" applyAlignment="1">
      <alignment vertical="center"/>
    </xf>
    <xf numFmtId="38" fontId="25" fillId="0" borderId="19" xfId="33" applyFont="1" applyFill="1" applyBorder="1" applyAlignment="1">
      <alignment vertical="center"/>
    </xf>
    <xf numFmtId="38" fontId="25" fillId="0" borderId="18" xfId="33" applyFont="1" applyFill="1" applyBorder="1" applyAlignment="1">
      <alignment vertical="center"/>
    </xf>
    <xf numFmtId="0" fontId="25" fillId="0" borderId="52" xfId="0" applyFont="1" applyFill="1" applyBorder="1" applyAlignment="1">
      <alignment horizontal="distributed" vertical="center"/>
    </xf>
    <xf numFmtId="182" fontId="25" fillId="0" borderId="53" xfId="33" applyNumberFormat="1" applyFont="1" applyFill="1" applyBorder="1" applyAlignment="1">
      <alignment horizontal="right" vertical="center"/>
    </xf>
    <xf numFmtId="38" fontId="25" fillId="0" borderId="18" xfId="33" applyFont="1" applyFill="1" applyBorder="1" applyAlignment="1">
      <alignment horizontal="right" vertical="center"/>
    </xf>
    <xf numFmtId="0" fontId="25" fillId="0" borderId="26" xfId="0" applyFont="1" applyFill="1" applyBorder="1" applyAlignment="1">
      <alignment horizontal="distributed" vertical="center"/>
    </xf>
    <xf numFmtId="0" fontId="49" fillId="0" borderId="10" xfId="0" applyFont="1" applyFill="1" applyBorder="1" applyAlignment="1">
      <alignment vertical="center"/>
    </xf>
    <xf numFmtId="0" fontId="49" fillId="0" borderId="0" xfId="0" applyFont="1" applyFill="1" applyAlignment="1">
      <alignment horizontal="distributed" vertical="center"/>
    </xf>
    <xf numFmtId="38" fontId="25" fillId="0" borderId="10" xfId="33" applyFont="1" applyFill="1" applyBorder="1" applyAlignment="1">
      <alignment horizontal="right" vertical="center"/>
    </xf>
    <xf numFmtId="182" fontId="25" fillId="0" borderId="0" xfId="47" applyNumberFormat="1" applyFont="1" applyFill="1" applyBorder="1" applyAlignment="1">
      <alignment horizontal="right" vertical="center"/>
    </xf>
    <xf numFmtId="0" fontId="25" fillId="0" borderId="54" xfId="0" applyFont="1" applyFill="1" applyBorder="1" applyAlignment="1">
      <alignment horizontal="distributed" vertical="center"/>
    </xf>
    <xf numFmtId="0" fontId="62" fillId="0" borderId="0" xfId="0" applyFont="1" applyFill="1" applyAlignment="1">
      <alignment vertical="center"/>
    </xf>
    <xf numFmtId="182" fontId="42" fillId="0" borderId="0" xfId="47" applyNumberFormat="1" applyFont="1" applyFill="1" applyBorder="1" applyAlignment="1">
      <alignment horizontal="right" vertical="center"/>
    </xf>
    <xf numFmtId="38" fontId="42" fillId="0" borderId="10" xfId="33" applyFont="1" applyFill="1" applyBorder="1" applyAlignment="1">
      <alignment horizontal="right" vertical="center"/>
    </xf>
    <xf numFmtId="0" fontId="42" fillId="0" borderId="54" xfId="0" applyFont="1" applyFill="1" applyBorder="1" applyAlignment="1">
      <alignment horizontal="distributed" vertical="center"/>
    </xf>
    <xf numFmtId="182" fontId="42" fillId="0" borderId="53" xfId="33" applyNumberFormat="1" applyFont="1" applyFill="1" applyBorder="1" applyAlignment="1">
      <alignment horizontal="right" vertical="center"/>
    </xf>
    <xf numFmtId="0" fontId="29" fillId="0" borderId="55" xfId="0" applyFont="1" applyFill="1" applyBorder="1" applyAlignment="1">
      <alignment horizontal="distributed"/>
    </xf>
    <xf numFmtId="38" fontId="29" fillId="0" borderId="0" xfId="33" applyFont="1" applyFill="1" applyAlignment="1">
      <alignment horizontal="right"/>
    </xf>
    <xf numFmtId="0" fontId="29" fillId="0" borderId="0" xfId="0" applyFont="1" applyFill="1" applyAlignment="1">
      <alignment horizontal="distributed"/>
    </xf>
    <xf numFmtId="0" fontId="25" fillId="0" borderId="56" xfId="0" applyFont="1" applyFill="1" applyBorder="1" applyAlignment="1">
      <alignment horizontal="distributed" vertical="center" justifyLastLine="1"/>
    </xf>
    <xf numFmtId="0" fontId="60" fillId="0" borderId="0" xfId="0" applyFont="1" applyFill="1" applyAlignment="1">
      <alignment vertical="center"/>
    </xf>
    <xf numFmtId="0" fontId="29" fillId="0" borderId="23" xfId="0" applyFont="1" applyFill="1" applyBorder="1" applyAlignment="1">
      <alignment horizontal="distributed"/>
    </xf>
    <xf numFmtId="0" fontId="25" fillId="0" borderId="19" xfId="0" applyFont="1" applyFill="1" applyBorder="1" applyAlignment="1">
      <alignment vertical="center"/>
    </xf>
    <xf numFmtId="0" fontId="25" fillId="0" borderId="18" xfId="0" applyFont="1" applyFill="1" applyBorder="1" applyAlignment="1">
      <alignment vertical="center"/>
    </xf>
    <xf numFmtId="38" fontId="25" fillId="0" borderId="10" xfId="33" applyFont="1" applyFill="1" applyBorder="1" applyAlignment="1">
      <alignment vertical="center"/>
    </xf>
    <xf numFmtId="191" fontId="25" fillId="0" borderId="0" xfId="0" applyNumberFormat="1" applyFont="1" applyFill="1" applyBorder="1" applyAlignment="1">
      <alignment horizontal="right" vertical="center"/>
    </xf>
    <xf numFmtId="182" fontId="42" fillId="0" borderId="0" xfId="0" applyNumberFormat="1" applyFont="1" applyFill="1" applyBorder="1" applyAlignment="1">
      <alignment horizontal="right" vertical="center"/>
    </xf>
    <xf numFmtId="0" fontId="54" fillId="0" borderId="0" xfId="0" applyFont="1" applyFill="1" applyAlignment="1">
      <alignment vertical="center"/>
    </xf>
    <xf numFmtId="182" fontId="25" fillId="0" borderId="19" xfId="0" applyNumberFormat="1" applyFont="1" applyFill="1" applyBorder="1" applyAlignment="1">
      <alignment horizontal="right" vertical="center"/>
    </xf>
    <xf numFmtId="182" fontId="25" fillId="0" borderId="50" xfId="0" applyNumberFormat="1" applyFont="1" applyFill="1" applyBorder="1" applyAlignment="1">
      <alignment horizontal="right" vertical="center"/>
    </xf>
    <xf numFmtId="182" fontId="25" fillId="0" borderId="53" xfId="0" applyNumberFormat="1" applyFont="1" applyFill="1" applyBorder="1" applyAlignment="1">
      <alignment horizontal="right" vertical="center"/>
    </xf>
    <xf numFmtId="182" fontId="42" fillId="0" borderId="53" xfId="0" applyNumberFormat="1" applyFont="1" applyFill="1" applyBorder="1" applyAlignment="1">
      <alignment horizontal="right" vertical="center"/>
    </xf>
    <xf numFmtId="38" fontId="29" fillId="0" borderId="10" xfId="33" applyFont="1" applyFill="1" applyBorder="1" applyAlignment="1">
      <alignment horizontal="right"/>
    </xf>
    <xf numFmtId="0" fontId="29" fillId="0" borderId="55" xfId="0" applyFont="1" applyFill="1" applyBorder="1" applyAlignment="1">
      <alignment horizontal="right"/>
    </xf>
    <xf numFmtId="0" fontId="60" fillId="0" borderId="0" xfId="0" applyFont="1" applyFill="1"/>
    <xf numFmtId="182" fontId="25" fillId="0" borderId="50" xfId="47" applyNumberFormat="1" applyFont="1" applyFill="1" applyBorder="1" applyAlignment="1">
      <alignment horizontal="right" vertical="center"/>
    </xf>
    <xf numFmtId="182" fontId="25" fillId="0" borderId="53" xfId="47" applyNumberFormat="1" applyFont="1" applyFill="1" applyBorder="1" applyAlignment="1">
      <alignment horizontal="right" vertical="center"/>
    </xf>
    <xf numFmtId="0" fontId="25" fillId="0" borderId="54" xfId="0" applyFont="1" applyFill="1" applyBorder="1" applyAlignment="1">
      <alignment horizontal="distributed" vertical="center" shrinkToFit="1"/>
    </xf>
    <xf numFmtId="0" fontId="25" fillId="0" borderId="54" xfId="0" applyFont="1" applyFill="1" applyBorder="1" applyAlignment="1">
      <alignment horizontal="distributed" vertical="center" wrapText="1"/>
    </xf>
    <xf numFmtId="182" fontId="42" fillId="0" borderId="53" xfId="47" applyNumberFormat="1" applyFont="1" applyFill="1" applyBorder="1" applyAlignment="1">
      <alignment horizontal="right" vertical="center"/>
    </xf>
    <xf numFmtId="0" fontId="54" fillId="0" borderId="0" xfId="0" applyFont="1" applyFill="1"/>
    <xf numFmtId="177" fontId="29" fillId="0" borderId="0" xfId="0" applyNumberFormat="1" applyFont="1" applyFill="1" applyAlignment="1"/>
    <xf numFmtId="177" fontId="25" fillId="0" borderId="19" xfId="0" applyNumberFormat="1" applyFont="1" applyFill="1" applyBorder="1" applyAlignment="1">
      <alignment horizontal="right" vertical="center" shrinkToFit="1"/>
    </xf>
    <xf numFmtId="38" fontId="25" fillId="0" borderId="0" xfId="33" applyFont="1" applyFill="1" applyAlignment="1">
      <alignment vertical="center" shrinkToFit="1"/>
    </xf>
    <xf numFmtId="38" fontId="42" fillId="0" borderId="0" xfId="33" applyFont="1" applyFill="1" applyAlignment="1">
      <alignment vertical="center" shrinkToFit="1"/>
    </xf>
    <xf numFmtId="0" fontId="25" fillId="0" borderId="11" xfId="0" applyFont="1" applyFill="1" applyBorder="1" applyAlignment="1">
      <alignment horizontal="distributed" vertical="center" indent="1"/>
    </xf>
    <xf numFmtId="176" fontId="29" fillId="0" borderId="0" xfId="0" applyNumberFormat="1" applyFont="1" applyFill="1" applyAlignment="1"/>
    <xf numFmtId="38" fontId="25" fillId="0" borderId="19" xfId="33" applyFont="1" applyFill="1" applyBorder="1" applyAlignment="1">
      <alignment vertical="center" shrinkToFit="1"/>
    </xf>
    <xf numFmtId="38" fontId="25" fillId="0" borderId="0" xfId="33" applyFont="1" applyFill="1" applyAlignment="1">
      <alignment horizontal="right" vertical="center" shrinkToFit="1"/>
    </xf>
    <xf numFmtId="3" fontId="42" fillId="0" borderId="0" xfId="0" applyNumberFormat="1" applyFont="1" applyFill="1" applyAlignment="1">
      <alignment vertical="center" shrinkToFit="1"/>
    </xf>
    <xf numFmtId="0" fontId="42" fillId="0" borderId="39" xfId="0" applyFont="1" applyFill="1" applyBorder="1" applyAlignment="1">
      <alignment horizontal="distributed" vertical="center"/>
    </xf>
    <xf numFmtId="0" fontId="25" fillId="0" borderId="27" xfId="0" applyFont="1" applyFill="1" applyBorder="1" applyAlignment="1">
      <alignment horizontal="distributed" vertical="center" indent="1"/>
    </xf>
    <xf numFmtId="192" fontId="21" fillId="0" borderId="0" xfId="0" applyNumberFormat="1" applyFont="1" applyFill="1"/>
    <xf numFmtId="192" fontId="29" fillId="0" borderId="0" xfId="0" applyNumberFormat="1" applyFont="1" applyFill="1" applyAlignment="1"/>
    <xf numFmtId="193" fontId="29" fillId="0" borderId="0" xfId="0" applyNumberFormat="1" applyFont="1" applyFill="1" applyBorder="1" applyAlignment="1"/>
    <xf numFmtId="192" fontId="25" fillId="0" borderId="19" xfId="0" applyNumberFormat="1" applyFont="1" applyFill="1" applyBorder="1" applyAlignment="1">
      <alignment horizontal="right" vertical="center"/>
    </xf>
    <xf numFmtId="176" fontId="25" fillId="0" borderId="19" xfId="0" applyNumberFormat="1" applyFont="1" applyFill="1" applyBorder="1" applyAlignment="1">
      <alignment horizontal="right" vertical="center" shrinkToFit="1"/>
    </xf>
    <xf numFmtId="176" fontId="25" fillId="0" borderId="18" xfId="0" applyNumberFormat="1" applyFont="1" applyFill="1" applyBorder="1" applyAlignment="1">
      <alignment horizontal="right" vertical="center" shrinkToFit="1"/>
    </xf>
    <xf numFmtId="192" fontId="25" fillId="0" borderId="0" xfId="0" applyNumberFormat="1" applyFont="1" applyFill="1" applyBorder="1" applyAlignment="1">
      <alignment horizontal="right" vertical="center"/>
    </xf>
    <xf numFmtId="176" fontId="25" fillId="0" borderId="0" xfId="0" applyNumberFormat="1" applyFont="1" applyFill="1" applyBorder="1" applyAlignment="1">
      <alignment horizontal="right" vertical="center" shrinkToFit="1"/>
    </xf>
    <xf numFmtId="176" fontId="25" fillId="0" borderId="0" xfId="33" applyNumberFormat="1" applyFont="1" applyFill="1" applyAlignment="1">
      <alignment vertical="center" shrinkToFit="1"/>
    </xf>
    <xf numFmtId="192" fontId="42" fillId="0" borderId="0" xfId="0" applyNumberFormat="1" applyFont="1" applyFill="1" applyBorder="1" applyAlignment="1">
      <alignment horizontal="right" vertical="center"/>
    </xf>
    <xf numFmtId="176" fontId="56" fillId="0" borderId="0" xfId="0" applyNumberFormat="1" applyFont="1" applyFill="1" applyBorder="1" applyAlignment="1">
      <alignment horizontal="right" vertical="center"/>
    </xf>
    <xf numFmtId="192" fontId="56" fillId="0" borderId="0" xfId="0" applyNumberFormat="1" applyFont="1" applyFill="1" applyBorder="1" applyAlignment="1">
      <alignment vertical="center"/>
    </xf>
    <xf numFmtId="176" fontId="56" fillId="0" borderId="10" xfId="0" applyNumberFormat="1" applyFont="1" applyFill="1" applyBorder="1" applyAlignment="1">
      <alignment horizontal="right" vertical="center"/>
    </xf>
    <xf numFmtId="0" fontId="56" fillId="0" borderId="0" xfId="0" applyFont="1" applyFill="1" applyAlignment="1">
      <alignment horizontal="distributed" vertical="center"/>
    </xf>
    <xf numFmtId="192" fontId="29" fillId="0" borderId="0" xfId="0" applyNumberFormat="1" applyFont="1" applyFill="1" applyAlignment="1">
      <alignment horizontal="right"/>
    </xf>
    <xf numFmtId="192" fontId="25" fillId="0" borderId="28" xfId="0" applyNumberFormat="1" applyFont="1" applyFill="1" applyBorder="1" applyAlignment="1">
      <alignment horizontal="distributed" vertical="center" justifyLastLine="1" shrinkToFit="1"/>
    </xf>
    <xf numFmtId="0" fontId="25" fillId="0" borderId="27" xfId="0" applyFont="1" applyFill="1" applyBorder="1" applyAlignment="1">
      <alignment horizontal="distributed" vertical="center" indent="2" shrinkToFit="1"/>
    </xf>
    <xf numFmtId="176" fontId="29" fillId="0" borderId="0" xfId="0" applyNumberFormat="1" applyFont="1" applyFill="1" applyBorder="1" applyAlignment="1"/>
    <xf numFmtId="192" fontId="29" fillId="0" borderId="23" xfId="0" applyNumberFormat="1" applyFont="1" applyFill="1" applyBorder="1" applyAlignment="1">
      <alignment horizontal="right"/>
    </xf>
    <xf numFmtId="176" fontId="29" fillId="0" borderId="23" xfId="0" applyNumberFormat="1" applyFont="1" applyFill="1" applyBorder="1" applyAlignment="1">
      <alignment horizontal="right"/>
    </xf>
    <xf numFmtId="194" fontId="29" fillId="0" borderId="23" xfId="0" applyNumberFormat="1" applyFont="1" applyFill="1" applyBorder="1" applyAlignment="1">
      <alignment horizontal="right"/>
    </xf>
    <xf numFmtId="176" fontId="25" fillId="0" borderId="19" xfId="33" applyNumberFormat="1" applyFont="1" applyFill="1" applyBorder="1" applyAlignment="1">
      <alignment vertical="center" shrinkToFit="1"/>
    </xf>
    <xf numFmtId="192" fontId="25" fillId="0" borderId="0" xfId="0" applyNumberFormat="1" applyFont="1" applyFill="1"/>
    <xf numFmtId="192" fontId="42" fillId="0" borderId="0" xfId="0" applyNumberFormat="1" applyFont="1" applyFill="1" applyBorder="1" applyAlignment="1">
      <alignment vertical="center"/>
    </xf>
    <xf numFmtId="0" fontId="43" fillId="0" borderId="0" xfId="0" applyFont="1" applyFill="1"/>
    <xf numFmtId="176" fontId="29" fillId="0" borderId="0" xfId="0" applyNumberFormat="1" applyFont="1" applyFill="1" applyBorder="1" applyAlignment="1">
      <alignment horizontal="left"/>
    </xf>
    <xf numFmtId="185" fontId="25" fillId="0" borderId="19" xfId="0" applyNumberFormat="1" applyFont="1" applyFill="1" applyBorder="1" applyAlignment="1">
      <alignment horizontal="right" vertical="center"/>
    </xf>
    <xf numFmtId="185" fontId="25" fillId="0" borderId="0" xfId="0" applyNumberFormat="1" applyFont="1" applyFill="1" applyBorder="1" applyAlignment="1">
      <alignment horizontal="right" vertical="center"/>
    </xf>
    <xf numFmtId="192" fontId="25" fillId="0" borderId="0" xfId="0" applyNumberFormat="1" applyFont="1" applyFill="1" applyBorder="1" applyAlignment="1">
      <alignment vertical="center"/>
    </xf>
    <xf numFmtId="0" fontId="25" fillId="0" borderId="0" xfId="0" applyFont="1" applyFill="1" applyBorder="1" applyAlignment="1">
      <alignment horizontal="distributed" vertical="center"/>
    </xf>
    <xf numFmtId="0" fontId="25" fillId="0" borderId="0" xfId="0" applyFont="1" applyFill="1" applyBorder="1" applyAlignment="1">
      <alignment horizontal="distributed" vertical="center" wrapText="1"/>
    </xf>
    <xf numFmtId="192" fontId="25" fillId="0" borderId="19" xfId="0" applyNumberFormat="1" applyFont="1" applyFill="1" applyBorder="1" applyAlignment="1">
      <alignment vertical="center"/>
    </xf>
    <xf numFmtId="177" fontId="42" fillId="0" borderId="10" xfId="0" applyNumberFormat="1" applyFont="1" applyFill="1" applyBorder="1" applyAlignment="1">
      <alignment horizontal="right" vertical="center"/>
    </xf>
    <xf numFmtId="0" fontId="41" fillId="0" borderId="0" xfId="0" applyFont="1" applyFill="1"/>
    <xf numFmtId="0" fontId="25" fillId="0" borderId="0" xfId="0" applyFont="1" applyFill="1" applyBorder="1" applyAlignment="1">
      <alignment horizontal="right" vertical="center"/>
    </xf>
    <xf numFmtId="192" fontId="29" fillId="0" borderId="0" xfId="0" applyNumberFormat="1" applyFont="1" applyFill="1" applyBorder="1" applyAlignment="1"/>
    <xf numFmtId="176" fontId="29" fillId="0" borderId="0" xfId="0" applyNumberFormat="1" applyFont="1" applyFill="1" applyBorder="1" applyAlignment="1">
      <alignment horizontal="right"/>
    </xf>
    <xf numFmtId="192" fontId="29" fillId="0" borderId="0" xfId="0" applyNumberFormat="1" applyFont="1" applyFill="1" applyBorder="1" applyAlignment="1">
      <alignment horizontal="right"/>
    </xf>
    <xf numFmtId="0" fontId="28" fillId="0" borderId="0" xfId="0" applyFont="1" applyFill="1" applyAlignment="1">
      <alignment horizontal="center" shrinkToFit="1"/>
    </xf>
    <xf numFmtId="0" fontId="25" fillId="0" borderId="12" xfId="0" applyFont="1" applyFill="1" applyBorder="1" applyAlignment="1">
      <alignment horizontal="distributed" vertical="center" justifyLastLine="1" shrinkToFit="1"/>
    </xf>
    <xf numFmtId="192" fontId="29" fillId="0" borderId="23" xfId="0" applyNumberFormat="1" applyFont="1" applyFill="1" applyBorder="1" applyAlignment="1"/>
    <xf numFmtId="38" fontId="29" fillId="0" borderId="0" xfId="33" applyFont="1" applyFill="1" applyBorder="1"/>
    <xf numFmtId="0" fontId="64" fillId="0" borderId="0" xfId="0" applyFont="1" applyFill="1" applyAlignment="1">
      <alignment horizontal="left"/>
    </xf>
    <xf numFmtId="0" fontId="64" fillId="0" borderId="0" xfId="0" applyFont="1" applyFill="1" applyBorder="1" applyAlignment="1"/>
    <xf numFmtId="0" fontId="64" fillId="0" borderId="0" xfId="0" applyFont="1" applyFill="1" applyBorder="1" applyAlignment="1">
      <alignment horizontal="left"/>
    </xf>
    <xf numFmtId="0" fontId="64" fillId="0" borderId="23" xfId="0" applyFont="1" applyFill="1" applyBorder="1" applyAlignment="1"/>
    <xf numFmtId="0" fontId="64" fillId="0" borderId="23" xfId="0" applyFont="1" applyFill="1" applyBorder="1" applyAlignment="1">
      <alignment horizontal="left"/>
    </xf>
    <xf numFmtId="176" fontId="42" fillId="0" borderId="19" xfId="0" applyNumberFormat="1" applyFont="1" applyFill="1" applyBorder="1" applyAlignment="1">
      <alignment horizontal="right" vertical="center" shrinkToFit="1"/>
    </xf>
    <xf numFmtId="176" fontId="42" fillId="0" borderId="0" xfId="0" applyNumberFormat="1" applyFont="1" applyFill="1" applyBorder="1" applyAlignment="1">
      <alignment horizontal="right" vertical="center" shrinkToFit="1"/>
    </xf>
    <xf numFmtId="0" fontId="25" fillId="0" borderId="0" xfId="0" applyFont="1" applyFill="1" applyBorder="1" applyAlignment="1">
      <alignment horizontal="distributed" vertical="center" indent="1"/>
    </xf>
    <xf numFmtId="0" fontId="25" fillId="0" borderId="0" xfId="0" applyFont="1" applyFill="1" applyAlignment="1">
      <alignment horizontal="distributed" vertical="center" indent="1"/>
    </xf>
    <xf numFmtId="176" fontId="42" fillId="0" borderId="23" xfId="0" applyNumberFormat="1" applyFont="1" applyFill="1" applyBorder="1" applyAlignment="1">
      <alignment horizontal="right" vertical="center" shrinkToFit="1"/>
    </xf>
    <xf numFmtId="0" fontId="29" fillId="0" borderId="0" xfId="0" applyFont="1" applyFill="1" applyBorder="1"/>
    <xf numFmtId="0" fontId="29" fillId="0" borderId="23" xfId="0" applyFont="1" applyFill="1" applyBorder="1"/>
    <xf numFmtId="177" fontId="42" fillId="0" borderId="0" xfId="33" applyNumberFormat="1" applyFont="1" applyFill="1" applyBorder="1" applyAlignment="1">
      <alignment horizontal="right" vertical="center"/>
    </xf>
    <xf numFmtId="177" fontId="42" fillId="0" borderId="19" xfId="33" applyNumberFormat="1" applyFont="1" applyFill="1" applyBorder="1" applyAlignment="1">
      <alignment horizontal="right" vertical="center"/>
    </xf>
    <xf numFmtId="177" fontId="42" fillId="0" borderId="19" xfId="0" applyNumberFormat="1" applyFont="1" applyFill="1" applyBorder="1" applyAlignment="1">
      <alignment horizontal="right" vertical="center"/>
    </xf>
    <xf numFmtId="176" fontId="42" fillId="0" borderId="15" xfId="0" applyNumberFormat="1" applyFont="1" applyFill="1" applyBorder="1" applyAlignment="1">
      <alignment horizontal="distributed" vertical="center" indent="1"/>
    </xf>
    <xf numFmtId="177" fontId="25" fillId="0" borderId="0" xfId="33" applyNumberFormat="1" applyFont="1" applyFill="1" applyAlignment="1">
      <alignment horizontal="right" vertical="center"/>
    </xf>
    <xf numFmtId="177" fontId="25" fillId="0" borderId="0" xfId="33" applyNumberFormat="1" applyFont="1" applyFill="1" applyBorder="1" applyAlignment="1">
      <alignment horizontal="right" vertical="center"/>
    </xf>
    <xf numFmtId="176" fontId="25" fillId="0" borderId="20" xfId="0" applyNumberFormat="1" applyFont="1" applyFill="1" applyBorder="1" applyAlignment="1">
      <alignment horizontal="distributed" vertical="center" indent="1"/>
    </xf>
    <xf numFmtId="0" fontId="25" fillId="0" borderId="20" xfId="0" applyFont="1" applyFill="1" applyBorder="1" applyAlignment="1">
      <alignment horizontal="distributed" vertical="center" indent="1"/>
    </xf>
    <xf numFmtId="0" fontId="25" fillId="0" borderId="20" xfId="0" applyFont="1" applyFill="1" applyBorder="1" applyAlignment="1">
      <alignment horizontal="distributed" vertical="center" indent="1" shrinkToFit="1"/>
    </xf>
    <xf numFmtId="177" fontId="42" fillId="0" borderId="0" xfId="0" applyNumberFormat="1" applyFont="1" applyFill="1" applyBorder="1" applyAlignment="1">
      <alignment horizontal="right" vertical="center"/>
    </xf>
    <xf numFmtId="0" fontId="42" fillId="0" borderId="15" xfId="0" applyFont="1" applyFill="1" applyBorder="1" applyAlignment="1">
      <alignment horizontal="distributed" vertical="center" indent="1"/>
    </xf>
    <xf numFmtId="0" fontId="25" fillId="0" borderId="20" xfId="0" applyFont="1" applyFill="1" applyBorder="1" applyAlignment="1">
      <alignment horizontal="distributed" vertical="center" wrapText="1" indent="1"/>
    </xf>
    <xf numFmtId="177" fontId="42" fillId="0" borderId="23" xfId="33" applyNumberFormat="1" applyFont="1" applyFill="1" applyBorder="1" applyAlignment="1">
      <alignment horizontal="right" vertical="center"/>
    </xf>
    <xf numFmtId="177" fontId="42" fillId="0" borderId="23" xfId="0" applyNumberFormat="1" applyFont="1" applyFill="1" applyBorder="1" applyAlignment="1">
      <alignment horizontal="right" vertical="center"/>
    </xf>
    <xf numFmtId="0" fontId="25" fillId="0" borderId="0" xfId="0" applyFont="1" applyFill="1" applyBorder="1" applyAlignment="1">
      <alignment horizontal="center"/>
    </xf>
    <xf numFmtId="0" fontId="25" fillId="0" borderId="29" xfId="0" applyFont="1" applyFill="1" applyBorder="1" applyAlignment="1">
      <alignment horizontal="distributed" vertical="center" indent="1"/>
    </xf>
    <xf numFmtId="0" fontId="29" fillId="0" borderId="31" xfId="0" applyFont="1" applyFill="1" applyBorder="1"/>
    <xf numFmtId="176" fontId="21" fillId="0" borderId="0" xfId="0" applyNumberFormat="1" applyFont="1" applyFill="1" applyAlignment="1"/>
    <xf numFmtId="177" fontId="21" fillId="0" borderId="0" xfId="0" applyNumberFormat="1" applyFont="1" applyFill="1" applyAlignment="1"/>
    <xf numFmtId="0" fontId="42" fillId="0" borderId="39" xfId="0" applyFont="1" applyFill="1" applyBorder="1" applyAlignment="1">
      <alignment horizontal="distributed" vertical="center" indent="1"/>
    </xf>
    <xf numFmtId="0" fontId="21" fillId="0" borderId="31" xfId="0" applyFont="1" applyFill="1" applyBorder="1" applyAlignment="1"/>
    <xf numFmtId="0" fontId="21" fillId="0" borderId="0" xfId="0" applyFont="1" applyFill="1" applyAlignment="1">
      <alignment horizontal="left"/>
    </xf>
    <xf numFmtId="0" fontId="21" fillId="0" borderId="23" xfId="0" applyFont="1" applyFill="1" applyBorder="1" applyAlignment="1"/>
    <xf numFmtId="177" fontId="25" fillId="0" borderId="10" xfId="33" applyNumberFormat="1" applyFont="1" applyFill="1" applyBorder="1" applyAlignment="1">
      <alignment horizontal="right" vertical="center"/>
    </xf>
    <xf numFmtId="177" fontId="42" fillId="0" borderId="10" xfId="0" applyNumberFormat="1" applyFont="1" applyFill="1" applyBorder="1" applyAlignment="1">
      <alignment vertical="center"/>
    </xf>
    <xf numFmtId="0" fontId="42" fillId="0" borderId="0" xfId="0" applyFont="1" applyFill="1" applyAlignment="1">
      <alignment horizontal="distributed" vertical="center" indent="1"/>
    </xf>
    <xf numFmtId="177" fontId="25" fillId="0" borderId="10" xfId="0" applyNumberFormat="1" applyFont="1" applyFill="1" applyBorder="1" applyAlignment="1">
      <alignment vertical="center"/>
    </xf>
    <xf numFmtId="38" fontId="25" fillId="0" borderId="19" xfId="33" applyFont="1" applyFill="1" applyBorder="1" applyAlignment="1">
      <alignment horizontal="right" vertical="center" shrinkToFit="1"/>
    </xf>
    <xf numFmtId="40" fontId="25" fillId="0" borderId="19" xfId="33" applyNumberFormat="1" applyFont="1" applyFill="1" applyBorder="1" applyAlignment="1">
      <alignment horizontal="right" vertical="center" shrinkToFit="1"/>
    </xf>
    <xf numFmtId="38" fontId="29" fillId="0" borderId="23" xfId="33" applyFont="1" applyFill="1" applyBorder="1" applyAlignment="1">
      <alignment horizontal="right"/>
    </xf>
    <xf numFmtId="38" fontId="25" fillId="0" borderId="16" xfId="33" applyFont="1" applyFill="1" applyBorder="1" applyAlignment="1">
      <alignment horizontal="distributed" vertical="center" justifyLastLine="1"/>
    </xf>
    <xf numFmtId="38" fontId="25" fillId="0" borderId="18" xfId="33" applyFont="1" applyFill="1" applyBorder="1" applyAlignment="1">
      <alignment horizontal="distributed" vertical="center" justifyLastLine="1"/>
    </xf>
    <xf numFmtId="0" fontId="25" fillId="0" borderId="0" xfId="0" applyFont="1" applyFill="1" applyAlignment="1"/>
    <xf numFmtId="38" fontId="25" fillId="0" borderId="0" xfId="33" applyFont="1" applyFill="1" applyAlignment="1"/>
    <xf numFmtId="3" fontId="29" fillId="0" borderId="0" xfId="0" applyNumberFormat="1" applyFont="1" applyFill="1" applyAlignment="1">
      <alignment horizontal="right"/>
    </xf>
    <xf numFmtId="4" fontId="29" fillId="0" borderId="23" xfId="0" applyNumberFormat="1" applyFont="1" applyFill="1" applyBorder="1" applyAlignment="1">
      <alignment horizontal="right"/>
    </xf>
    <xf numFmtId="0" fontId="21" fillId="0" borderId="31" xfId="0" applyFont="1" applyFill="1" applyBorder="1" applyAlignment="1">
      <alignment horizontal="right"/>
    </xf>
    <xf numFmtId="0" fontId="22" fillId="0" borderId="31" xfId="0" applyFont="1" applyFill="1" applyBorder="1" applyAlignment="1"/>
    <xf numFmtId="38" fontId="40" fillId="0" borderId="19" xfId="33" applyFont="1" applyFill="1" applyBorder="1" applyAlignment="1">
      <alignment horizontal="right" vertical="center" shrinkToFit="1"/>
    </xf>
    <xf numFmtId="0" fontId="42" fillId="0" borderId="26" xfId="0" applyNumberFormat="1" applyFont="1" applyFill="1" applyBorder="1" applyAlignment="1">
      <alignment horizontal="center" vertical="center"/>
    </xf>
    <xf numFmtId="0" fontId="25" fillId="0" borderId="0" xfId="0" applyFont="1" applyFill="1" applyAlignment="1">
      <alignment horizontal="center" vertical="center"/>
    </xf>
    <xf numFmtId="38" fontId="25" fillId="0" borderId="0" xfId="33" applyFont="1" applyFill="1" applyBorder="1" applyAlignment="1">
      <alignment horizontal="right" vertical="center" shrinkToFit="1"/>
    </xf>
    <xf numFmtId="38" fontId="25" fillId="0" borderId="10" xfId="33" applyFont="1" applyFill="1" applyBorder="1" applyAlignment="1">
      <alignment horizontal="right" vertical="center" shrinkToFit="1"/>
    </xf>
    <xf numFmtId="0" fontId="25" fillId="0" borderId="20" xfId="0" applyNumberFormat="1" applyFont="1" applyFill="1" applyBorder="1" applyAlignment="1">
      <alignment horizontal="center" vertical="center"/>
    </xf>
    <xf numFmtId="38" fontId="25" fillId="0" borderId="0" xfId="33" applyFont="1" applyBorder="1" applyAlignment="1">
      <alignment horizontal="right" vertical="center" shrinkToFit="1"/>
    </xf>
    <xf numFmtId="38" fontId="25" fillId="0" borderId="10" xfId="33" applyFont="1" applyBorder="1" applyAlignment="1">
      <alignment horizontal="right" vertical="center" shrinkToFit="1"/>
    </xf>
    <xf numFmtId="0" fontId="25" fillId="0" borderId="0" xfId="0" applyNumberFormat="1" applyFont="1" applyFill="1" applyBorder="1" applyAlignment="1">
      <alignment horizontal="center" vertical="center"/>
    </xf>
    <xf numFmtId="0" fontId="29" fillId="0" borderId="24" xfId="0" applyFont="1" applyFill="1" applyBorder="1" applyAlignment="1"/>
    <xf numFmtId="0" fontId="22" fillId="0" borderId="30" xfId="0" applyFont="1" applyFill="1" applyBorder="1" applyAlignment="1">
      <alignment horizontal="distributed" vertical="center" justifyLastLine="1"/>
    </xf>
    <xf numFmtId="0" fontId="22" fillId="0" borderId="16" xfId="0" applyFont="1" applyFill="1" applyBorder="1" applyAlignment="1">
      <alignment horizontal="distributed" vertical="center" justifyLastLine="1"/>
    </xf>
    <xf numFmtId="0" fontId="22" fillId="0" borderId="25" xfId="0" applyFont="1" applyFill="1" applyBorder="1" applyAlignment="1">
      <alignment horizontal="distributed" vertical="center" justifyLastLine="1"/>
    </xf>
    <xf numFmtId="0" fontId="65" fillId="0" borderId="0" xfId="0" applyFont="1" applyFill="1" applyAlignment="1"/>
    <xf numFmtId="38" fontId="25" fillId="0" borderId="19" xfId="33" applyFont="1" applyFill="1" applyBorder="1" applyAlignment="1">
      <alignment horizontal="right" vertical="center"/>
    </xf>
    <xf numFmtId="0" fontId="25" fillId="0" borderId="26" xfId="0" applyFont="1" applyFill="1" applyBorder="1" applyAlignment="1">
      <alignment horizontal="center" vertical="center" shrinkToFit="1"/>
    </xf>
    <xf numFmtId="38" fontId="25" fillId="0" borderId="0" xfId="33" applyFont="1" applyFill="1" applyAlignment="1">
      <alignment horizontal="right" vertical="center"/>
    </xf>
    <xf numFmtId="0" fontId="66" fillId="0" borderId="20" xfId="0" applyFont="1" applyFill="1" applyBorder="1" applyAlignment="1">
      <alignment horizontal="distributed" vertical="center" shrinkToFit="1"/>
    </xf>
    <xf numFmtId="0" fontId="25" fillId="0" borderId="20" xfId="0" applyFont="1" applyFill="1" applyBorder="1" applyAlignment="1">
      <alignment horizontal="distributed" vertical="center" shrinkToFit="1"/>
    </xf>
    <xf numFmtId="0" fontId="29" fillId="0" borderId="20" xfId="0" applyFont="1" applyFill="1" applyBorder="1" applyAlignment="1">
      <alignment horizontal="distributed" vertical="center" shrinkToFit="1"/>
    </xf>
    <xf numFmtId="0" fontId="21" fillId="0" borderId="20" xfId="0" applyFont="1" applyFill="1" applyBorder="1" applyAlignment="1">
      <alignment horizontal="distributed" vertical="center" shrinkToFit="1"/>
    </xf>
    <xf numFmtId="38" fontId="42" fillId="0" borderId="0" xfId="33" applyFont="1" applyFill="1" applyAlignment="1">
      <alignment horizontal="right" vertical="center"/>
    </xf>
    <xf numFmtId="38" fontId="40" fillId="0" borderId="0" xfId="33" applyFont="1" applyFill="1" applyAlignment="1">
      <alignment horizontal="right" vertical="center"/>
    </xf>
    <xf numFmtId="0" fontId="42" fillId="0" borderId="20" xfId="0" applyNumberFormat="1" applyFont="1" applyFill="1" applyBorder="1" applyAlignment="1">
      <alignment horizontal="center" vertical="center" shrinkToFit="1"/>
    </xf>
    <xf numFmtId="38" fontId="25" fillId="0" borderId="0" xfId="33" applyFont="1" applyAlignment="1">
      <alignment horizontal="right" vertical="center"/>
    </xf>
    <xf numFmtId="38" fontId="25" fillId="0" borderId="0" xfId="33" applyFont="1" applyFill="1" applyBorder="1" applyAlignment="1">
      <alignment horizontal="right" vertical="center"/>
    </xf>
    <xf numFmtId="0" fontId="22" fillId="0" borderId="28" xfId="0" applyFont="1" applyFill="1" applyBorder="1" applyAlignment="1">
      <alignment horizontal="center" vertical="center" wrapText="1"/>
    </xf>
    <xf numFmtId="0" fontId="25" fillId="0" borderId="28" xfId="0" applyFont="1" applyFill="1" applyBorder="1" applyAlignment="1">
      <alignment horizontal="center" vertical="center" shrinkToFit="1"/>
    </xf>
    <xf numFmtId="0" fontId="25" fillId="0" borderId="56" xfId="0" applyFont="1" applyFill="1" applyBorder="1" applyAlignment="1">
      <alignment horizontal="center" vertical="center" shrinkToFit="1"/>
    </xf>
    <xf numFmtId="0" fontId="21" fillId="0" borderId="0" xfId="48" applyFont="1" applyAlignment="1">
      <alignment vertical="center"/>
    </xf>
    <xf numFmtId="0" fontId="21" fillId="0" borderId="0" xfId="48" applyFont="1" applyAlignment="1">
      <alignment vertical="center" shrinkToFit="1"/>
    </xf>
    <xf numFmtId="0" fontId="29" fillId="0" borderId="0" xfId="48" applyFont="1" applyAlignment="1"/>
    <xf numFmtId="0" fontId="29" fillId="0" borderId="23" xfId="48" applyFont="1" applyBorder="1" applyAlignment="1">
      <alignment shrinkToFit="1"/>
    </xf>
    <xf numFmtId="176" fontId="29" fillId="0" borderId="23" xfId="48" applyNumberFormat="1" applyFont="1" applyBorder="1" applyAlignment="1">
      <alignment shrinkToFit="1"/>
    </xf>
    <xf numFmtId="0" fontId="29" fillId="0" borderId="23" xfId="48" applyFont="1" applyBorder="1" applyAlignment="1">
      <alignment horizontal="right" shrinkToFit="1"/>
    </xf>
    <xf numFmtId="0" fontId="29" fillId="0" borderId="0" xfId="48" applyFont="1" applyBorder="1" applyAlignment="1"/>
    <xf numFmtId="0" fontId="25" fillId="0" borderId="0" xfId="48" applyFont="1" applyAlignment="1">
      <alignment vertical="center"/>
    </xf>
    <xf numFmtId="0" fontId="25" fillId="0" borderId="19" xfId="48" applyFont="1" applyBorder="1" applyAlignment="1">
      <alignment horizontal="distributed" vertical="center"/>
    </xf>
    <xf numFmtId="195" fontId="25" fillId="0" borderId="19" xfId="48" quotePrefix="1" applyNumberFormat="1" applyFont="1" applyFill="1" applyBorder="1" applyAlignment="1">
      <alignment horizontal="right" vertical="center"/>
    </xf>
    <xf numFmtId="38" fontId="25" fillId="0" borderId="20" xfId="49" quotePrefix="1" applyFont="1" applyFill="1" applyBorder="1" applyAlignment="1">
      <alignment horizontal="right" vertical="center" shrinkToFit="1"/>
    </xf>
    <xf numFmtId="38" fontId="25" fillId="0" borderId="0" xfId="49" quotePrefix="1" applyFont="1" applyFill="1" applyBorder="1" applyAlignment="1">
      <alignment horizontal="right" vertical="center" shrinkToFit="1"/>
    </xf>
    <xf numFmtId="38" fontId="25" fillId="0" borderId="10" xfId="49" quotePrefix="1" applyFont="1" applyFill="1" applyBorder="1" applyAlignment="1">
      <alignment horizontal="right" vertical="center" shrinkToFit="1"/>
    </xf>
    <xf numFmtId="0" fontId="25" fillId="0" borderId="26" xfId="48" applyFont="1" applyBorder="1" applyAlignment="1">
      <alignment horizontal="distributed" vertical="center"/>
    </xf>
    <xf numFmtId="0" fontId="25" fillId="0" borderId="0" xfId="48" applyFont="1" applyBorder="1" applyAlignment="1">
      <alignment horizontal="distributed" vertical="center"/>
    </xf>
    <xf numFmtId="195" fontId="25" fillId="0" borderId="0" xfId="48" quotePrefix="1" applyNumberFormat="1" applyFont="1" applyFill="1" applyBorder="1" applyAlignment="1">
      <alignment horizontal="right" vertical="center"/>
    </xf>
    <xf numFmtId="0" fontId="25" fillId="0" borderId="20" xfId="48" applyFont="1" applyBorder="1" applyAlignment="1">
      <alignment horizontal="distributed" vertical="center"/>
    </xf>
    <xf numFmtId="0" fontId="40" fillId="0" borderId="0" xfId="48" applyFont="1" applyAlignment="1">
      <alignment vertical="center"/>
    </xf>
    <xf numFmtId="38" fontId="42" fillId="0" borderId="20" xfId="49" quotePrefix="1" applyFont="1" applyFill="1" applyBorder="1" applyAlignment="1">
      <alignment horizontal="right" vertical="center" shrinkToFit="1"/>
    </xf>
    <xf numFmtId="38" fontId="42" fillId="0" borderId="0" xfId="49" quotePrefix="1" applyFont="1" applyFill="1" applyBorder="1" applyAlignment="1">
      <alignment horizontal="right" vertical="center" shrinkToFit="1"/>
    </xf>
    <xf numFmtId="38" fontId="42" fillId="0" borderId="10" xfId="49" quotePrefix="1" applyFont="1" applyFill="1" applyBorder="1" applyAlignment="1">
      <alignment horizontal="right" vertical="center" shrinkToFit="1"/>
    </xf>
    <xf numFmtId="176" fontId="25" fillId="0" borderId="0" xfId="48" applyNumberFormat="1" applyFont="1" applyFill="1" applyBorder="1" applyAlignment="1">
      <alignment horizontal="right" vertical="center"/>
    </xf>
    <xf numFmtId="0" fontId="21" fillId="0" borderId="0" xfId="48" applyFont="1" applyBorder="1" applyAlignment="1">
      <alignment horizontal="distributed" vertical="center"/>
    </xf>
    <xf numFmtId="0" fontId="21" fillId="0" borderId="20" xfId="48" applyFont="1" applyBorder="1" applyAlignment="1">
      <alignment horizontal="distributed" vertical="center"/>
    </xf>
    <xf numFmtId="0" fontId="42" fillId="0" borderId="0" xfId="48" applyFont="1" applyAlignment="1">
      <alignment vertical="center"/>
    </xf>
    <xf numFmtId="0" fontId="29" fillId="0" borderId="23" xfId="48" applyFont="1" applyBorder="1" applyAlignment="1">
      <alignment horizontal="center"/>
    </xf>
    <xf numFmtId="0" fontId="29" fillId="0" borderId="23" xfId="48" applyFont="1" applyBorder="1" applyAlignment="1">
      <alignment horizontal="right"/>
    </xf>
    <xf numFmtId="177" fontId="29" fillId="0" borderId="39" xfId="48" applyNumberFormat="1" applyFont="1" applyBorder="1" applyAlignment="1">
      <alignment horizontal="right" shrinkToFit="1"/>
    </xf>
    <xf numFmtId="177" fontId="29" fillId="0" borderId="23" xfId="48" applyNumberFormat="1" applyFont="1" applyBorder="1" applyAlignment="1">
      <alignment horizontal="center" shrinkToFit="1"/>
    </xf>
    <xf numFmtId="177" fontId="29" fillId="0" borderId="23" xfId="48" applyNumberFormat="1" applyFont="1" applyBorder="1" applyAlignment="1">
      <alignment horizontal="right" shrinkToFit="1"/>
    </xf>
    <xf numFmtId="0" fontId="29" fillId="0" borderId="23" xfId="48" applyFont="1" applyBorder="1" applyAlignment="1">
      <alignment horizontal="center" shrinkToFit="1"/>
    </xf>
    <xf numFmtId="38" fontId="29" fillId="0" borderId="23" xfId="46" applyFont="1" applyBorder="1" applyAlignment="1">
      <alignment horizontal="right" shrinkToFit="1"/>
    </xf>
    <xf numFmtId="38" fontId="29" fillId="0" borderId="23" xfId="46" applyFont="1" applyBorder="1" applyAlignment="1">
      <alignment horizontal="center" shrinkToFit="1"/>
    </xf>
    <xf numFmtId="0" fontId="29" fillId="0" borderId="20" xfId="48" applyFont="1" applyBorder="1" applyAlignment="1">
      <alignment horizontal="distributed"/>
    </xf>
    <xf numFmtId="0" fontId="29" fillId="0" borderId="0" xfId="48" applyFont="1" applyBorder="1" applyAlignment="1">
      <alignment horizontal="distributed"/>
    </xf>
    <xf numFmtId="0" fontId="25" fillId="0" borderId="16" xfId="48" applyFont="1" applyBorder="1" applyAlignment="1">
      <alignment horizontal="center" vertical="center" shrinkToFit="1"/>
    </xf>
    <xf numFmtId="0" fontId="25" fillId="0" borderId="15" xfId="48" applyFont="1" applyBorder="1" applyAlignment="1">
      <alignment horizontal="center" vertical="center" shrinkToFit="1"/>
    </xf>
    <xf numFmtId="0" fontId="25" fillId="0" borderId="22" xfId="48" applyFont="1" applyBorder="1" applyAlignment="1">
      <alignment horizontal="center" vertical="center" shrinkToFit="1"/>
    </xf>
    <xf numFmtId="0" fontId="25" fillId="0" borderId="18" xfId="48" applyFont="1" applyBorder="1" applyAlignment="1">
      <alignment horizontal="center" vertical="center" shrinkToFit="1"/>
    </xf>
    <xf numFmtId="0" fontId="25" fillId="0" borderId="19" xfId="48" applyFont="1" applyBorder="1" applyAlignment="1">
      <alignment horizontal="center" vertical="center" shrinkToFit="1"/>
    </xf>
    <xf numFmtId="0" fontId="25" fillId="0" borderId="33" xfId="48" applyFont="1" applyBorder="1" applyAlignment="1">
      <alignment horizontal="center" vertical="center" shrinkToFit="1"/>
    </xf>
    <xf numFmtId="0" fontId="29" fillId="0" borderId="31" xfId="48" applyFont="1" applyBorder="1" applyAlignment="1">
      <alignment horizontal="right"/>
    </xf>
    <xf numFmtId="0" fontId="29" fillId="0" borderId="0" xfId="48" applyFont="1" applyAlignment="1">
      <alignment shrinkToFit="1"/>
    </xf>
    <xf numFmtId="0" fontId="29" fillId="0" borderId="0" xfId="48" quotePrefix="1" applyFont="1" applyAlignment="1">
      <alignment shrinkToFit="1"/>
    </xf>
    <xf numFmtId="0" fontId="29" fillId="0" borderId="0" xfId="48" applyFont="1" applyBorder="1" applyAlignment="1">
      <alignment shrinkToFit="1"/>
    </xf>
    <xf numFmtId="0" fontId="70" fillId="0" borderId="0" xfId="48" applyFont="1" applyAlignment="1">
      <alignment horizontal="center" vertical="center"/>
    </xf>
    <xf numFmtId="38" fontId="25" fillId="0" borderId="19" xfId="49" quotePrefix="1" applyFont="1" applyFill="1" applyBorder="1" applyAlignment="1">
      <alignment horizontal="right" vertical="center" shrinkToFit="1"/>
    </xf>
    <xf numFmtId="0" fontId="29" fillId="0" borderId="39" xfId="48" applyFont="1" applyBorder="1" applyAlignment="1">
      <alignment horizontal="distributed"/>
    </xf>
    <xf numFmtId="0" fontId="29" fillId="0" borderId="23" xfId="48" applyFont="1" applyBorder="1" applyAlignment="1">
      <alignment horizontal="distributed"/>
    </xf>
    <xf numFmtId="0" fontId="49" fillId="0" borderId="19" xfId="48" applyFont="1" applyBorder="1" applyAlignment="1">
      <alignment horizontal="distributed" vertical="center"/>
    </xf>
    <xf numFmtId="195" fontId="25" fillId="0" borderId="18" xfId="48" quotePrefix="1" applyNumberFormat="1" applyFont="1" applyFill="1" applyBorder="1" applyAlignment="1">
      <alignment horizontal="distributed" vertical="center"/>
    </xf>
    <xf numFmtId="38" fontId="25" fillId="0" borderId="20" xfId="49" quotePrefix="1" applyFont="1" applyFill="1" applyBorder="1" applyAlignment="1">
      <alignment horizontal="right" vertical="center"/>
    </xf>
    <xf numFmtId="38" fontId="25" fillId="0" borderId="0" xfId="49" quotePrefix="1" applyFont="1" applyFill="1" applyBorder="1" applyAlignment="1">
      <alignment horizontal="right" vertical="center"/>
    </xf>
    <xf numFmtId="38" fontId="25" fillId="0" borderId="10" xfId="49" quotePrefix="1" applyFont="1" applyFill="1" applyBorder="1" applyAlignment="1">
      <alignment horizontal="right" vertical="center"/>
    </xf>
    <xf numFmtId="0" fontId="49" fillId="0" borderId="0" xfId="48" applyFont="1" applyFill="1" applyBorder="1" applyAlignment="1">
      <alignment horizontal="distributed" vertical="center"/>
    </xf>
    <xf numFmtId="195" fontId="25" fillId="0" borderId="0" xfId="48" quotePrefix="1" applyNumberFormat="1" applyFont="1" applyFill="1" applyBorder="1" applyAlignment="1">
      <alignment horizontal="distributed" vertical="center"/>
    </xf>
    <xf numFmtId="0" fontId="49" fillId="0" borderId="0" xfId="48" applyFont="1" applyBorder="1" applyAlignment="1">
      <alignment horizontal="distributed" vertical="center"/>
    </xf>
    <xf numFmtId="0" fontId="56" fillId="0" borderId="0" xfId="48" applyFont="1" applyBorder="1" applyAlignment="1">
      <alignment horizontal="distributed" vertical="center"/>
    </xf>
    <xf numFmtId="38" fontId="42" fillId="0" borderId="20" xfId="49" quotePrefix="1" applyFont="1" applyFill="1" applyBorder="1" applyAlignment="1">
      <alignment horizontal="right" vertical="center"/>
    </xf>
    <xf numFmtId="38" fontId="42" fillId="0" borderId="0" xfId="49" quotePrefix="1" applyFont="1" applyFill="1" applyBorder="1" applyAlignment="1">
      <alignment horizontal="right" vertical="center"/>
    </xf>
    <xf numFmtId="38" fontId="42" fillId="0" borderId="10" xfId="49" quotePrefix="1" applyFont="1" applyFill="1" applyBorder="1" applyAlignment="1">
      <alignment horizontal="right" vertical="center"/>
    </xf>
    <xf numFmtId="176" fontId="49" fillId="0" borderId="0" xfId="48" applyNumberFormat="1" applyFont="1" applyFill="1" applyBorder="1" applyAlignment="1">
      <alignment horizontal="distributed" vertical="center"/>
    </xf>
    <xf numFmtId="0" fontId="57" fillId="0" borderId="0" xfId="48" applyFont="1" applyFill="1" applyBorder="1" applyAlignment="1">
      <alignment horizontal="distributed" vertical="center"/>
    </xf>
    <xf numFmtId="0" fontId="25" fillId="0" borderId="0" xfId="48" applyFont="1" applyFill="1" applyBorder="1" applyAlignment="1">
      <alignment horizontal="distributed" vertical="center"/>
    </xf>
    <xf numFmtId="176" fontId="25" fillId="0" borderId="0" xfId="48" applyNumberFormat="1" applyFont="1" applyFill="1" applyBorder="1" applyAlignment="1">
      <alignment horizontal="distributed" vertical="center"/>
    </xf>
    <xf numFmtId="0" fontId="21" fillId="0" borderId="0" xfId="48" applyFont="1" applyFill="1" applyBorder="1" applyAlignment="1">
      <alignment horizontal="distributed" vertical="center"/>
    </xf>
    <xf numFmtId="176" fontId="25" fillId="0" borderId="26" xfId="48" applyNumberFormat="1" applyFont="1" applyBorder="1" applyAlignment="1">
      <alignment horizontal="distributed" vertical="center"/>
    </xf>
    <xf numFmtId="176" fontId="25" fillId="0" borderId="19" xfId="48" applyNumberFormat="1" applyFont="1" applyBorder="1" applyAlignment="1">
      <alignment horizontal="distributed" vertical="center"/>
    </xf>
    <xf numFmtId="176" fontId="25" fillId="0" borderId="20" xfId="48" applyNumberFormat="1" applyFont="1" applyBorder="1" applyAlignment="1">
      <alignment horizontal="distributed" vertical="center"/>
    </xf>
    <xf numFmtId="176" fontId="25" fillId="0" borderId="0" xfId="48" applyNumberFormat="1" applyFont="1" applyBorder="1" applyAlignment="1">
      <alignment horizontal="distributed" vertical="center"/>
    </xf>
    <xf numFmtId="0" fontId="25" fillId="0" borderId="10" xfId="48" applyFont="1" applyFill="1" applyBorder="1" applyAlignment="1">
      <alignment horizontal="distributed" vertical="center"/>
    </xf>
    <xf numFmtId="176" fontId="25" fillId="0" borderId="0" xfId="48" applyNumberFormat="1" applyFont="1" applyAlignment="1">
      <alignment horizontal="distributed" vertical="center"/>
    </xf>
    <xf numFmtId="0" fontId="25" fillId="0" borderId="10" xfId="48" applyFont="1" applyBorder="1" applyAlignment="1">
      <alignment vertical="center"/>
    </xf>
    <xf numFmtId="38" fontId="29" fillId="0" borderId="23" xfId="49" applyFont="1" applyBorder="1" applyAlignment="1">
      <alignment shrinkToFit="1"/>
    </xf>
    <xf numFmtId="38" fontId="29" fillId="0" borderId="23" xfId="49" applyFont="1" applyBorder="1" applyAlignment="1">
      <alignment horizontal="right" shrinkToFit="1"/>
    </xf>
    <xf numFmtId="177" fontId="22" fillId="0" borderId="0" xfId="48" applyNumberFormat="1" applyFont="1" applyFill="1" applyAlignment="1">
      <alignment vertical="center"/>
    </xf>
    <xf numFmtId="177" fontId="22" fillId="0" borderId="0" xfId="48" applyNumberFormat="1" applyFont="1" applyFill="1" applyAlignment="1">
      <alignment vertical="center" shrinkToFit="1"/>
    </xf>
    <xf numFmtId="177" fontId="22" fillId="0" borderId="0" xfId="48" applyNumberFormat="1" applyFont="1" applyFill="1" applyBorder="1" applyAlignment="1">
      <alignment vertical="center" shrinkToFit="1"/>
    </xf>
    <xf numFmtId="177" fontId="29" fillId="0" borderId="0" xfId="48" applyNumberFormat="1" applyFont="1" applyFill="1" applyBorder="1" applyAlignment="1">
      <alignment horizontal="left" vertical="center"/>
    </xf>
    <xf numFmtId="177" fontId="25" fillId="0" borderId="0" xfId="48" applyNumberFormat="1" applyFont="1" applyFill="1" applyAlignment="1">
      <alignment vertical="center" wrapText="1"/>
    </xf>
    <xf numFmtId="38" fontId="34" fillId="0" borderId="0" xfId="49" applyFont="1" applyFill="1" applyBorder="1" applyAlignment="1">
      <alignment horizontal="right" vertical="center" shrinkToFit="1"/>
    </xf>
    <xf numFmtId="38" fontId="25" fillId="0" borderId="0" xfId="49" applyFont="1" applyFill="1" applyBorder="1" applyAlignment="1">
      <alignment vertical="center" wrapText="1" shrinkToFit="1"/>
    </xf>
    <xf numFmtId="38" fontId="29" fillId="0" borderId="0" xfId="49" applyFont="1" applyFill="1" applyBorder="1" applyAlignment="1">
      <alignment horizontal="left" vertical="center" wrapText="1" indent="1" shrinkToFit="1"/>
    </xf>
    <xf numFmtId="38" fontId="25" fillId="0" borderId="0" xfId="49" applyFont="1" applyFill="1" applyBorder="1" applyAlignment="1">
      <alignment vertical="center" shrinkToFit="1"/>
    </xf>
    <xf numFmtId="38" fontId="25" fillId="0" borderId="0" xfId="49" applyFont="1" applyFill="1" applyBorder="1" applyAlignment="1">
      <alignment horizontal="right" vertical="center" shrinkToFit="1"/>
    </xf>
    <xf numFmtId="38" fontId="29" fillId="0" borderId="23" xfId="49" applyFont="1" applyFill="1" applyBorder="1" applyAlignment="1">
      <alignment vertical="center"/>
    </xf>
    <xf numFmtId="177" fontId="25" fillId="0" borderId="0" xfId="48" applyNumberFormat="1" applyFont="1" applyFill="1" applyAlignment="1">
      <alignment vertical="center" shrinkToFit="1"/>
    </xf>
    <xf numFmtId="38" fontId="34" fillId="0" borderId="19" xfId="49" applyFont="1" applyFill="1" applyBorder="1" applyAlignment="1">
      <alignment horizontal="right" vertical="center" shrinkToFit="1"/>
    </xf>
    <xf numFmtId="38" fontId="34" fillId="0" borderId="19" xfId="49" applyFont="1" applyFill="1" applyBorder="1" applyAlignment="1">
      <alignment vertical="center" shrinkToFit="1"/>
    </xf>
    <xf numFmtId="38" fontId="34" fillId="0" borderId="26" xfId="49" applyFont="1" applyFill="1" applyBorder="1" applyAlignment="1">
      <alignment horizontal="right" vertical="center" shrinkToFit="1"/>
    </xf>
    <xf numFmtId="38" fontId="34" fillId="0" borderId="19" xfId="49" applyFont="1" applyFill="1" applyBorder="1" applyAlignment="1">
      <alignment horizontal="left" vertical="center" indent="1" shrinkToFit="1"/>
    </xf>
    <xf numFmtId="38" fontId="34" fillId="0" borderId="18" xfId="49" applyFont="1" applyFill="1" applyBorder="1" applyAlignment="1">
      <alignment horizontal="left" vertical="center" indent="1" shrinkToFit="1"/>
    </xf>
    <xf numFmtId="38" fontId="34" fillId="0" borderId="26" xfId="49" applyFont="1" applyFill="1" applyBorder="1" applyAlignment="1">
      <alignment vertical="center" shrinkToFit="1"/>
    </xf>
    <xf numFmtId="38" fontId="34" fillId="0" borderId="18" xfId="49" applyFont="1" applyFill="1" applyBorder="1" applyAlignment="1">
      <alignment vertical="center" shrinkToFit="1"/>
    </xf>
    <xf numFmtId="38" fontId="34" fillId="0" borderId="0" xfId="49" applyFont="1" applyFill="1" applyBorder="1" applyAlignment="1">
      <alignment vertical="center" shrinkToFit="1"/>
    </xf>
    <xf numFmtId="38" fontId="34" fillId="0" borderId="20" xfId="49" applyFont="1" applyFill="1" applyBorder="1" applyAlignment="1">
      <alignment horizontal="right" vertical="center" shrinkToFit="1"/>
    </xf>
    <xf numFmtId="38" fontId="34" fillId="0" borderId="0" xfId="49" applyFont="1" applyFill="1" applyBorder="1" applyAlignment="1">
      <alignment horizontal="left" vertical="center" indent="1" shrinkToFit="1"/>
    </xf>
    <xf numFmtId="38" fontId="34" fillId="0" borderId="10" xfId="49" applyFont="1" applyFill="1" applyBorder="1" applyAlignment="1">
      <alignment horizontal="left" vertical="center" indent="1" shrinkToFit="1"/>
    </xf>
    <xf numFmtId="38" fontId="71" fillId="0" borderId="20" xfId="49" applyFont="1" applyFill="1" applyBorder="1" applyAlignment="1">
      <alignment horizontal="right" vertical="center" shrinkToFit="1"/>
    </xf>
    <xf numFmtId="38" fontId="71" fillId="0" borderId="0" xfId="49" applyFont="1" applyFill="1" applyBorder="1" applyAlignment="1">
      <alignment horizontal="right" vertical="center" shrinkToFit="1"/>
    </xf>
    <xf numFmtId="38" fontId="71" fillId="0" borderId="0" xfId="49" applyFont="1" applyFill="1" applyBorder="1" applyAlignment="1">
      <alignment vertical="center" shrinkToFit="1"/>
    </xf>
    <xf numFmtId="38" fontId="72" fillId="0" borderId="20" xfId="49" applyFont="1" applyFill="1" applyBorder="1" applyAlignment="1">
      <alignment horizontal="right" vertical="center" shrinkToFit="1"/>
    </xf>
    <xf numFmtId="38" fontId="72" fillId="0" borderId="0" xfId="49" applyFont="1" applyFill="1" applyBorder="1" applyAlignment="1">
      <alignment horizontal="right" vertical="center" shrinkToFit="1"/>
    </xf>
    <xf numFmtId="38" fontId="72" fillId="0" borderId="0" xfId="49" applyFont="1" applyFill="1" applyBorder="1" applyAlignment="1">
      <alignment vertical="center" shrinkToFit="1"/>
    </xf>
    <xf numFmtId="38" fontId="72" fillId="0" borderId="10" xfId="49" applyFont="1" applyFill="1" applyBorder="1" applyAlignment="1">
      <alignment vertical="center" shrinkToFit="1"/>
    </xf>
    <xf numFmtId="38" fontId="71" fillId="0" borderId="0" xfId="49" applyFont="1" applyFill="1" applyBorder="1" applyAlignment="1">
      <alignment horizontal="left" vertical="center" indent="1" shrinkToFit="1"/>
    </xf>
    <xf numFmtId="38" fontId="67" fillId="0" borderId="20" xfId="49" applyFont="1" applyFill="1" applyBorder="1" applyAlignment="1">
      <alignment horizontal="right" vertical="center" shrinkToFit="1"/>
    </xf>
    <xf numFmtId="38" fontId="67" fillId="0" borderId="0" xfId="49" applyFont="1" applyFill="1" applyBorder="1" applyAlignment="1">
      <alignment horizontal="right" vertical="center" shrinkToFit="1"/>
    </xf>
    <xf numFmtId="38" fontId="73" fillId="0" borderId="0" xfId="49" applyFont="1" applyFill="1" applyBorder="1" applyAlignment="1">
      <alignment horizontal="left" vertical="center" indent="1" shrinkToFit="1"/>
    </xf>
    <xf numFmtId="38" fontId="34" fillId="0" borderId="10" xfId="49" applyFont="1" applyFill="1" applyBorder="1" applyAlignment="1">
      <alignment vertical="center" shrinkToFit="1"/>
    </xf>
    <xf numFmtId="177" fontId="29" fillId="0" borderId="0" xfId="48" applyNumberFormat="1" applyFont="1" applyFill="1" applyAlignment="1"/>
    <xf numFmtId="177" fontId="33" fillId="0" borderId="23" xfId="48" applyNumberFormat="1" applyFont="1" applyFill="1" applyBorder="1" applyAlignment="1">
      <alignment horizontal="right" shrinkToFit="1"/>
    </xf>
    <xf numFmtId="177" fontId="33" fillId="0" borderId="23" xfId="48" applyNumberFormat="1" applyFont="1" applyFill="1" applyBorder="1" applyAlignment="1">
      <alignment horizontal="center" shrinkToFit="1"/>
    </xf>
    <xf numFmtId="177" fontId="33" fillId="0" borderId="0" xfId="48" applyNumberFormat="1" applyFont="1" applyFill="1" applyBorder="1" applyAlignment="1">
      <alignment horizontal="distributed" shrinkToFit="1"/>
    </xf>
    <xf numFmtId="177" fontId="33" fillId="0" borderId="39" xfId="48" applyNumberFormat="1" applyFont="1" applyFill="1" applyBorder="1" applyAlignment="1">
      <alignment horizontal="right" shrinkToFit="1"/>
    </xf>
    <xf numFmtId="177" fontId="33" fillId="0" borderId="23" xfId="48" applyNumberFormat="1" applyFont="1" applyFill="1" applyBorder="1" applyAlignment="1">
      <alignment horizontal="distributed" shrinkToFit="1"/>
    </xf>
    <xf numFmtId="177" fontId="33" fillId="0" borderId="10" xfId="48" applyNumberFormat="1" applyFont="1" applyFill="1" applyBorder="1" applyAlignment="1">
      <alignment horizontal="distributed" shrinkToFit="1"/>
    </xf>
    <xf numFmtId="177" fontId="29" fillId="0" borderId="39" xfId="48" applyNumberFormat="1" applyFont="1" applyFill="1" applyBorder="1" applyAlignment="1">
      <alignment horizontal="right" shrinkToFit="1"/>
    </xf>
    <xf numFmtId="177" fontId="29" fillId="0" borderId="0" xfId="48" applyNumberFormat="1" applyFont="1" applyFill="1" applyBorder="1" applyAlignment="1">
      <alignment horizontal="center" shrinkToFit="1"/>
    </xf>
    <xf numFmtId="177" fontId="29" fillId="0" borderId="23" xfId="48" applyNumberFormat="1" applyFont="1" applyFill="1" applyBorder="1" applyAlignment="1">
      <alignment horizontal="distributed" shrinkToFit="1"/>
    </xf>
    <xf numFmtId="177" fontId="29" fillId="0" borderId="23" xfId="48" applyNumberFormat="1" applyFont="1" applyFill="1" applyBorder="1" applyAlignment="1">
      <alignment horizontal="center" shrinkToFit="1"/>
    </xf>
    <xf numFmtId="177" fontId="29" fillId="0" borderId="0" xfId="48" applyNumberFormat="1" applyFont="1" applyFill="1" applyBorder="1" applyAlignment="1">
      <alignment horizontal="distributed" shrinkToFit="1"/>
    </xf>
    <xf numFmtId="177" fontId="25" fillId="0" borderId="0" xfId="48" applyNumberFormat="1" applyFont="1" applyFill="1" applyAlignment="1">
      <alignment vertical="center"/>
    </xf>
    <xf numFmtId="177" fontId="25" fillId="0" borderId="28" xfId="48" applyNumberFormat="1" applyFont="1" applyFill="1" applyBorder="1" applyAlignment="1">
      <alignment horizontal="center" vertical="center" wrapText="1" shrinkToFit="1"/>
    </xf>
    <xf numFmtId="177" fontId="25" fillId="0" borderId="12" xfId="48" applyNumberFormat="1" applyFont="1" applyFill="1" applyBorder="1" applyAlignment="1">
      <alignment horizontal="center" vertical="center" wrapText="1" shrinkToFit="1"/>
    </xf>
    <xf numFmtId="177" fontId="25" fillId="0" borderId="11" xfId="48" applyNumberFormat="1" applyFont="1" applyFill="1" applyBorder="1" applyAlignment="1">
      <alignment horizontal="distributed" vertical="center" wrapText="1" justifyLastLine="1"/>
    </xf>
    <xf numFmtId="177" fontId="43" fillId="0" borderId="0" xfId="48" applyNumberFormat="1" applyFont="1" applyFill="1" applyAlignment="1">
      <alignment vertical="center"/>
    </xf>
    <xf numFmtId="177" fontId="33" fillId="0" borderId="31" xfId="48" applyNumberFormat="1" applyFont="1" applyFill="1" applyBorder="1" applyAlignment="1">
      <alignment horizontal="right" vertical="center"/>
    </xf>
    <xf numFmtId="177" fontId="33" fillId="0" borderId="31" xfId="48" applyNumberFormat="1" applyFont="1" applyFill="1" applyBorder="1" applyAlignment="1">
      <alignment vertical="center"/>
    </xf>
    <xf numFmtId="177" fontId="74" fillId="0" borderId="0" xfId="48" applyNumberFormat="1" applyFont="1" applyFill="1" applyAlignment="1">
      <alignment vertical="center" shrinkToFit="1"/>
    </xf>
    <xf numFmtId="177" fontId="74" fillId="0" borderId="31" xfId="48" applyNumberFormat="1" applyFont="1" applyFill="1" applyBorder="1" applyAlignment="1">
      <alignment vertical="center" shrinkToFit="1"/>
    </xf>
    <xf numFmtId="177" fontId="75" fillId="0" borderId="0" xfId="48" applyNumberFormat="1" applyFont="1" applyFill="1" applyAlignment="1">
      <alignment vertical="center" shrinkToFit="1"/>
    </xf>
    <xf numFmtId="177" fontId="75" fillId="0" borderId="0" xfId="48" applyNumberFormat="1" applyFont="1" applyFill="1" applyAlignment="1">
      <alignment vertical="center"/>
    </xf>
    <xf numFmtId="177" fontId="76" fillId="0" borderId="0" xfId="48" applyNumberFormat="1" applyFont="1" applyFill="1" applyAlignment="1">
      <alignment vertical="center"/>
    </xf>
    <xf numFmtId="177" fontId="27" fillId="0" borderId="0" xfId="48" applyNumberFormat="1" applyFont="1" applyFill="1" applyAlignment="1">
      <alignment horizontal="right" vertical="center" shrinkToFit="1"/>
    </xf>
    <xf numFmtId="177" fontId="27" fillId="0" borderId="0" xfId="48" applyNumberFormat="1" applyFont="1" applyFill="1" applyAlignment="1">
      <alignment vertical="center" shrinkToFit="1"/>
    </xf>
    <xf numFmtId="177" fontId="27" fillId="0" borderId="0" xfId="48" applyNumberFormat="1" applyFont="1" applyFill="1" applyAlignment="1">
      <alignment vertical="center"/>
    </xf>
    <xf numFmtId="38" fontId="25" fillId="0" borderId="0" xfId="49" applyFont="1" applyFill="1" applyBorder="1" applyAlignment="1">
      <alignment horizontal="left" vertical="center" wrapText="1" shrinkToFit="1"/>
    </xf>
    <xf numFmtId="38" fontId="34" fillId="0" borderId="18" xfId="49" applyFont="1" applyFill="1" applyBorder="1" applyAlignment="1">
      <alignment horizontal="left" vertical="center" shrinkToFit="1"/>
    </xf>
    <xf numFmtId="38" fontId="34" fillId="0" borderId="0" xfId="49" applyFont="1" applyFill="1" applyBorder="1" applyAlignment="1">
      <alignment horizontal="left" vertical="center" shrinkToFit="1"/>
    </xf>
    <xf numFmtId="38" fontId="71" fillId="0" borderId="0" xfId="49" applyFont="1" applyFill="1" applyBorder="1" applyAlignment="1">
      <alignment horizontal="left" vertical="center" shrinkToFit="1"/>
    </xf>
    <xf numFmtId="177" fontId="29" fillId="0" borderId="0" xfId="48" applyNumberFormat="1" applyFont="1" applyFill="1" applyAlignment="1">
      <alignment vertical="center"/>
    </xf>
    <xf numFmtId="177" fontId="33" fillId="0" borderId="23" xfId="48" applyNumberFormat="1" applyFont="1" applyFill="1" applyBorder="1" applyAlignment="1">
      <alignment horizontal="right" vertical="center" shrinkToFit="1"/>
    </xf>
    <xf numFmtId="177" fontId="33" fillId="0" borderId="23" xfId="48" applyNumberFormat="1" applyFont="1" applyFill="1" applyBorder="1" applyAlignment="1">
      <alignment horizontal="center" vertical="center" shrinkToFit="1"/>
    </xf>
    <xf numFmtId="177" fontId="33" fillId="0" borderId="0" xfId="48" applyNumberFormat="1" applyFont="1" applyFill="1" applyBorder="1" applyAlignment="1">
      <alignment horizontal="distributed" vertical="center" shrinkToFit="1"/>
    </xf>
    <xf numFmtId="177" fontId="33" fillId="0" borderId="39" xfId="48" applyNumberFormat="1" applyFont="1" applyFill="1" applyBorder="1" applyAlignment="1">
      <alignment horizontal="right" vertical="center" shrinkToFit="1"/>
    </xf>
    <xf numFmtId="177" fontId="33" fillId="0" borderId="23" xfId="48" applyNumberFormat="1" applyFont="1" applyFill="1" applyBorder="1" applyAlignment="1">
      <alignment horizontal="distributed" vertical="center" shrinkToFit="1"/>
    </xf>
    <xf numFmtId="177" fontId="29" fillId="0" borderId="39" xfId="48" applyNumberFormat="1" applyFont="1" applyFill="1" applyBorder="1" applyAlignment="1">
      <alignment horizontal="right" vertical="center" shrinkToFit="1"/>
    </xf>
    <xf numFmtId="177" fontId="29" fillId="0" borderId="0" xfId="48" applyNumberFormat="1" applyFont="1" applyFill="1" applyBorder="1" applyAlignment="1">
      <alignment horizontal="center" vertical="center" shrinkToFit="1"/>
    </xf>
    <xf numFmtId="177" fontId="29" fillId="0" borderId="23" xfId="48" applyNumberFormat="1" applyFont="1" applyFill="1" applyBorder="1" applyAlignment="1">
      <alignment horizontal="distributed" vertical="center" shrinkToFit="1"/>
    </xf>
    <xf numFmtId="177" fontId="29" fillId="0" borderId="23" xfId="48" applyNumberFormat="1" applyFont="1" applyFill="1" applyBorder="1" applyAlignment="1">
      <alignment horizontal="center" vertical="center" shrinkToFit="1"/>
    </xf>
    <xf numFmtId="177" fontId="29" fillId="0" borderId="0" xfId="48" applyNumberFormat="1" applyFont="1" applyFill="1" applyBorder="1" applyAlignment="1">
      <alignment horizontal="distributed" vertical="center" shrinkToFit="1"/>
    </xf>
    <xf numFmtId="0" fontId="57" fillId="0" borderId="0" xfId="48" applyFont="1" applyAlignment="1">
      <alignment vertical="center"/>
    </xf>
    <xf numFmtId="177" fontId="49" fillId="0" borderId="0" xfId="48" applyNumberFormat="1" applyFont="1" applyAlignment="1">
      <alignment vertical="center"/>
    </xf>
    <xf numFmtId="0" fontId="49" fillId="0" borderId="0" xfId="48" applyFont="1" applyAlignment="1">
      <alignment vertical="center" shrinkToFit="1"/>
    </xf>
    <xf numFmtId="0" fontId="49" fillId="0" borderId="0" xfId="48" applyFont="1" applyAlignment="1">
      <alignment vertical="center"/>
    </xf>
    <xf numFmtId="0" fontId="50" fillId="0" borderId="0" xfId="48" applyFont="1" applyAlignment="1"/>
    <xf numFmtId="177" fontId="29" fillId="0" borderId="0" xfId="48" applyNumberFormat="1" applyFont="1" applyBorder="1" applyAlignment="1">
      <alignment horizontal="right"/>
    </xf>
    <xf numFmtId="177" fontId="50" fillId="0" borderId="0" xfId="48" applyNumberFormat="1" applyFont="1" applyBorder="1" applyAlignment="1"/>
    <xf numFmtId="177" fontId="50" fillId="0" borderId="0" xfId="48" applyNumberFormat="1" applyFont="1" applyBorder="1" applyAlignment="1">
      <alignment horizontal="left"/>
    </xf>
    <xf numFmtId="0" fontId="50" fillId="0" borderId="0" xfId="48" applyFont="1" applyBorder="1" applyAlignment="1">
      <alignment horizontal="left" shrinkToFit="1"/>
    </xf>
    <xf numFmtId="0" fontId="50" fillId="0" borderId="0" xfId="48" applyFont="1" applyBorder="1" applyAlignment="1">
      <alignment horizontal="left"/>
    </xf>
    <xf numFmtId="177" fontId="50" fillId="0" borderId="0" xfId="48" applyNumberFormat="1" applyFont="1" applyAlignment="1"/>
    <xf numFmtId="0" fontId="50" fillId="0" borderId="0" xfId="48" applyFont="1" applyAlignment="1">
      <alignment shrinkToFit="1"/>
    </xf>
    <xf numFmtId="0" fontId="50" fillId="0" borderId="0" xfId="48" applyFont="1" applyBorder="1" applyAlignment="1">
      <alignment horizontal="distributed" shrinkToFit="1"/>
    </xf>
    <xf numFmtId="0" fontId="50" fillId="0" borderId="0" xfId="48" applyFont="1" applyBorder="1" applyAlignment="1">
      <alignment horizontal="distributed"/>
    </xf>
    <xf numFmtId="0" fontId="50" fillId="0" borderId="0" xfId="48" applyFont="1" applyAlignment="1">
      <alignment horizontal="left" shrinkToFit="1"/>
    </xf>
    <xf numFmtId="0" fontId="50" fillId="0" borderId="0" xfId="48" applyFont="1" applyAlignment="1">
      <alignment horizontal="left"/>
    </xf>
    <xf numFmtId="177" fontId="50" fillId="0" borderId="0" xfId="48" applyNumberFormat="1" applyFont="1" applyBorder="1" applyAlignment="1">
      <alignment horizontal="right"/>
    </xf>
    <xf numFmtId="38" fontId="49" fillId="0" borderId="19" xfId="49" applyFont="1" applyBorder="1" applyAlignment="1">
      <alignment vertical="center" shrinkToFit="1"/>
    </xf>
    <xf numFmtId="38" fontId="49" fillId="0" borderId="18" xfId="49" applyFont="1" applyBorder="1" applyAlignment="1">
      <alignment vertical="center" shrinkToFit="1"/>
    </xf>
    <xf numFmtId="38" fontId="49" fillId="0" borderId="26" xfId="49" applyFont="1" applyBorder="1" applyAlignment="1">
      <alignment vertical="center" shrinkToFit="1"/>
    </xf>
    <xf numFmtId="0" fontId="25" fillId="0" borderId="26" xfId="48" applyNumberFormat="1" applyFont="1" applyFill="1" applyBorder="1" applyAlignment="1">
      <alignment horizontal="distributed" vertical="center" shrinkToFit="1"/>
    </xf>
    <xf numFmtId="0" fontId="49" fillId="0" borderId="18" xfId="48" applyFont="1" applyBorder="1" applyAlignment="1">
      <alignment horizontal="distributed" vertical="center"/>
    </xf>
    <xf numFmtId="38" fontId="49" fillId="0" borderId="19" xfId="49" applyFont="1" applyBorder="1" applyAlignment="1">
      <alignment horizontal="right" vertical="center" shrinkToFit="1"/>
    </xf>
    <xf numFmtId="0" fontId="49" fillId="0" borderId="26" xfId="48" applyFont="1" applyBorder="1" applyAlignment="1">
      <alignment horizontal="distributed" vertical="center" shrinkToFit="1"/>
    </xf>
    <xf numFmtId="0" fontId="49" fillId="0" borderId="19" xfId="48" applyFont="1" applyBorder="1" applyAlignment="1">
      <alignment vertical="center"/>
    </xf>
    <xf numFmtId="38" fontId="49" fillId="0" borderId="0" xfId="49" applyFont="1" applyBorder="1" applyAlignment="1">
      <alignment vertical="center" shrinkToFit="1"/>
    </xf>
    <xf numFmtId="38" fontId="49" fillId="0" borderId="10" xfId="49" applyFont="1" applyBorder="1" applyAlignment="1">
      <alignment vertical="center" shrinkToFit="1"/>
    </xf>
    <xf numFmtId="38" fontId="49" fillId="0" borderId="20" xfId="49" applyFont="1" applyBorder="1" applyAlignment="1">
      <alignment vertical="center" shrinkToFit="1"/>
    </xf>
    <xf numFmtId="0" fontId="25" fillId="0" borderId="20" xfId="48" applyNumberFormat="1" applyFont="1" applyFill="1" applyBorder="1" applyAlignment="1">
      <alignment horizontal="distributed" vertical="center" shrinkToFit="1"/>
    </xf>
    <xf numFmtId="0" fontId="49" fillId="0" borderId="10" xfId="48" applyFont="1" applyBorder="1" applyAlignment="1">
      <alignment horizontal="distributed" vertical="center"/>
    </xf>
    <xf numFmtId="38" fontId="49" fillId="0" borderId="0" xfId="49" applyFont="1" applyBorder="1" applyAlignment="1">
      <alignment horizontal="right" vertical="center" shrinkToFit="1"/>
    </xf>
    <xf numFmtId="0" fontId="49" fillId="0" borderId="20" xfId="48" applyFont="1" applyBorder="1" applyAlignment="1">
      <alignment horizontal="distributed" vertical="center" shrinkToFit="1"/>
    </xf>
    <xf numFmtId="0" fontId="51" fillId="0" borderId="0" xfId="48" applyFont="1" applyBorder="1" applyAlignment="1">
      <alignment vertical="center"/>
    </xf>
    <xf numFmtId="0" fontId="49" fillId="0" borderId="0" xfId="48" applyFont="1" applyBorder="1" applyAlignment="1">
      <alignment vertical="center"/>
    </xf>
    <xf numFmtId="0" fontId="77" fillId="0" borderId="10" xfId="48" applyFont="1" applyBorder="1" applyAlignment="1">
      <alignment horizontal="distributed" vertical="center"/>
    </xf>
    <xf numFmtId="38" fontId="49" fillId="0" borderId="20" xfId="49" applyFont="1" applyBorder="1" applyAlignment="1">
      <alignment horizontal="right" vertical="center" shrinkToFit="1"/>
    </xf>
    <xf numFmtId="0" fontId="51" fillId="0" borderId="10" xfId="48" applyFont="1" applyBorder="1" applyAlignment="1">
      <alignment vertical="center"/>
    </xf>
    <xf numFmtId="38" fontId="51" fillId="0" borderId="20" xfId="49" applyFont="1" applyBorder="1" applyAlignment="1">
      <alignment vertical="center" shrinkToFit="1"/>
    </xf>
    <xf numFmtId="38" fontId="51" fillId="0" borderId="0" xfId="49" applyFont="1" applyBorder="1" applyAlignment="1">
      <alignment vertical="center" shrinkToFit="1"/>
    </xf>
    <xf numFmtId="0" fontId="50" fillId="0" borderId="20" xfId="48" applyFont="1" applyBorder="1" applyAlignment="1">
      <alignment horizontal="distributed" vertical="center" shrinkToFit="1"/>
    </xf>
    <xf numFmtId="38" fontId="51" fillId="0" borderId="10" xfId="49" applyFont="1" applyBorder="1" applyAlignment="1">
      <alignment vertical="center" shrinkToFit="1"/>
    </xf>
    <xf numFmtId="0" fontId="29" fillId="0" borderId="20" xfId="48" applyNumberFormat="1" applyFont="1" applyFill="1" applyBorder="1" applyAlignment="1">
      <alignment horizontal="distributed" vertical="center" shrinkToFit="1"/>
    </xf>
    <xf numFmtId="0" fontId="61" fillId="0" borderId="20" xfId="48" applyFont="1" applyBorder="1" applyAlignment="1">
      <alignment horizontal="distributed" vertical="center" shrinkToFit="1"/>
    </xf>
    <xf numFmtId="0" fontId="66" fillId="0" borderId="20" xfId="48" applyNumberFormat="1" applyFont="1" applyFill="1" applyBorder="1" applyAlignment="1">
      <alignment horizontal="distributed" vertical="center" shrinkToFit="1"/>
    </xf>
    <xf numFmtId="0" fontId="79" fillId="0" borderId="20" xfId="48" applyFont="1" applyBorder="1" applyAlignment="1">
      <alignment horizontal="distributed" vertical="center" shrinkToFit="1"/>
    </xf>
    <xf numFmtId="0" fontId="80" fillId="0" borderId="20" xfId="48" applyNumberFormat="1" applyFont="1" applyFill="1" applyBorder="1" applyAlignment="1">
      <alignment horizontal="distributed" vertical="center" shrinkToFit="1"/>
    </xf>
    <xf numFmtId="0" fontId="49" fillId="0" borderId="10" xfId="48" applyFont="1" applyBorder="1" applyAlignment="1">
      <alignment vertical="center"/>
    </xf>
    <xf numFmtId="38" fontId="51" fillId="0" borderId="20" xfId="49" applyFont="1" applyBorder="1" applyAlignment="1">
      <alignment horizontal="right" vertical="center" shrinkToFit="1"/>
    </xf>
    <xf numFmtId="38" fontId="51" fillId="0" borderId="0" xfId="49" applyFont="1" applyBorder="1" applyAlignment="1">
      <alignment horizontal="right" vertical="center" shrinkToFit="1"/>
    </xf>
    <xf numFmtId="0" fontId="51" fillId="0" borderId="20" xfId="48" applyFont="1" applyBorder="1" applyAlignment="1">
      <alignment vertical="center" shrinkToFit="1"/>
    </xf>
    <xf numFmtId="177" fontId="50" fillId="0" borderId="23" xfId="48" applyNumberFormat="1" applyFont="1" applyBorder="1" applyAlignment="1">
      <alignment horizontal="right"/>
    </xf>
    <xf numFmtId="177" fontId="50" fillId="0" borderId="24" xfId="48" applyNumberFormat="1" applyFont="1" applyBorder="1" applyAlignment="1">
      <alignment horizontal="right"/>
    </xf>
    <xf numFmtId="177" fontId="50" fillId="0" borderId="39" xfId="48" applyNumberFormat="1" applyFont="1" applyBorder="1" applyAlignment="1">
      <alignment horizontal="right"/>
    </xf>
    <xf numFmtId="0" fontId="50" fillId="0" borderId="39" xfId="48" applyFont="1" applyBorder="1" applyAlignment="1">
      <alignment horizontal="distributed" shrinkToFit="1"/>
    </xf>
    <xf numFmtId="0" fontId="50" fillId="0" borderId="24" xfId="48" applyFont="1" applyBorder="1" applyAlignment="1">
      <alignment horizontal="distributed" justifyLastLine="1"/>
    </xf>
    <xf numFmtId="0" fontId="50" fillId="0" borderId="20" xfId="48" applyFont="1" applyBorder="1" applyAlignment="1">
      <alignment horizontal="distributed" shrinkToFit="1"/>
    </xf>
    <xf numFmtId="177" fontId="49" fillId="0" borderId="30" xfId="48" applyNumberFormat="1" applyFont="1" applyBorder="1" applyAlignment="1">
      <alignment horizontal="center" vertical="center" shrinkToFit="1"/>
    </xf>
    <xf numFmtId="177" fontId="49" fillId="0" borderId="16" xfId="48" applyNumberFormat="1" applyFont="1" applyBorder="1" applyAlignment="1">
      <alignment horizontal="center" vertical="center" shrinkToFit="1"/>
    </xf>
    <xf numFmtId="177" fontId="50" fillId="0" borderId="0" xfId="48" applyNumberFormat="1" applyFont="1" applyAlignment="1">
      <alignment horizontal="right"/>
    </xf>
    <xf numFmtId="177" fontId="50" fillId="0" borderId="31" xfId="48" applyNumberFormat="1" applyFont="1" applyBorder="1" applyAlignment="1"/>
    <xf numFmtId="0" fontId="50" fillId="0" borderId="31" xfId="48" applyFont="1" applyBorder="1" applyAlignment="1">
      <alignment shrinkToFit="1"/>
    </xf>
    <xf numFmtId="0" fontId="50" fillId="0" borderId="31" xfId="48" applyFont="1" applyBorder="1" applyAlignment="1"/>
    <xf numFmtId="0" fontId="54" fillId="0" borderId="0" xfId="48" applyFont="1" applyAlignment="1">
      <alignment vertical="center"/>
    </xf>
    <xf numFmtId="49" fontId="49" fillId="0" borderId="0" xfId="0" applyNumberFormat="1" applyFont="1" applyAlignment="1">
      <alignment horizontal="distributed" vertical="center" shrinkToFit="1"/>
    </xf>
    <xf numFmtId="49" fontId="49" fillId="0" borderId="0" xfId="0" applyNumberFormat="1" applyFont="1" applyAlignment="1">
      <alignment vertical="center"/>
    </xf>
    <xf numFmtId="0" fontId="50" fillId="0" borderId="0" xfId="0" applyFont="1" applyAlignment="1">
      <alignment horizontal="distributed"/>
    </xf>
    <xf numFmtId="49" fontId="50" fillId="0" borderId="0" xfId="0" applyNumberFormat="1" applyFont="1" applyAlignment="1">
      <alignment horizontal="left"/>
    </xf>
    <xf numFmtId="177" fontId="50" fillId="0" borderId="0" xfId="0" applyNumberFormat="1" applyFont="1" applyFill="1" applyAlignment="1">
      <alignment horizontal="right"/>
    </xf>
    <xf numFmtId="49" fontId="50" fillId="0" borderId="0" xfId="0" applyNumberFormat="1" applyFont="1" applyFill="1" applyBorder="1" applyAlignment="1">
      <alignment horizontal="distributed" shrinkToFit="1"/>
    </xf>
    <xf numFmtId="180" fontId="49" fillId="0" borderId="19" xfId="44" applyNumberFormat="1" applyFont="1" applyBorder="1" applyAlignment="1">
      <alignment horizontal="right" vertical="center" shrinkToFit="1"/>
    </xf>
    <xf numFmtId="49" fontId="79" fillId="0" borderId="26" xfId="0" applyNumberFormat="1" applyFont="1" applyBorder="1" applyAlignment="1">
      <alignment horizontal="distributed" vertical="center" shrinkToFit="1"/>
    </xf>
    <xf numFmtId="49" fontId="49" fillId="0" borderId="19" xfId="0" applyNumberFormat="1" applyFont="1" applyBorder="1" applyAlignment="1">
      <alignment horizontal="distributed" vertical="center"/>
    </xf>
    <xf numFmtId="180" fontId="49" fillId="0" borderId="0" xfId="44" applyNumberFormat="1" applyFont="1" applyBorder="1" applyAlignment="1">
      <alignment horizontal="right" vertical="center" shrinkToFit="1"/>
    </xf>
    <xf numFmtId="49" fontId="50" fillId="0" borderId="20" xfId="0" applyNumberFormat="1" applyFont="1" applyBorder="1" applyAlignment="1">
      <alignment horizontal="distributed" vertical="center" shrinkToFit="1"/>
    </xf>
    <xf numFmtId="49" fontId="77" fillId="0" borderId="0" xfId="0" applyNumberFormat="1" applyFont="1" applyBorder="1" applyAlignment="1">
      <alignment horizontal="distributed" vertical="center"/>
    </xf>
    <xf numFmtId="180" fontId="49" fillId="0" borderId="0" xfId="44" applyNumberFormat="1" applyFont="1" applyAlignment="1">
      <alignment horizontal="right" vertical="center" shrinkToFit="1"/>
    </xf>
    <xf numFmtId="49" fontId="79" fillId="0" borderId="20" xfId="0" applyNumberFormat="1" applyFont="1" applyBorder="1" applyAlignment="1">
      <alignment horizontal="distributed" vertical="center" shrinkToFit="1"/>
    </xf>
    <xf numFmtId="49" fontId="49" fillId="0" borderId="0" xfId="0" applyNumberFormat="1" applyFont="1" applyAlignment="1">
      <alignment horizontal="distributed" vertical="center"/>
    </xf>
    <xf numFmtId="49" fontId="49" fillId="0" borderId="20" xfId="0" applyNumberFormat="1" applyFont="1" applyBorder="1" applyAlignment="1">
      <alignment horizontal="distributed" vertical="center" shrinkToFit="1"/>
    </xf>
    <xf numFmtId="0" fontId="62" fillId="0" borderId="0" xfId="0" applyFont="1" applyAlignment="1">
      <alignment vertical="center"/>
    </xf>
    <xf numFmtId="180" fontId="51" fillId="0" borderId="0" xfId="44" applyNumberFormat="1" applyFont="1" applyAlignment="1">
      <alignment horizontal="right" vertical="center" shrinkToFit="1"/>
    </xf>
    <xf numFmtId="180" fontId="51" fillId="0" borderId="0" xfId="44" applyNumberFormat="1" applyFont="1" applyBorder="1" applyAlignment="1">
      <alignment horizontal="right" vertical="center" shrinkToFit="1"/>
    </xf>
    <xf numFmtId="49" fontId="77" fillId="0" borderId="0" xfId="0" applyNumberFormat="1" applyFont="1" applyAlignment="1">
      <alignment horizontal="distributed" vertical="center"/>
    </xf>
    <xf numFmtId="49" fontId="81" fillId="0" borderId="20" xfId="0" applyNumberFormat="1" applyFont="1" applyBorder="1" applyAlignment="1">
      <alignment horizontal="distributed" vertical="center" shrinkToFit="1"/>
    </xf>
    <xf numFmtId="49" fontId="25" fillId="0" borderId="20" xfId="0" applyNumberFormat="1" applyFont="1" applyBorder="1" applyAlignment="1">
      <alignment horizontal="distributed" vertical="center" shrinkToFit="1"/>
    </xf>
    <xf numFmtId="49" fontId="66" fillId="0" borderId="20" xfId="0" applyNumberFormat="1" applyFont="1" applyBorder="1" applyAlignment="1">
      <alignment horizontal="distributed" vertical="center" shrinkToFit="1"/>
    </xf>
    <xf numFmtId="0" fontId="22" fillId="0" borderId="0" xfId="0" applyFont="1" applyAlignment="1">
      <alignment vertical="center"/>
    </xf>
    <xf numFmtId="0" fontId="22" fillId="0" borderId="0" xfId="0" applyFont="1" applyFill="1" applyBorder="1" applyAlignment="1">
      <alignment horizontal="right" vertical="center"/>
    </xf>
    <xf numFmtId="0" fontId="22" fillId="0" borderId="0" xfId="0" applyFont="1" applyBorder="1" applyAlignment="1">
      <alignment horizontal="right" vertical="center"/>
    </xf>
    <xf numFmtId="0" fontId="22" fillId="0" borderId="0" xfId="0" applyFont="1" applyBorder="1" applyAlignment="1">
      <alignment horizontal="distributed" vertical="center"/>
    </xf>
    <xf numFmtId="0" fontId="61" fillId="0" borderId="39" xfId="0" applyFont="1" applyBorder="1" applyAlignment="1">
      <alignment horizontal="distributed" vertical="center" indent="1"/>
    </xf>
    <xf numFmtId="0" fontId="61" fillId="0" borderId="23" xfId="0" applyFont="1" applyBorder="1" applyAlignment="1">
      <alignment horizontal="distributed" vertical="center" indent="1"/>
    </xf>
    <xf numFmtId="0" fontId="21" fillId="0" borderId="22" xfId="0" applyFont="1" applyFill="1" applyBorder="1" applyAlignment="1">
      <alignment horizontal="distributed" vertical="center" justifyLastLine="1"/>
    </xf>
    <xf numFmtId="0" fontId="25" fillId="0" borderId="16" xfId="0" applyFont="1" applyBorder="1" applyAlignment="1">
      <alignment horizontal="center" vertical="center" shrinkToFit="1"/>
    </xf>
    <xf numFmtId="0" fontId="25" fillId="0" borderId="19" xfId="0" applyFont="1" applyBorder="1" applyAlignment="1">
      <alignment horizontal="center" vertical="center"/>
    </xf>
    <xf numFmtId="0" fontId="25" fillId="0" borderId="22" xfId="0" applyFont="1" applyBorder="1" applyAlignment="1">
      <alignment horizontal="center" vertical="center"/>
    </xf>
    <xf numFmtId="0" fontId="25" fillId="0" borderId="22" xfId="0" applyFont="1" applyBorder="1" applyAlignment="1">
      <alignment horizontal="distributed" vertical="center" justifyLastLine="1"/>
    </xf>
    <xf numFmtId="0" fontId="25" fillId="0" borderId="15" xfId="0" applyFont="1" applyBorder="1" applyAlignment="1">
      <alignment horizontal="distributed" vertical="center" justifyLastLine="1"/>
    </xf>
    <xf numFmtId="0" fontId="25" fillId="0" borderId="0" xfId="0" applyFont="1" applyBorder="1" applyAlignment="1">
      <alignment horizontal="distributed" vertical="center" justifyLastLine="1"/>
    </xf>
    <xf numFmtId="0" fontId="29" fillId="0" borderId="0" xfId="0" applyFont="1" applyAlignment="1">
      <alignment horizontal="right"/>
    </xf>
    <xf numFmtId="0" fontId="82" fillId="0" borderId="0" xfId="0" applyFont="1" applyAlignment="1">
      <alignment horizontal="center" vertical="center"/>
    </xf>
    <xf numFmtId="38" fontId="49" fillId="0" borderId="26" xfId="44" applyFont="1" applyBorder="1" applyAlignment="1">
      <alignment horizontal="distributed" vertical="center" shrinkToFit="1"/>
    </xf>
    <xf numFmtId="38" fontId="49" fillId="0" borderId="19" xfId="44" applyFont="1" applyBorder="1" applyAlignment="1">
      <alignment horizontal="distributed" vertical="center" shrinkToFit="1"/>
    </xf>
    <xf numFmtId="38" fontId="79" fillId="0" borderId="20" xfId="44" applyFont="1" applyBorder="1" applyAlignment="1">
      <alignment horizontal="distributed" vertical="center" wrapText="1" shrinkToFit="1"/>
    </xf>
    <xf numFmtId="38" fontId="49" fillId="0" borderId="0" xfId="44" applyFont="1" applyBorder="1" applyAlignment="1">
      <alignment horizontal="distributed" vertical="center" shrinkToFit="1"/>
    </xf>
    <xf numFmtId="38" fontId="49" fillId="0" borderId="20" xfId="44" applyFont="1" applyBorder="1" applyAlignment="1">
      <alignment horizontal="distributed" vertical="center" shrinkToFit="1"/>
    </xf>
    <xf numFmtId="38" fontId="66" fillId="0" borderId="20" xfId="44" applyFont="1" applyBorder="1" applyAlignment="1">
      <alignment horizontal="distributed" vertical="center" wrapText="1" shrinkToFit="1"/>
    </xf>
    <xf numFmtId="38" fontId="77" fillId="0" borderId="0" xfId="44" applyFont="1" applyBorder="1" applyAlignment="1">
      <alignment horizontal="distributed" vertical="center" shrinkToFit="1"/>
    </xf>
    <xf numFmtId="38" fontId="79" fillId="0" borderId="20" xfId="44" applyFont="1" applyBorder="1" applyAlignment="1">
      <alignment horizontal="distributed" vertical="center" shrinkToFit="1"/>
    </xf>
    <xf numFmtId="180" fontId="83" fillId="0" borderId="0" xfId="44" applyNumberFormat="1" applyFont="1" applyAlignment="1">
      <alignment horizontal="right" vertical="center" shrinkToFit="1"/>
    </xf>
    <xf numFmtId="38" fontId="67" fillId="0" borderId="20" xfId="44" applyFont="1" applyBorder="1" applyAlignment="1">
      <alignment horizontal="distributed" vertical="center" shrinkToFit="1"/>
    </xf>
    <xf numFmtId="38" fontId="25" fillId="0" borderId="20" xfId="44" applyFont="1" applyBorder="1" applyAlignment="1">
      <alignment horizontal="distributed" vertical="center" shrinkToFit="1"/>
    </xf>
    <xf numFmtId="38" fontId="57" fillId="0" borderId="26" xfId="44" applyFont="1" applyBorder="1" applyAlignment="1">
      <alignment horizontal="distributed" vertical="center" shrinkToFit="1"/>
    </xf>
    <xf numFmtId="38" fontId="77" fillId="0" borderId="19" xfId="44" applyFont="1" applyBorder="1" applyAlignment="1">
      <alignment horizontal="distributed" vertical="center"/>
    </xf>
    <xf numFmtId="38" fontId="77" fillId="0" borderId="0" xfId="44" applyFont="1" applyBorder="1" applyAlignment="1">
      <alignment horizontal="distributed" vertical="center"/>
    </xf>
    <xf numFmtId="38" fontId="49" fillId="0" borderId="0" xfId="44" applyFont="1" applyBorder="1" applyAlignment="1">
      <alignment horizontal="distributed" vertical="center"/>
    </xf>
    <xf numFmtId="38" fontId="50" fillId="0" borderId="20" xfId="44" applyFont="1" applyBorder="1" applyAlignment="1">
      <alignment horizontal="distributed" vertical="center" shrinkToFit="1"/>
    </xf>
    <xf numFmtId="38" fontId="81" fillId="0" borderId="20" xfId="44" applyFont="1" applyBorder="1" applyAlignment="1">
      <alignment horizontal="distributed" vertical="center" shrinkToFit="1"/>
    </xf>
    <xf numFmtId="38" fontId="29" fillId="0" borderId="20" xfId="44" applyFont="1" applyBorder="1" applyAlignment="1">
      <alignment horizontal="distributed" vertical="center" shrinkToFit="1"/>
    </xf>
    <xf numFmtId="38" fontId="21" fillId="0" borderId="20" xfId="44" applyFont="1" applyBorder="1" applyAlignment="1">
      <alignment horizontal="distributed" vertical="center" shrinkToFit="1"/>
    </xf>
    <xf numFmtId="38" fontId="79" fillId="0" borderId="26" xfId="44" applyFont="1" applyBorder="1" applyAlignment="1">
      <alignment horizontal="distributed" vertical="center" shrinkToFit="1"/>
    </xf>
    <xf numFmtId="38" fontId="49" fillId="0" borderId="0" xfId="44" applyFont="1" applyBorder="1" applyAlignment="1">
      <alignment horizontal="right" vertical="center"/>
    </xf>
    <xf numFmtId="38" fontId="86" fillId="0" borderId="20" xfId="44" applyFont="1" applyBorder="1" applyAlignment="1">
      <alignment horizontal="distributed" vertical="center" wrapText="1" shrinkToFit="1"/>
    </xf>
    <xf numFmtId="38" fontId="49" fillId="0" borderId="19" xfId="44" applyFont="1" applyBorder="1" applyAlignment="1">
      <alignment horizontal="distributed" vertical="center"/>
    </xf>
    <xf numFmtId="0" fontId="25" fillId="0" borderId="0" xfId="50" applyFont="1"/>
    <xf numFmtId="49" fontId="25" fillId="0" borderId="0" xfId="50" applyNumberFormat="1" applyFont="1"/>
    <xf numFmtId="0" fontId="29" fillId="0" borderId="0" xfId="50" applyFont="1" applyAlignment="1"/>
    <xf numFmtId="49" fontId="29" fillId="0" borderId="0" xfId="50" applyNumberFormat="1" applyFont="1" applyAlignment="1">
      <alignment horizontal="left"/>
    </xf>
    <xf numFmtId="196" fontId="29" fillId="0" borderId="0" xfId="50" applyNumberFormat="1" applyFont="1" applyAlignment="1">
      <alignment horizontal="right"/>
    </xf>
    <xf numFmtId="196" fontId="29" fillId="0" borderId="23" xfId="50" applyNumberFormat="1" applyFont="1" applyBorder="1" applyAlignment="1">
      <alignment horizontal="right"/>
    </xf>
    <xf numFmtId="49" fontId="29" fillId="0" borderId="0" xfId="50" applyNumberFormat="1" applyFont="1" applyBorder="1" applyAlignment="1">
      <alignment horizontal="left"/>
    </xf>
    <xf numFmtId="38" fontId="25" fillId="0" borderId="19" xfId="51" applyFont="1" applyBorder="1" applyAlignment="1">
      <alignment horizontal="right" vertical="center" shrinkToFit="1"/>
    </xf>
    <xf numFmtId="38" fontId="25" fillId="0" borderId="0" xfId="51" applyFont="1" applyAlignment="1">
      <alignment horizontal="right" vertical="center" shrinkToFit="1"/>
    </xf>
    <xf numFmtId="49" fontId="25" fillId="0" borderId="26" xfId="50" applyNumberFormat="1" applyFont="1" applyBorder="1" applyAlignment="1">
      <alignment horizontal="distributed" vertical="center"/>
    </xf>
    <xf numFmtId="49" fontId="25" fillId="0" borderId="20" xfId="50" applyNumberFormat="1" applyFont="1" applyBorder="1" applyAlignment="1">
      <alignment horizontal="distributed" vertical="center"/>
    </xf>
    <xf numFmtId="49" fontId="29" fillId="0" borderId="20" xfId="50" applyNumberFormat="1" applyFont="1" applyBorder="1" applyAlignment="1">
      <alignment horizontal="distributed" vertical="center" shrinkToFit="1"/>
    </xf>
    <xf numFmtId="49" fontId="25" fillId="0" borderId="20" xfId="50" applyNumberFormat="1" applyFont="1" applyBorder="1" applyAlignment="1">
      <alignment horizontal="distributed" vertical="center" shrinkToFit="1"/>
    </xf>
    <xf numFmtId="49" fontId="21" fillId="0" borderId="20" xfId="50" applyNumberFormat="1" applyFont="1" applyBorder="1" applyAlignment="1">
      <alignment horizontal="distributed" vertical="center" shrinkToFit="1"/>
    </xf>
    <xf numFmtId="0" fontId="25" fillId="0" borderId="20" xfId="50" applyFont="1" applyBorder="1" applyAlignment="1">
      <alignment horizontal="distributed" vertical="center"/>
    </xf>
    <xf numFmtId="0" fontId="42" fillId="0" borderId="0" xfId="50" applyFont="1"/>
    <xf numFmtId="38" fontId="42" fillId="0" borderId="0" xfId="51" applyFont="1" applyAlignment="1">
      <alignment horizontal="right" vertical="center" shrinkToFit="1"/>
    </xf>
    <xf numFmtId="0" fontId="42" fillId="0" borderId="20" xfId="50" applyFont="1" applyBorder="1" applyAlignment="1">
      <alignment horizontal="distributed" vertical="center"/>
    </xf>
    <xf numFmtId="0" fontId="22" fillId="0" borderId="0" xfId="50" applyFont="1"/>
    <xf numFmtId="0" fontId="22" fillId="0" borderId="0" xfId="50" applyFont="1" applyFill="1" applyBorder="1" applyAlignment="1">
      <alignment horizontal="right"/>
    </xf>
    <xf numFmtId="0" fontId="22" fillId="0" borderId="0" xfId="50" applyFont="1" applyBorder="1" applyAlignment="1">
      <alignment horizontal="right"/>
    </xf>
    <xf numFmtId="0" fontId="22" fillId="0" borderId="0" xfId="50" applyFont="1" applyBorder="1" applyAlignment="1">
      <alignment horizontal="distributed" vertical="center" justifyLastLine="1"/>
    </xf>
    <xf numFmtId="49" fontId="22" fillId="0" borderId="20" xfId="50" applyNumberFormat="1" applyFont="1" applyBorder="1" applyAlignment="1">
      <alignment horizontal="distributed" vertical="center" wrapText="1" indent="1"/>
    </xf>
    <xf numFmtId="0" fontId="25" fillId="0" borderId="15" xfId="50" applyFont="1" applyBorder="1" applyAlignment="1">
      <alignment horizontal="distributed" vertical="center" wrapText="1" justifyLastLine="1"/>
    </xf>
    <xf numFmtId="0" fontId="29" fillId="0" borderId="15" xfId="50" applyFont="1" applyBorder="1" applyAlignment="1">
      <alignment horizontal="distributed" vertical="center" wrapText="1" justifyLastLine="1"/>
    </xf>
    <xf numFmtId="0" fontId="25" fillId="0" borderId="16" xfId="50" applyFont="1" applyBorder="1" applyAlignment="1">
      <alignment horizontal="distributed" vertical="center" wrapText="1" justifyLastLine="1"/>
    </xf>
    <xf numFmtId="0" fontId="25" fillId="0" borderId="16" xfId="50" applyFont="1" applyBorder="1" applyAlignment="1">
      <alignment horizontal="distributed" vertical="center" justifyLastLine="1"/>
    </xf>
    <xf numFmtId="0" fontId="25" fillId="0" borderId="22" xfId="50" applyFont="1" applyBorder="1" applyAlignment="1">
      <alignment horizontal="distributed" vertical="center" justifyLastLine="1"/>
    </xf>
    <xf numFmtId="0" fontId="29" fillId="0" borderId="31" xfId="50" applyFont="1" applyBorder="1" applyAlignment="1">
      <alignment horizontal="right"/>
    </xf>
    <xf numFmtId="0" fontId="29" fillId="0" borderId="31" xfId="50" applyFont="1" applyBorder="1" applyAlignment="1"/>
    <xf numFmtId="0" fontId="29" fillId="0" borderId="0" xfId="50" applyFont="1" applyBorder="1" applyAlignment="1">
      <alignment horizontal="left"/>
    </xf>
    <xf numFmtId="0" fontId="29" fillId="0" borderId="0" xfId="50" applyFont="1" applyBorder="1" applyAlignment="1">
      <alignment horizontal="right"/>
    </xf>
    <xf numFmtId="49" fontId="29" fillId="0" borderId="0" xfId="50" applyNumberFormat="1" applyFont="1" applyBorder="1" applyAlignment="1"/>
    <xf numFmtId="0" fontId="28" fillId="0" borderId="0" xfId="50" applyFont="1" applyBorder="1" applyAlignment="1">
      <alignment horizontal="center" wrapText="1"/>
    </xf>
    <xf numFmtId="0" fontId="43" fillId="0" borderId="0" xfId="50" applyFont="1" applyAlignment="1">
      <alignment vertical="center"/>
    </xf>
    <xf numFmtId="38" fontId="25" fillId="0" borderId="0" xfId="51" applyFont="1" applyAlignment="1"/>
    <xf numFmtId="38" fontId="29" fillId="0" borderId="0" xfId="51" applyFont="1" applyAlignment="1"/>
    <xf numFmtId="0" fontId="25" fillId="0" borderId="0" xfId="50" applyFont="1" applyAlignment="1">
      <alignment vertical="center"/>
    </xf>
    <xf numFmtId="38" fontId="21" fillId="0" borderId="19" xfId="51" applyFont="1" applyBorder="1" applyAlignment="1">
      <alignment horizontal="right" vertical="center" shrinkToFit="1"/>
    </xf>
    <xf numFmtId="38" fontId="21" fillId="0" borderId="18" xfId="51" applyFont="1" applyBorder="1" applyAlignment="1">
      <alignment horizontal="right" vertical="center" shrinkToFit="1"/>
    </xf>
    <xf numFmtId="38" fontId="21" fillId="0" borderId="0" xfId="51" applyFont="1" applyAlignment="1">
      <alignment horizontal="right" vertical="center" shrinkToFit="1"/>
    </xf>
    <xf numFmtId="49" fontId="66" fillId="0" borderId="20" xfId="50" applyNumberFormat="1" applyFont="1" applyBorder="1" applyAlignment="1">
      <alignment horizontal="distributed" vertical="center" shrinkToFit="1"/>
    </xf>
    <xf numFmtId="38" fontId="21" fillId="0" borderId="0" xfId="51" applyFont="1" applyBorder="1" applyAlignment="1">
      <alignment horizontal="right" vertical="center" shrinkToFit="1"/>
    </xf>
    <xf numFmtId="38" fontId="21" fillId="0" borderId="10" xfId="51" applyFont="1" applyBorder="1" applyAlignment="1">
      <alignment horizontal="right" vertical="center" shrinkToFit="1"/>
    </xf>
    <xf numFmtId="49" fontId="29" fillId="0" borderId="20" xfId="50" applyNumberFormat="1" applyFont="1" applyBorder="1" applyAlignment="1">
      <alignment horizontal="distributed" vertical="center"/>
    </xf>
    <xf numFmtId="38" fontId="21" fillId="0" borderId="0" xfId="51" applyFont="1" applyAlignment="1">
      <alignment horizontal="right" shrinkToFit="1"/>
    </xf>
    <xf numFmtId="0" fontId="42" fillId="0" borderId="0" xfId="50" applyFont="1" applyAlignment="1">
      <alignment vertical="center"/>
    </xf>
    <xf numFmtId="38" fontId="46" fillId="0" borderId="0" xfId="51" applyFont="1" applyAlignment="1">
      <alignment horizontal="right" vertical="center" shrinkToFit="1"/>
    </xf>
    <xf numFmtId="38" fontId="46" fillId="0" borderId="0" xfId="51" applyFont="1" applyBorder="1" applyAlignment="1">
      <alignment horizontal="right" vertical="center" shrinkToFit="1"/>
    </xf>
    <xf numFmtId="0" fontId="29" fillId="0" borderId="0" xfId="50" applyFont="1"/>
    <xf numFmtId="38" fontId="29" fillId="0" borderId="0" xfId="51" applyFont="1" applyFill="1" applyBorder="1" applyAlignment="1">
      <alignment horizontal="right"/>
    </xf>
    <xf numFmtId="38" fontId="29" fillId="0" borderId="0" xfId="51" applyFont="1" applyBorder="1" applyAlignment="1">
      <alignment horizontal="right"/>
    </xf>
    <xf numFmtId="38" fontId="29" fillId="0" borderId="0" xfId="51" applyFont="1" applyBorder="1" applyAlignment="1">
      <alignment horizontal="distributed" vertical="center" justifyLastLine="1"/>
    </xf>
    <xf numFmtId="49" fontId="29" fillId="0" borderId="20" xfId="50" applyNumberFormat="1" applyFont="1" applyBorder="1" applyAlignment="1">
      <alignment horizontal="distributed" vertical="center" wrapText="1"/>
    </xf>
    <xf numFmtId="0" fontId="21" fillId="0" borderId="0" xfId="50" applyFont="1"/>
    <xf numFmtId="38" fontId="21" fillId="0" borderId="25" xfId="51" applyFont="1" applyBorder="1" applyAlignment="1">
      <alignment horizontal="distributed" vertical="center" wrapText="1" justifyLastLine="1"/>
    </xf>
    <xf numFmtId="38" fontId="21" fillId="0" borderId="16" xfId="51" applyFont="1" applyBorder="1" applyAlignment="1">
      <alignment horizontal="distributed" vertical="center" justifyLastLine="1"/>
    </xf>
    <xf numFmtId="38" fontId="21" fillId="0" borderId="16" xfId="51" applyFont="1" applyBorder="1" applyAlignment="1">
      <alignment horizontal="distributed" vertical="center" wrapText="1" justifyLastLine="1"/>
    </xf>
    <xf numFmtId="38" fontId="29" fillId="0" borderId="15" xfId="51" applyFont="1" applyBorder="1" applyAlignment="1">
      <alignment horizontal="distributed" vertical="center" justifyLastLine="1"/>
    </xf>
    <xf numFmtId="38" fontId="66" fillId="0" borderId="15" xfId="51" applyFont="1" applyBorder="1" applyAlignment="1">
      <alignment horizontal="distributed" vertical="center" wrapText="1" justifyLastLine="1"/>
    </xf>
    <xf numFmtId="38" fontId="21" fillId="0" borderId="15" xfId="51" applyFont="1" applyBorder="1" applyAlignment="1">
      <alignment horizontal="distributed" vertical="center" wrapText="1" justifyLastLine="1"/>
    </xf>
    <xf numFmtId="38" fontId="21" fillId="0" borderId="22" xfId="51" applyFont="1" applyBorder="1" applyAlignment="1">
      <alignment horizontal="distributed" vertical="center" justifyLastLine="1"/>
    </xf>
    <xf numFmtId="38" fontId="29" fillId="0" borderId="31" xfId="51" applyFont="1" applyBorder="1" applyAlignment="1">
      <alignment horizontal="right"/>
    </xf>
    <xf numFmtId="38" fontId="28" fillId="0" borderId="0" xfId="51" applyFont="1" applyBorder="1" applyAlignment="1">
      <alignment horizontal="center" wrapText="1"/>
    </xf>
    <xf numFmtId="49" fontId="29" fillId="0" borderId="0" xfId="50" applyNumberFormat="1" applyFont="1" applyAlignment="1">
      <alignment horizontal="left" vertical="center"/>
    </xf>
    <xf numFmtId="49" fontId="29" fillId="0" borderId="0" xfId="50" applyNumberFormat="1" applyFont="1" applyBorder="1" applyAlignment="1">
      <alignment horizontal="left" vertical="center"/>
    </xf>
    <xf numFmtId="49" fontId="45" fillId="0" borderId="20" xfId="50" applyNumberFormat="1" applyFont="1" applyBorder="1" applyAlignment="1">
      <alignment horizontal="distributed" vertical="center"/>
    </xf>
    <xf numFmtId="49" fontId="45" fillId="0" borderId="20" xfId="50" applyNumberFormat="1" applyFont="1" applyBorder="1" applyAlignment="1">
      <alignment horizontal="distributed" vertical="center" shrinkToFit="1"/>
    </xf>
    <xf numFmtId="180" fontId="21" fillId="0" borderId="0" xfId="51" applyNumberFormat="1" applyFont="1" applyAlignment="1">
      <alignment horizontal="right" vertical="center" shrinkToFit="1"/>
    </xf>
    <xf numFmtId="38" fontId="29" fillId="0" borderId="16" xfId="51" applyFont="1" applyBorder="1" applyAlignment="1">
      <alignment vertical="center" shrinkToFit="1"/>
    </xf>
    <xf numFmtId="38" fontId="29" fillId="0" borderId="19" xfId="51" applyFont="1" applyBorder="1" applyAlignment="1">
      <alignment horizontal="distributed" vertical="center" justifyLastLine="1"/>
    </xf>
    <xf numFmtId="38" fontId="29" fillId="0" borderId="19" xfId="51" applyFont="1" applyBorder="1" applyAlignment="1">
      <alignment horizontal="distributed" justifyLastLine="1"/>
    </xf>
    <xf numFmtId="38" fontId="29" fillId="0" borderId="0" xfId="51" applyFont="1" applyBorder="1" applyAlignment="1">
      <alignment horizontal="right" vertical="center"/>
    </xf>
    <xf numFmtId="0" fontId="29" fillId="0" borderId="0" xfId="50" applyFont="1" applyAlignment="1">
      <alignment vertical="center"/>
    </xf>
    <xf numFmtId="38" fontId="29" fillId="0" borderId="0" xfId="51" applyFont="1" applyBorder="1" applyAlignment="1">
      <alignment horizontal="center" vertical="center" wrapText="1"/>
    </xf>
    <xf numFmtId="0" fontId="29" fillId="0" borderId="0" xfId="50" applyFont="1" applyBorder="1" applyAlignment="1">
      <alignment horizontal="center" vertical="center" wrapText="1"/>
    </xf>
    <xf numFmtId="197" fontId="21" fillId="0" borderId="19" xfId="50" applyNumberFormat="1" applyFont="1" applyBorder="1" applyAlignment="1">
      <alignment horizontal="right" vertical="center"/>
    </xf>
    <xf numFmtId="197" fontId="21" fillId="0" borderId="10" xfId="50" applyNumberFormat="1" applyFont="1" applyBorder="1" applyAlignment="1">
      <alignment horizontal="right" vertical="center"/>
    </xf>
    <xf numFmtId="197" fontId="21" fillId="0" borderId="0" xfId="50" applyNumberFormat="1" applyFont="1" applyAlignment="1">
      <alignment horizontal="right" vertical="center"/>
    </xf>
    <xf numFmtId="38" fontId="21" fillId="0" borderId="0" xfId="51" applyFont="1" applyAlignment="1">
      <alignment shrinkToFit="1"/>
    </xf>
    <xf numFmtId="38" fontId="46" fillId="0" borderId="0" xfId="51" applyFont="1" applyBorder="1" applyAlignment="1">
      <alignment vertical="center" shrinkToFit="1"/>
    </xf>
    <xf numFmtId="38" fontId="46" fillId="0" borderId="0" xfId="51" applyFont="1" applyAlignment="1">
      <alignment vertical="center" shrinkToFit="1"/>
    </xf>
    <xf numFmtId="197" fontId="46" fillId="0" borderId="0" xfId="50" applyNumberFormat="1" applyFont="1" applyAlignment="1">
      <alignment horizontal="right" vertical="center"/>
    </xf>
    <xf numFmtId="0" fontId="21" fillId="0" borderId="0" xfId="50" applyFont="1" applyFill="1" applyBorder="1" applyAlignment="1">
      <alignment horizontal="right"/>
    </xf>
    <xf numFmtId="0" fontId="21" fillId="0" borderId="0" xfId="50" applyFont="1" applyBorder="1" applyAlignment="1">
      <alignment horizontal="distributed" vertical="center" justifyLastLine="1"/>
    </xf>
    <xf numFmtId="49" fontId="21" fillId="0" borderId="20" xfId="50" applyNumberFormat="1" applyFont="1" applyBorder="1" applyAlignment="1">
      <alignment horizontal="distributed" vertical="center" wrapText="1"/>
    </xf>
    <xf numFmtId="0" fontId="29" fillId="0" borderId="26" xfId="50" applyFont="1" applyBorder="1" applyAlignment="1">
      <alignment horizontal="distributed" vertical="center" justifyLastLine="1"/>
    </xf>
    <xf numFmtId="0" fontId="29" fillId="0" borderId="16" xfId="50" applyFont="1" applyBorder="1" applyAlignment="1">
      <alignment horizontal="distributed" vertical="center" justifyLastLine="1"/>
    </xf>
    <xf numFmtId="38" fontId="49" fillId="0" borderId="19" xfId="44" applyFont="1" applyBorder="1" applyAlignment="1">
      <alignment horizontal="right" vertical="center" shrinkToFit="1"/>
    </xf>
    <xf numFmtId="49" fontId="49" fillId="0" borderId="26" xfId="0" applyNumberFormat="1" applyFont="1" applyBorder="1" applyAlignment="1">
      <alignment horizontal="center" vertical="center"/>
    </xf>
    <xf numFmtId="38" fontId="49" fillId="0" borderId="0" xfId="44" applyFont="1" applyAlignment="1">
      <alignment horizontal="right" vertical="center" shrinkToFit="1"/>
    </xf>
    <xf numFmtId="49" fontId="49" fillId="0" borderId="20" xfId="0" applyNumberFormat="1" applyFont="1" applyBorder="1" applyAlignment="1">
      <alignment horizontal="center" vertical="center"/>
    </xf>
    <xf numFmtId="0" fontId="51" fillId="0" borderId="0" xfId="0" applyFont="1"/>
    <xf numFmtId="38" fontId="51" fillId="0" borderId="0" xfId="44" applyFont="1" applyAlignment="1">
      <alignment horizontal="right" vertical="center" shrinkToFit="1"/>
    </xf>
    <xf numFmtId="49" fontId="51" fillId="0" borderId="20" xfId="0" applyNumberFormat="1" applyFont="1" applyBorder="1" applyAlignment="1">
      <alignment horizontal="center" vertical="center"/>
    </xf>
    <xf numFmtId="0" fontId="50" fillId="0" borderId="20" xfId="0" applyFont="1" applyBorder="1" applyAlignment="1">
      <alignment horizontal="right"/>
    </xf>
    <xf numFmtId="0" fontId="49" fillId="0" borderId="16" xfId="0" applyFont="1" applyBorder="1" applyAlignment="1">
      <alignment horizontal="distributed" vertical="center" justifyLastLine="1"/>
    </xf>
    <xf numFmtId="0" fontId="49" fillId="0" borderId="18" xfId="0" applyFont="1" applyBorder="1" applyAlignment="1">
      <alignment horizontal="distributed" vertical="center" justifyLastLine="1"/>
    </xf>
    <xf numFmtId="0" fontId="49" fillId="0" borderId="0" xfId="0" applyFont="1" applyBorder="1"/>
    <xf numFmtId="0" fontId="49" fillId="0" borderId="0" xfId="0" applyFont="1" applyBorder="1" applyAlignment="1"/>
    <xf numFmtId="0" fontId="54" fillId="0" borderId="0" xfId="0" applyFont="1"/>
    <xf numFmtId="38" fontId="34" fillId="0" borderId="0" xfId="52" applyFont="1" applyFill="1" applyBorder="1" applyAlignment="1">
      <alignment horizontal="right" vertical="center" shrinkToFit="1"/>
    </xf>
    <xf numFmtId="38" fontId="25" fillId="0" borderId="0" xfId="52" applyFont="1" applyFill="1" applyBorder="1" applyAlignment="1">
      <alignment vertical="center" wrapText="1" shrinkToFit="1"/>
    </xf>
    <xf numFmtId="0" fontId="56" fillId="0" borderId="0" xfId="0" applyFont="1" applyFill="1" applyAlignment="1">
      <alignment vertical="center"/>
    </xf>
    <xf numFmtId="0" fontId="42" fillId="0" borderId="0" xfId="0" applyFont="1" applyFill="1" applyAlignment="1">
      <alignment vertical="center"/>
    </xf>
    <xf numFmtId="38" fontId="25" fillId="0" borderId="0" xfId="44" applyFont="1" applyFill="1" applyBorder="1" applyAlignment="1">
      <alignment horizontal="right" shrinkToFit="1"/>
    </xf>
    <xf numFmtId="38" fontId="25" fillId="0" borderId="0" xfId="44" applyFont="1" applyFill="1" applyBorder="1" applyAlignment="1">
      <alignment horizontal="distributed" vertical="center"/>
    </xf>
    <xf numFmtId="38" fontId="29" fillId="0" borderId="0" xfId="44" applyFont="1" applyFill="1" applyBorder="1" applyAlignment="1">
      <alignment horizontal="left" vertical="center"/>
    </xf>
    <xf numFmtId="38" fontId="29" fillId="0" borderId="0" xfId="44" applyFont="1" applyFill="1" applyBorder="1" applyAlignment="1">
      <alignment horizontal="left"/>
    </xf>
    <xf numFmtId="38" fontId="29" fillId="0" borderId="0" xfId="52" applyFont="1" applyFill="1" applyBorder="1" applyAlignment="1">
      <alignment horizontal="left" vertical="center" wrapText="1" indent="1" shrinkToFit="1"/>
    </xf>
    <xf numFmtId="38" fontId="25" fillId="0" borderId="0" xfId="52" applyFont="1" applyFill="1" applyBorder="1" applyAlignment="1">
      <alignment vertical="center" shrinkToFit="1"/>
    </xf>
    <xf numFmtId="38" fontId="25" fillId="0" borderId="0" xfId="52" applyFont="1" applyFill="1" applyBorder="1" applyAlignment="1">
      <alignment horizontal="right" vertical="center" shrinkToFit="1"/>
    </xf>
    <xf numFmtId="38" fontId="29" fillId="0" borderId="0" xfId="52" applyFont="1" applyFill="1" applyBorder="1" applyAlignment="1">
      <alignment vertical="center"/>
    </xf>
    <xf numFmtId="38" fontId="29" fillId="0" borderId="0" xfId="52" applyFont="1" applyFill="1" applyBorder="1" applyAlignment="1"/>
    <xf numFmtId="38" fontId="25" fillId="0" borderId="19" xfId="44" applyFont="1" applyFill="1" applyBorder="1" applyAlignment="1">
      <alignment horizontal="right" vertical="center" shrinkToFit="1"/>
    </xf>
    <xf numFmtId="0" fontId="22" fillId="0" borderId="20" xfId="0" applyFont="1" applyFill="1" applyBorder="1" applyAlignment="1">
      <alignment horizontal="distributed" vertical="center"/>
    </xf>
    <xf numFmtId="38" fontId="42" fillId="0" borderId="0" xfId="44" applyFont="1" applyFill="1" applyBorder="1" applyAlignment="1">
      <alignment horizontal="right" vertical="center" shrinkToFit="1"/>
    </xf>
    <xf numFmtId="38" fontId="42" fillId="0" borderId="0" xfId="44" applyFont="1" applyFill="1" applyBorder="1" applyAlignment="1">
      <alignment horizontal="right" shrinkToFit="1"/>
    </xf>
    <xf numFmtId="0" fontId="80" fillId="0" borderId="20" xfId="0" applyFont="1" applyFill="1" applyBorder="1" applyAlignment="1">
      <alignment horizontal="distributed" vertical="center"/>
    </xf>
    <xf numFmtId="0" fontId="21" fillId="0" borderId="20" xfId="0" applyFont="1" applyFill="1" applyBorder="1" applyAlignment="1">
      <alignment horizontal="distributed" vertical="center"/>
    </xf>
    <xf numFmtId="0" fontId="66" fillId="0" borderId="20" xfId="0" applyFont="1" applyFill="1" applyBorder="1" applyAlignment="1">
      <alignment horizontal="distributed" vertical="center"/>
    </xf>
    <xf numFmtId="0" fontId="80" fillId="0" borderId="20" xfId="0" applyFont="1" applyFill="1" applyBorder="1" applyAlignment="1">
      <alignment horizontal="distributed" vertical="center" wrapText="1"/>
    </xf>
    <xf numFmtId="0" fontId="29" fillId="0" borderId="23" xfId="0" applyFont="1" applyFill="1" applyBorder="1" applyAlignment="1">
      <alignment horizontal="right" shrinkToFit="1"/>
    </xf>
    <xf numFmtId="0" fontId="87" fillId="0" borderId="0" xfId="0" applyFont="1" applyFill="1" applyAlignment="1">
      <alignment vertical="center"/>
    </xf>
    <xf numFmtId="176" fontId="29" fillId="0" borderId="0" xfId="48" applyNumberFormat="1" applyFont="1" applyBorder="1" applyAlignment="1">
      <alignment shrinkToFit="1"/>
    </xf>
    <xf numFmtId="0" fontId="29" fillId="0" borderId="0" xfId="48" applyFont="1" applyBorder="1" applyAlignment="1">
      <alignment horizontal="right" shrinkToFit="1"/>
    </xf>
    <xf numFmtId="38" fontId="25" fillId="0" borderId="18" xfId="49" quotePrefix="1" applyFont="1" applyFill="1" applyBorder="1" applyAlignment="1">
      <alignment horizontal="right" vertical="center" shrinkToFit="1"/>
    </xf>
    <xf numFmtId="38" fontId="29" fillId="0" borderId="24" xfId="46" applyFont="1" applyBorder="1" applyAlignment="1">
      <alignment horizontal="center" shrinkToFit="1"/>
    </xf>
    <xf numFmtId="0" fontId="25" fillId="0" borderId="26" xfId="48" applyFont="1" applyBorder="1" applyAlignment="1">
      <alignment horizontal="center" vertical="center" shrinkToFit="1"/>
    </xf>
    <xf numFmtId="0" fontId="29" fillId="0" borderId="0" xfId="48" applyFont="1" applyBorder="1" applyAlignment="1">
      <alignment horizontal="right"/>
    </xf>
    <xf numFmtId="0" fontId="25" fillId="0" borderId="0" xfId="48" applyFont="1" applyBorder="1" applyAlignment="1">
      <alignment vertical="center"/>
    </xf>
    <xf numFmtId="0" fontId="25" fillId="0" borderId="19" xfId="48" applyFont="1" applyFill="1" applyBorder="1" applyAlignment="1">
      <alignment horizontal="distributed" vertical="center"/>
    </xf>
    <xf numFmtId="0" fontId="40" fillId="0" borderId="0" xfId="48" applyFont="1" applyBorder="1" applyAlignment="1">
      <alignment vertical="center"/>
    </xf>
    <xf numFmtId="0" fontId="42" fillId="0" borderId="0" xfId="48" applyFont="1" applyBorder="1" applyAlignment="1">
      <alignment vertical="center"/>
    </xf>
    <xf numFmtId="0" fontId="57" fillId="0" borderId="0" xfId="54" applyFont="1" applyFill="1">
      <alignment vertical="center"/>
    </xf>
    <xf numFmtId="38" fontId="79" fillId="0" borderId="0" xfId="44" applyFont="1" applyFill="1" applyAlignment="1">
      <alignment vertical="top"/>
    </xf>
    <xf numFmtId="38" fontId="79" fillId="0" borderId="0" xfId="44" applyFont="1" applyFill="1" applyAlignment="1">
      <alignment horizontal="right" vertical="top"/>
    </xf>
    <xf numFmtId="0" fontId="61" fillId="0" borderId="0" xfId="54" applyFont="1" applyFill="1" applyAlignment="1">
      <alignment horizontal="distributed" vertical="top" wrapText="1"/>
    </xf>
    <xf numFmtId="0" fontId="50" fillId="0" borderId="0" xfId="54" applyFont="1" applyFill="1" applyAlignment="1"/>
    <xf numFmtId="0" fontId="50" fillId="0" borderId="0" xfId="54" applyFont="1" applyFill="1" applyBorder="1" applyAlignment="1">
      <alignment wrapText="1"/>
    </xf>
    <xf numFmtId="0" fontId="50" fillId="0" borderId="0" xfId="54" applyFont="1" applyFill="1" applyBorder="1" applyAlignment="1">
      <alignment horizontal="left"/>
    </xf>
    <xf numFmtId="38" fontId="50" fillId="0" borderId="0" xfId="44" applyFont="1" applyFill="1" applyAlignment="1"/>
    <xf numFmtId="38" fontId="50" fillId="0" borderId="0" xfId="44" applyFont="1" applyFill="1" applyAlignment="1">
      <alignment horizontal="right"/>
    </xf>
    <xf numFmtId="0" fontId="50" fillId="0" borderId="0" xfId="54" applyFont="1" applyAlignment="1"/>
    <xf numFmtId="0" fontId="50" fillId="0" borderId="0" xfId="54" applyFont="1" applyFill="1" applyAlignment="1">
      <alignment horizontal="left"/>
    </xf>
    <xf numFmtId="38" fontId="50" fillId="0" borderId="0" xfId="44" applyFont="1" applyFill="1" applyBorder="1" applyAlignment="1">
      <alignment horizontal="left" wrapText="1"/>
    </xf>
    <xf numFmtId="0" fontId="50" fillId="0" borderId="23" xfId="54" applyFont="1" applyFill="1" applyBorder="1" applyAlignment="1"/>
    <xf numFmtId="0" fontId="49" fillId="0" borderId="0" xfId="54" applyFont="1" applyFill="1" applyAlignment="1">
      <alignment vertical="center"/>
    </xf>
    <xf numFmtId="38" fontId="49" fillId="0" borderId="19" xfId="44" applyFont="1" applyFill="1" applyBorder="1" applyAlignment="1">
      <alignment horizontal="right" vertical="center"/>
    </xf>
    <xf numFmtId="38" fontId="49" fillId="0" borderId="18" xfId="44" applyFont="1" applyFill="1" applyBorder="1" applyAlignment="1">
      <alignment horizontal="right" vertical="center"/>
    </xf>
    <xf numFmtId="0" fontId="49" fillId="0" borderId="26" xfId="54" applyFont="1" applyFill="1" applyBorder="1" applyAlignment="1">
      <alignment horizontal="distributed" vertical="center" wrapText="1" indent="1"/>
    </xf>
    <xf numFmtId="38" fontId="49" fillId="0" borderId="0" xfId="44" applyFont="1" applyFill="1" applyBorder="1" applyAlignment="1">
      <alignment horizontal="right" vertical="center"/>
    </xf>
    <xf numFmtId="38" fontId="49" fillId="0" borderId="10" xfId="44" applyFont="1" applyFill="1" applyBorder="1" applyAlignment="1">
      <alignment horizontal="right" vertical="center"/>
    </xf>
    <xf numFmtId="0" fontId="49" fillId="0" borderId="20" xfId="54" applyFont="1" applyFill="1" applyBorder="1" applyAlignment="1">
      <alignment horizontal="distributed" vertical="center" wrapText="1" indent="1"/>
    </xf>
    <xf numFmtId="0" fontId="51" fillId="0" borderId="0" xfId="54" applyFont="1" applyFill="1" applyAlignment="1">
      <alignment vertical="center"/>
    </xf>
    <xf numFmtId="38" fontId="51" fillId="0" borderId="0" xfId="44" applyFont="1" applyFill="1" applyBorder="1" applyAlignment="1">
      <alignment horizontal="right" vertical="center"/>
    </xf>
    <xf numFmtId="38" fontId="51" fillId="0" borderId="10" xfId="44" applyFont="1" applyFill="1" applyBorder="1" applyAlignment="1">
      <alignment horizontal="right" vertical="center"/>
    </xf>
    <xf numFmtId="0" fontId="51" fillId="0" borderId="20" xfId="54" applyFont="1" applyFill="1" applyBorder="1" applyAlignment="1">
      <alignment horizontal="distributed" vertical="center" wrapText="1" indent="1"/>
    </xf>
    <xf numFmtId="38" fontId="50" fillId="0" borderId="23" xfId="44" applyFont="1" applyFill="1" applyBorder="1" applyAlignment="1">
      <alignment horizontal="right"/>
    </xf>
    <xf numFmtId="38" fontId="50" fillId="0" borderId="23" xfId="44" applyFont="1" applyFill="1" applyBorder="1" applyAlignment="1"/>
    <xf numFmtId="38" fontId="50" fillId="0" borderId="24" xfId="44" applyFont="1" applyFill="1" applyBorder="1" applyAlignment="1"/>
    <xf numFmtId="0" fontId="50" fillId="0" borderId="0" xfId="54" applyFont="1" applyFill="1" applyBorder="1" applyAlignment="1">
      <alignment horizontal="distributed" wrapText="1"/>
    </xf>
    <xf numFmtId="0" fontId="49" fillId="0" borderId="0" xfId="54" applyFont="1" applyFill="1">
      <alignment vertical="center"/>
    </xf>
    <xf numFmtId="38" fontId="49" fillId="0" borderId="30" xfId="44" applyFont="1" applyBorder="1" applyAlignment="1">
      <alignment horizontal="distributed" vertical="center" wrapText="1" justifyLastLine="1"/>
    </xf>
    <xf numFmtId="38" fontId="49" fillId="0" borderId="16" xfId="44" applyFont="1" applyBorder="1" applyAlignment="1">
      <alignment horizontal="distributed" vertical="center" wrapText="1" justifyLastLine="1"/>
    </xf>
    <xf numFmtId="38" fontId="49" fillId="0" borderId="0" xfId="44" applyFont="1" applyAlignment="1">
      <alignment horizontal="distributed" vertical="center" wrapText="1" justifyLastLine="1"/>
    </xf>
    <xf numFmtId="38" fontId="50" fillId="0" borderId="31" xfId="44" applyFont="1" applyFill="1" applyBorder="1" applyAlignment="1">
      <alignment horizontal="right"/>
    </xf>
    <xf numFmtId="0" fontId="50" fillId="0" borderId="0" xfId="54" applyFont="1" applyFill="1" applyAlignment="1">
      <alignment horizontal="distributed" wrapText="1"/>
    </xf>
    <xf numFmtId="38" fontId="50" fillId="0" borderId="0" xfId="44" applyFont="1" applyFill="1" applyBorder="1" applyAlignment="1">
      <alignment horizontal="center" shrinkToFit="1"/>
    </xf>
    <xf numFmtId="0" fontId="57" fillId="0" borderId="0" xfId="54" applyFont="1" applyFill="1" applyAlignment="1">
      <alignment vertical="center"/>
    </xf>
    <xf numFmtId="0" fontId="50" fillId="0" borderId="0" xfId="0" applyFont="1" applyFill="1" applyAlignment="1">
      <alignment horizontal="left"/>
    </xf>
    <xf numFmtId="0" fontId="50" fillId="0" borderId="0" xfId="0" applyFont="1" applyFill="1" applyBorder="1" applyAlignment="1"/>
    <xf numFmtId="176" fontId="50" fillId="0" borderId="0" xfId="0" applyNumberFormat="1" applyFont="1" applyFill="1" applyAlignment="1"/>
    <xf numFmtId="0" fontId="50" fillId="0" borderId="23" xfId="0" applyFont="1" applyFill="1" applyBorder="1" applyAlignment="1"/>
    <xf numFmtId="38" fontId="51" fillId="0" borderId="19" xfId="44" applyFont="1" applyFill="1" applyBorder="1" applyAlignment="1">
      <alignment horizontal="right" vertical="center" shrinkToFit="1"/>
    </xf>
    <xf numFmtId="38" fontId="51" fillId="0" borderId="18" xfId="44" applyFont="1" applyFill="1" applyBorder="1" applyAlignment="1">
      <alignment horizontal="right" vertical="center" shrinkToFit="1"/>
    </xf>
    <xf numFmtId="38" fontId="51" fillId="0" borderId="26" xfId="44" applyFont="1" applyFill="1" applyBorder="1" applyAlignment="1">
      <alignment horizontal="center" vertical="center" shrinkToFit="1"/>
    </xf>
    <xf numFmtId="38" fontId="49" fillId="0" borderId="0" xfId="44" applyFont="1" applyFill="1" applyBorder="1" applyAlignment="1">
      <alignment horizontal="right" vertical="center" shrinkToFit="1"/>
    </xf>
    <xf numFmtId="38" fontId="49" fillId="0" borderId="10" xfId="44" applyFont="1" applyFill="1" applyBorder="1" applyAlignment="1">
      <alignment horizontal="right" vertical="center" shrinkToFit="1"/>
    </xf>
    <xf numFmtId="38" fontId="49" fillId="0" borderId="20" xfId="44" applyFont="1" applyFill="1" applyBorder="1" applyAlignment="1">
      <alignment horizontal="center" vertical="center" shrinkToFit="1"/>
    </xf>
    <xf numFmtId="0" fontId="50" fillId="0" borderId="23" xfId="0" applyFont="1" applyFill="1" applyBorder="1" applyAlignment="1">
      <alignment horizontal="right"/>
    </xf>
    <xf numFmtId="0" fontId="50" fillId="0" borderId="39" xfId="0" applyFont="1" applyFill="1" applyBorder="1" applyAlignment="1"/>
    <xf numFmtId="0" fontId="50" fillId="0" borderId="16" xfId="0" applyFont="1" applyFill="1" applyBorder="1" applyAlignment="1">
      <alignment horizontal="distributed" vertical="center" justifyLastLine="1"/>
    </xf>
    <xf numFmtId="0" fontId="50" fillId="0" borderId="31" xfId="0" applyFont="1" applyFill="1" applyBorder="1" applyAlignment="1">
      <alignment horizontal="right"/>
    </xf>
    <xf numFmtId="38" fontId="57" fillId="0" borderId="0" xfId="44" applyFont="1" applyFill="1" applyAlignment="1"/>
    <xf numFmtId="38" fontId="50" fillId="0" borderId="0" xfId="44" applyFont="1" applyFill="1" applyBorder="1" applyAlignment="1"/>
    <xf numFmtId="38" fontId="25" fillId="0" borderId="0" xfId="44" applyFont="1" applyFill="1" applyAlignment="1"/>
    <xf numFmtId="38" fontId="25" fillId="0" borderId="0" xfId="44" applyFont="1" applyFill="1" applyBorder="1" applyAlignment="1">
      <alignment vertical="center"/>
    </xf>
    <xf numFmtId="38" fontId="29" fillId="0" borderId="0" xfId="44" applyFont="1" applyFill="1" applyBorder="1" applyAlignment="1"/>
    <xf numFmtId="38" fontId="25" fillId="0" borderId="19" xfId="44" applyFont="1" applyFill="1" applyBorder="1" applyAlignment="1">
      <alignment horizontal="right" vertical="center"/>
    </xf>
    <xf numFmtId="0" fontId="49" fillId="0" borderId="26" xfId="0" applyFont="1" applyFill="1" applyBorder="1" applyAlignment="1">
      <alignment horizontal="distributed" vertical="center"/>
    </xf>
    <xf numFmtId="38" fontId="25" fillId="0" borderId="0" xfId="44" applyFont="1" applyFill="1" applyAlignment="1">
      <alignment horizontal="right" vertical="center"/>
    </xf>
    <xf numFmtId="38" fontId="25" fillId="0" borderId="0" xfId="44" applyFont="1" applyFill="1" applyBorder="1" applyAlignment="1">
      <alignment horizontal="right" vertical="center"/>
    </xf>
    <xf numFmtId="0" fontId="49" fillId="0" borderId="20" xfId="0" applyFont="1" applyFill="1" applyBorder="1" applyAlignment="1">
      <alignment horizontal="distributed" vertical="center"/>
    </xf>
    <xf numFmtId="38" fontId="51" fillId="0" borderId="0" xfId="44" applyFont="1" applyFill="1" applyAlignment="1">
      <alignment horizontal="right" vertical="center"/>
    </xf>
    <xf numFmtId="0" fontId="51" fillId="0" borderId="20" xfId="0" applyFont="1" applyFill="1" applyBorder="1" applyAlignment="1">
      <alignment horizontal="distributed" vertical="center"/>
    </xf>
    <xf numFmtId="38" fontId="49" fillId="0" borderId="16" xfId="44" applyFont="1" applyFill="1" applyBorder="1" applyAlignment="1">
      <alignment horizontal="center" vertical="center" shrinkToFit="1"/>
    </xf>
    <xf numFmtId="38" fontId="49" fillId="0" borderId="15" xfId="44" applyFont="1" applyFill="1" applyBorder="1" applyAlignment="1">
      <alignment horizontal="center" vertical="center" shrinkToFit="1"/>
    </xf>
    <xf numFmtId="38" fontId="49" fillId="0" borderId="17" xfId="44" applyFont="1" applyFill="1" applyBorder="1" applyAlignment="1">
      <alignment horizontal="distributed" vertical="center" justifyLastLine="1"/>
    </xf>
    <xf numFmtId="0" fontId="50" fillId="0" borderId="31" xfId="0" applyFont="1" applyFill="1" applyBorder="1" applyAlignment="1"/>
    <xf numFmtId="0" fontId="57" fillId="0" borderId="0" xfId="0" applyFont="1" applyFill="1" applyAlignment="1">
      <alignment vertical="center"/>
    </xf>
    <xf numFmtId="0" fontId="39" fillId="0" borderId="0" xfId="0" applyFont="1" applyFill="1"/>
    <xf numFmtId="176" fontId="25" fillId="0" borderId="19" xfId="0" applyNumberFormat="1" applyFont="1" applyFill="1" applyBorder="1" applyAlignment="1">
      <alignment vertical="center" shrinkToFit="1"/>
    </xf>
    <xf numFmtId="176" fontId="25" fillId="0" borderId="18" xfId="0" applyNumberFormat="1" applyFont="1" applyFill="1" applyBorder="1" applyAlignment="1">
      <alignment vertical="center" shrinkToFit="1"/>
    </xf>
    <xf numFmtId="0" fontId="25" fillId="0" borderId="26" xfId="0" applyNumberFormat="1" applyFont="1" applyFill="1" applyBorder="1" applyAlignment="1">
      <alignment horizontal="center" vertical="center"/>
    </xf>
    <xf numFmtId="176" fontId="25" fillId="0" borderId="0" xfId="0" applyNumberFormat="1" applyFont="1" applyFill="1" applyBorder="1" applyAlignment="1">
      <alignment vertical="center" shrinkToFit="1"/>
    </xf>
    <xf numFmtId="176" fontId="25" fillId="0" borderId="10" xfId="0" applyNumberFormat="1" applyFont="1" applyFill="1" applyBorder="1" applyAlignment="1">
      <alignment vertical="center" shrinkToFit="1"/>
    </xf>
    <xf numFmtId="0" fontId="25" fillId="0" borderId="20" xfId="0" applyFont="1" applyFill="1" applyBorder="1" applyAlignment="1">
      <alignment horizontal="center" vertical="center" wrapText="1"/>
    </xf>
    <xf numFmtId="176" fontId="42" fillId="0" borderId="0" xfId="52" applyNumberFormat="1" applyFont="1" applyFill="1" applyBorder="1" applyAlignment="1">
      <alignment vertical="center"/>
    </xf>
    <xf numFmtId="176" fontId="42" fillId="0" borderId="10" xfId="52" applyNumberFormat="1" applyFont="1" applyFill="1" applyBorder="1" applyAlignment="1">
      <alignment vertical="center"/>
    </xf>
    <xf numFmtId="0" fontId="42" fillId="0" borderId="20" xfId="0" applyFont="1" applyFill="1" applyBorder="1" applyAlignment="1">
      <alignment horizontal="center" vertical="center" shrinkToFit="1"/>
    </xf>
    <xf numFmtId="176" fontId="25" fillId="0" borderId="0" xfId="52" applyNumberFormat="1" applyFont="1" applyFill="1" applyBorder="1" applyAlignment="1">
      <alignment vertical="center"/>
    </xf>
    <xf numFmtId="176" fontId="25" fillId="0" borderId="10" xfId="52" applyNumberFormat="1" applyFont="1" applyFill="1" applyBorder="1" applyAlignment="1">
      <alignment vertical="center"/>
    </xf>
    <xf numFmtId="176" fontId="25" fillId="0" borderId="0" xfId="52" applyNumberFormat="1" applyFont="1" applyFill="1" applyAlignment="1">
      <alignment vertical="center" shrinkToFit="1"/>
    </xf>
    <xf numFmtId="0" fontId="29" fillId="0" borderId="39" xfId="0" applyFont="1" applyFill="1" applyBorder="1" applyAlignment="1"/>
    <xf numFmtId="0" fontId="29" fillId="0" borderId="31" xfId="0" applyFont="1" applyFill="1" applyBorder="1" applyAlignment="1">
      <alignment horizontal="center"/>
    </xf>
    <xf numFmtId="176" fontId="25" fillId="0" borderId="10" xfId="0" applyNumberFormat="1" applyFont="1" applyFill="1" applyBorder="1" applyAlignment="1">
      <alignment horizontal="right" vertical="center" shrinkToFit="1"/>
    </xf>
    <xf numFmtId="176" fontId="42" fillId="0" borderId="10" xfId="0" applyNumberFormat="1" applyFont="1" applyFill="1" applyBorder="1" applyAlignment="1">
      <alignment horizontal="right" vertical="center" shrinkToFit="1"/>
    </xf>
    <xf numFmtId="0" fontId="29" fillId="0" borderId="39" xfId="0" applyFont="1" applyFill="1" applyBorder="1" applyAlignment="1">
      <alignment horizontal="distributed" justifyLastLine="1"/>
    </xf>
    <xf numFmtId="0" fontId="29" fillId="0" borderId="0" xfId="0" applyFont="1" applyFill="1" applyAlignment="1">
      <alignment vertical="center"/>
    </xf>
    <xf numFmtId="176" fontId="42" fillId="0" borderId="23" xfId="0" applyNumberFormat="1" applyFont="1" applyFill="1" applyBorder="1" applyAlignment="1">
      <alignment horizontal="right" vertical="center"/>
    </xf>
    <xf numFmtId="176" fontId="42" fillId="0" borderId="24" xfId="0" applyNumberFormat="1" applyFont="1" applyFill="1" applyBorder="1" applyAlignment="1">
      <alignment horizontal="right" vertical="center"/>
    </xf>
    <xf numFmtId="0" fontId="42" fillId="0" borderId="23" xfId="0" applyFont="1" applyFill="1" applyBorder="1" applyAlignment="1">
      <alignment horizontal="distributed" vertical="center"/>
    </xf>
    <xf numFmtId="38" fontId="29" fillId="0" borderId="19" xfId="44" applyFont="1" applyFill="1" applyBorder="1" applyAlignment="1">
      <alignment horizontal="right" vertical="center" shrinkToFit="1"/>
    </xf>
    <xf numFmtId="38" fontId="29" fillId="0" borderId="0" xfId="44" applyFont="1" applyFill="1" applyBorder="1" applyAlignment="1">
      <alignment horizontal="right" vertical="center" shrinkToFit="1"/>
    </xf>
    <xf numFmtId="38" fontId="29" fillId="0" borderId="18" xfId="44" applyFont="1" applyFill="1" applyBorder="1" applyAlignment="1">
      <alignment horizontal="right" vertical="center" shrinkToFit="1"/>
    </xf>
    <xf numFmtId="38" fontId="29" fillId="0" borderId="10" xfId="44" applyFont="1" applyFill="1" applyBorder="1" applyAlignment="1">
      <alignment horizontal="right" vertical="center" shrinkToFit="1"/>
    </xf>
    <xf numFmtId="38" fontId="30" fillId="0" borderId="0" xfId="44" applyFont="1" applyFill="1" applyBorder="1" applyAlignment="1">
      <alignment horizontal="right" vertical="center" shrinkToFit="1"/>
    </xf>
    <xf numFmtId="38" fontId="30" fillId="0" borderId="10" xfId="44" applyFont="1" applyFill="1" applyBorder="1" applyAlignment="1">
      <alignment horizontal="right" vertical="center" shrinkToFit="1"/>
    </xf>
    <xf numFmtId="38" fontId="29" fillId="0" borderId="23" xfId="44" applyFont="1" applyFill="1" applyBorder="1" applyAlignment="1">
      <alignment horizontal="right"/>
    </xf>
    <xf numFmtId="38" fontId="29" fillId="0" borderId="24" xfId="44" applyFont="1" applyFill="1" applyBorder="1" applyAlignment="1">
      <alignment horizontal="right"/>
    </xf>
    <xf numFmtId="0" fontId="29" fillId="0" borderId="39" xfId="0" applyFont="1" applyFill="1" applyBorder="1" applyAlignment="1">
      <alignment horizontal="distributed" vertical="center"/>
    </xf>
    <xf numFmtId="0" fontId="25" fillId="0" borderId="16" xfId="0" applyFont="1" applyFill="1" applyBorder="1" applyAlignment="1">
      <alignment horizontal="center" vertical="center" shrinkToFit="1"/>
    </xf>
    <xf numFmtId="0" fontId="68" fillId="0" borderId="0" xfId="55" applyFill="1">
      <alignment vertical="center"/>
    </xf>
    <xf numFmtId="0" fontId="29" fillId="0" borderId="0" xfId="55" applyFont="1" applyFill="1" applyAlignment="1"/>
    <xf numFmtId="0" fontId="28" fillId="0" borderId="0" xfId="55" applyFont="1" applyFill="1" applyBorder="1" applyAlignment="1">
      <alignment horizontal="center"/>
    </xf>
    <xf numFmtId="0" fontId="29" fillId="0" borderId="0" xfId="55" applyFont="1" applyFill="1" applyAlignment="1">
      <alignment horizontal="left" vertical="center"/>
    </xf>
    <xf numFmtId="0" fontId="25" fillId="0" borderId="0" xfId="55" applyFont="1" applyFill="1" applyAlignment="1"/>
    <xf numFmtId="38" fontId="25" fillId="0" borderId="19" xfId="49" applyFont="1" applyFill="1" applyBorder="1" applyAlignment="1">
      <alignment vertical="center"/>
    </xf>
    <xf numFmtId="0" fontId="25" fillId="0" borderId="26" xfId="55" applyFont="1" applyFill="1" applyBorder="1" applyAlignment="1">
      <alignment horizontal="distributed" vertical="center" shrinkToFit="1"/>
    </xf>
    <xf numFmtId="38" fontId="25" fillId="0" borderId="0" xfId="49" applyFont="1" applyFill="1" applyBorder="1" applyAlignment="1">
      <alignment vertical="center"/>
    </xf>
    <xf numFmtId="0" fontId="25" fillId="0" borderId="20" xfId="55" applyFont="1" applyFill="1" applyBorder="1" applyAlignment="1">
      <alignment horizontal="distributed" vertical="center" shrinkToFit="1"/>
    </xf>
    <xf numFmtId="38" fontId="25" fillId="0" borderId="0" xfId="49" applyFont="1" applyFill="1" applyBorder="1" applyAlignment="1">
      <alignment horizontal="right" vertical="center"/>
    </xf>
    <xf numFmtId="0" fontId="29" fillId="0" borderId="20" xfId="55" applyFont="1" applyFill="1" applyBorder="1" applyAlignment="1">
      <alignment horizontal="distributed" vertical="center" shrinkToFit="1"/>
    </xf>
    <xf numFmtId="0" fontId="42" fillId="0" borderId="0" xfId="55" applyFont="1" applyFill="1" applyAlignment="1"/>
    <xf numFmtId="38" fontId="42" fillId="0" borderId="0" xfId="49" applyFont="1" applyFill="1" applyBorder="1" applyAlignment="1">
      <alignment vertical="center"/>
    </xf>
    <xf numFmtId="0" fontId="42" fillId="0" borderId="20" xfId="55" applyFont="1" applyFill="1" applyBorder="1" applyAlignment="1">
      <alignment horizontal="distributed" vertical="center" shrinkToFit="1"/>
    </xf>
    <xf numFmtId="0" fontId="29" fillId="0" borderId="23" xfId="55" applyFont="1" applyFill="1" applyBorder="1" applyAlignment="1">
      <alignment horizontal="right"/>
    </xf>
    <xf numFmtId="0" fontId="29" fillId="0" borderId="39" xfId="55" applyFont="1" applyFill="1" applyBorder="1" applyAlignment="1">
      <alignment horizontal="distributed"/>
    </xf>
    <xf numFmtId="0" fontId="25" fillId="0" borderId="30" xfId="55" applyFont="1" applyFill="1" applyBorder="1" applyAlignment="1">
      <alignment horizontal="distributed" vertical="center" justifyLastLine="1"/>
    </xf>
    <xf numFmtId="0" fontId="25" fillId="0" borderId="16" xfId="55" applyFont="1" applyFill="1" applyBorder="1" applyAlignment="1">
      <alignment horizontal="distributed" vertical="center" justifyLastLine="1"/>
    </xf>
    <xf numFmtId="0" fontId="29" fillId="0" borderId="0" xfId="55" applyFont="1" applyFill="1" applyAlignment="1">
      <alignment horizontal="right"/>
    </xf>
    <xf numFmtId="0" fontId="29" fillId="0" borderId="0" xfId="55" applyFont="1" applyFill="1" applyAlignment="1">
      <alignment horizontal="distributed"/>
    </xf>
    <xf numFmtId="0" fontId="43" fillId="0" borderId="0" xfId="55" applyFont="1" applyFill="1" applyAlignment="1">
      <alignment vertical="center"/>
    </xf>
    <xf numFmtId="0" fontId="50" fillId="0" borderId="0" xfId="48" applyFont="1" applyFill="1" applyAlignment="1"/>
    <xf numFmtId="0" fontId="50" fillId="0" borderId="0" xfId="48" applyFont="1" applyFill="1" applyBorder="1" applyAlignment="1"/>
    <xf numFmtId="177" fontId="51" fillId="0" borderId="19" xfId="48" applyNumberFormat="1" applyFont="1" applyFill="1" applyBorder="1" applyAlignment="1">
      <alignment horizontal="right" vertical="center"/>
    </xf>
    <xf numFmtId="177" fontId="51" fillId="0" borderId="18" xfId="48" applyNumberFormat="1" applyFont="1" applyFill="1" applyBorder="1" applyAlignment="1">
      <alignment horizontal="right" vertical="center"/>
    </xf>
    <xf numFmtId="0" fontId="51" fillId="0" borderId="26" xfId="48" applyFont="1" applyFill="1" applyBorder="1" applyAlignment="1">
      <alignment horizontal="center" vertical="center"/>
    </xf>
    <xf numFmtId="177" fontId="49" fillId="0" borderId="0" xfId="48" applyNumberFormat="1" applyFont="1" applyFill="1" applyBorder="1" applyAlignment="1">
      <alignment horizontal="right" vertical="center"/>
    </xf>
    <xf numFmtId="177" fontId="49" fillId="0" borderId="10" xfId="48" applyNumberFormat="1" applyFont="1" applyFill="1" applyBorder="1" applyAlignment="1">
      <alignment horizontal="right" vertical="center"/>
    </xf>
    <xf numFmtId="0" fontId="49" fillId="0" borderId="20" xfId="48" applyFont="1" applyFill="1" applyBorder="1" applyAlignment="1">
      <alignment horizontal="center" vertical="center"/>
    </xf>
    <xf numFmtId="0" fontId="49" fillId="0" borderId="20" xfId="48" applyFont="1" applyFill="1" applyBorder="1" applyAlignment="1">
      <alignment horizontal="distributed" vertical="center" justifyLastLine="1"/>
    </xf>
    <xf numFmtId="177" fontId="49" fillId="0" borderId="23" xfId="48" applyNumberFormat="1" applyFont="1" applyFill="1" applyBorder="1" applyAlignment="1">
      <alignment horizontal="right" vertical="center"/>
    </xf>
    <xf numFmtId="177" fontId="49" fillId="0" borderId="24" xfId="48" applyNumberFormat="1" applyFont="1" applyFill="1" applyBorder="1" applyAlignment="1">
      <alignment horizontal="right" vertical="center"/>
    </xf>
    <xf numFmtId="0" fontId="49" fillId="0" borderId="39" xfId="48" applyFont="1" applyFill="1" applyBorder="1" applyAlignment="1">
      <alignment horizontal="distributed" vertical="center" justifyLastLine="1"/>
    </xf>
    <xf numFmtId="0" fontId="49" fillId="0" borderId="16" xfId="48" applyFont="1" applyFill="1" applyBorder="1" applyAlignment="1">
      <alignment horizontal="distributed" vertical="center" justifyLastLine="1"/>
    </xf>
    <xf numFmtId="0" fontId="49" fillId="0" borderId="15" xfId="48" applyFont="1" applyFill="1" applyBorder="1" applyAlignment="1">
      <alignment horizontal="distributed" vertical="center" justifyLastLine="1"/>
    </xf>
    <xf numFmtId="0" fontId="49" fillId="0" borderId="45" xfId="48" applyFont="1" applyFill="1" applyBorder="1" applyAlignment="1">
      <alignment horizontal="distributed" vertical="center" justifyLastLine="1"/>
    </xf>
    <xf numFmtId="0" fontId="50" fillId="0" borderId="31" xfId="48" applyFont="1" applyBorder="1" applyAlignment="1">
      <alignment horizontal="right"/>
    </xf>
    <xf numFmtId="0" fontId="82" fillId="0" borderId="0" xfId="48" applyFont="1" applyAlignment="1"/>
    <xf numFmtId="38" fontId="25" fillId="0" borderId="19" xfId="46" applyFont="1" applyBorder="1" applyAlignment="1">
      <alignment vertical="center"/>
    </xf>
    <xf numFmtId="38" fontId="49" fillId="0" borderId="19" xfId="46" applyFont="1" applyFill="1" applyBorder="1" applyAlignment="1">
      <alignment horizontal="right" vertical="center"/>
    </xf>
    <xf numFmtId="0" fontId="49" fillId="0" borderId="26" xfId="48" applyFont="1" applyFill="1" applyBorder="1" applyAlignment="1">
      <alignment horizontal="distributed" vertical="center"/>
    </xf>
    <xf numFmtId="38" fontId="25" fillId="0" borderId="0" xfId="46" applyFont="1" applyBorder="1" applyAlignment="1">
      <alignment vertical="center"/>
    </xf>
    <xf numFmtId="38" fontId="49" fillId="0" borderId="0" xfId="46" applyFont="1" applyFill="1" applyBorder="1" applyAlignment="1">
      <alignment horizontal="right" vertical="center"/>
    </xf>
    <xf numFmtId="0" fontId="49" fillId="0" borderId="20" xfId="48" applyFont="1" applyFill="1" applyBorder="1" applyAlignment="1">
      <alignment horizontal="distributed" vertical="center"/>
    </xf>
    <xf numFmtId="38" fontId="49" fillId="0" borderId="0" xfId="46" applyFont="1" applyFill="1" applyAlignment="1">
      <alignment horizontal="right" vertical="center"/>
    </xf>
    <xf numFmtId="0" fontId="49" fillId="0" borderId="20" xfId="48" applyFont="1" applyFill="1" applyBorder="1" applyAlignment="1">
      <alignment horizontal="distributed" vertical="center" wrapText="1"/>
    </xf>
    <xf numFmtId="38" fontId="25" fillId="0" borderId="0" xfId="46" applyFont="1" applyFill="1" applyBorder="1" applyAlignment="1">
      <alignment vertical="center"/>
    </xf>
    <xf numFmtId="0" fontId="51" fillId="0" borderId="0" xfId="48" applyFont="1" applyAlignment="1">
      <alignment vertical="center"/>
    </xf>
    <xf numFmtId="38" fontId="42" fillId="0" borderId="0" xfId="46" applyFont="1" applyFill="1" applyBorder="1" applyAlignment="1">
      <alignment vertical="center"/>
    </xf>
    <xf numFmtId="38" fontId="42" fillId="0" borderId="23" xfId="46" applyFont="1" applyFill="1" applyBorder="1" applyAlignment="1">
      <alignment vertical="center"/>
    </xf>
    <xf numFmtId="38" fontId="42" fillId="0" borderId="0" xfId="46" applyFont="1" applyFill="1" applyAlignment="1">
      <alignment vertical="center"/>
    </xf>
    <xf numFmtId="0" fontId="51" fillId="0" borderId="39" xfId="48" applyFont="1" applyFill="1" applyBorder="1" applyAlignment="1">
      <alignment horizontal="distributed" vertical="center"/>
    </xf>
    <xf numFmtId="0" fontId="49" fillId="0" borderId="0" xfId="48" applyFont="1" applyAlignment="1">
      <alignment horizontal="distributed" vertical="center" justifyLastLine="1"/>
    </xf>
    <xf numFmtId="0" fontId="49" fillId="0" borderId="30" xfId="48" applyFont="1" applyFill="1" applyBorder="1" applyAlignment="1">
      <alignment horizontal="distributed" vertical="center" justifyLastLine="1"/>
    </xf>
    <xf numFmtId="0" fontId="49" fillId="0" borderId="17" xfId="48" applyFont="1" applyFill="1" applyBorder="1" applyAlignment="1">
      <alignment horizontal="distributed" vertical="center" justifyLastLine="1"/>
    </xf>
    <xf numFmtId="0" fontId="49" fillId="0" borderId="0" xfId="48" applyFont="1"/>
    <xf numFmtId="0" fontId="50" fillId="0" borderId="0" xfId="48" applyFont="1"/>
    <xf numFmtId="0" fontId="50" fillId="0" borderId="23" xfId="48" applyFont="1" applyFill="1" applyBorder="1" applyAlignment="1">
      <alignment horizontal="left"/>
    </xf>
    <xf numFmtId="180" fontId="49" fillId="0" borderId="19" xfId="56" applyNumberFormat="1" applyFont="1" applyFill="1" applyBorder="1" applyAlignment="1">
      <alignment horizontal="right" vertical="center"/>
    </xf>
    <xf numFmtId="180" fontId="49" fillId="0" borderId="18" xfId="56" applyNumberFormat="1" applyFont="1" applyFill="1" applyBorder="1" applyAlignment="1">
      <alignment horizontal="right" vertical="center"/>
    </xf>
    <xf numFmtId="180" fontId="49" fillId="0" borderId="0" xfId="56" applyNumberFormat="1" applyFont="1" applyFill="1" applyBorder="1" applyAlignment="1">
      <alignment horizontal="right" vertical="center"/>
    </xf>
    <xf numFmtId="180" fontId="49" fillId="0" borderId="10" xfId="56" applyNumberFormat="1" applyFont="1" applyFill="1" applyBorder="1" applyAlignment="1">
      <alignment horizontal="right" vertical="center"/>
    </xf>
    <xf numFmtId="0" fontId="79" fillId="0" borderId="0" xfId="58" applyFont="1" applyFill="1" applyBorder="1" applyAlignment="1">
      <alignment horizontal="distributed" vertical="center"/>
    </xf>
    <xf numFmtId="0" fontId="25" fillId="0" borderId="0" xfId="57" applyFont="1" applyFill="1" applyBorder="1" applyAlignment="1">
      <alignment horizontal="distributed" vertical="center"/>
    </xf>
    <xf numFmtId="0" fontId="81" fillId="0" borderId="20" xfId="58" applyFont="1" applyFill="1" applyBorder="1" applyAlignment="1">
      <alignment horizontal="distributed" vertical="center"/>
    </xf>
    <xf numFmtId="0" fontId="49" fillId="0" borderId="20" xfId="58" applyFont="1" applyFill="1" applyBorder="1" applyAlignment="1">
      <alignment horizontal="distributed" vertical="center" shrinkToFit="1"/>
    </xf>
    <xf numFmtId="0" fontId="50" fillId="0" borderId="20" xfId="58" applyFont="1" applyFill="1" applyBorder="1" applyAlignment="1">
      <alignment horizontal="distributed" vertical="center" shrinkToFit="1"/>
    </xf>
    <xf numFmtId="0" fontId="79" fillId="0" borderId="20" xfId="58" applyFont="1" applyFill="1" applyBorder="1" applyAlignment="1">
      <alignment horizontal="distributed" vertical="center"/>
    </xf>
    <xf numFmtId="0" fontId="25" fillId="0" borderId="20" xfId="57" applyFont="1" applyFill="1" applyBorder="1" applyAlignment="1">
      <alignment horizontal="distributed" vertical="center"/>
    </xf>
    <xf numFmtId="0" fontId="49" fillId="0" borderId="20" xfId="57" applyFont="1" applyFill="1" applyBorder="1" applyAlignment="1">
      <alignment horizontal="distributed" vertical="center" shrinkToFit="1"/>
    </xf>
    <xf numFmtId="0" fontId="50" fillId="0" borderId="20" xfId="57" applyFont="1" applyFill="1" applyBorder="1" applyAlignment="1">
      <alignment horizontal="distributed" vertical="center" shrinkToFit="1"/>
    </xf>
    <xf numFmtId="198" fontId="49" fillId="0" borderId="20" xfId="57" applyNumberFormat="1" applyFont="1" applyFill="1" applyBorder="1" applyAlignment="1">
      <alignment horizontal="distributed" vertical="center" shrinkToFit="1"/>
    </xf>
    <xf numFmtId="180" fontId="77" fillId="0" borderId="0" xfId="56" applyNumberFormat="1" applyFont="1" applyFill="1" applyBorder="1" applyAlignment="1">
      <alignment horizontal="right" vertical="center"/>
    </xf>
    <xf numFmtId="0" fontId="77" fillId="0" borderId="20" xfId="57" applyFont="1" applyFill="1" applyBorder="1" applyAlignment="1">
      <alignment horizontal="distributed" vertical="center"/>
    </xf>
    <xf numFmtId="0" fontId="77" fillId="0" borderId="0" xfId="57" applyFont="1" applyFill="1" applyBorder="1" applyAlignment="1">
      <alignment horizontal="distributed" vertical="center"/>
    </xf>
    <xf numFmtId="0" fontId="62" fillId="0" borderId="0" xfId="48" applyFont="1"/>
    <xf numFmtId="180" fontId="51" fillId="0" borderId="0" xfId="56" applyNumberFormat="1" applyFont="1" applyFill="1" applyBorder="1" applyAlignment="1">
      <alignment horizontal="right" vertical="center"/>
    </xf>
    <xf numFmtId="199" fontId="57" fillId="0" borderId="16" xfId="57" applyNumberFormat="1" applyFont="1" applyFill="1" applyBorder="1" applyAlignment="1">
      <alignment horizontal="distributed" vertical="center" wrapText="1" justifyLastLine="1"/>
    </xf>
    <xf numFmtId="199" fontId="25" fillId="0" borderId="29" xfId="48" applyNumberFormat="1" applyFont="1" applyFill="1" applyBorder="1" applyAlignment="1">
      <alignment horizontal="distributed" vertical="center" justifyLastLine="1"/>
    </xf>
    <xf numFmtId="0" fontId="57" fillId="0" borderId="0" xfId="48" applyFont="1"/>
    <xf numFmtId="0" fontId="57" fillId="0" borderId="31" xfId="48" applyFont="1" applyBorder="1" applyAlignment="1">
      <alignment horizontal="right" vertical="center"/>
    </xf>
    <xf numFmtId="0" fontId="57" fillId="0" borderId="31" xfId="48" applyFont="1" applyBorder="1" applyAlignment="1">
      <alignment vertical="center"/>
    </xf>
    <xf numFmtId="0" fontId="55" fillId="0" borderId="0" xfId="48" applyFont="1" applyAlignment="1">
      <alignment horizontal="center"/>
    </xf>
    <xf numFmtId="176" fontId="50" fillId="0" borderId="0" xfId="48" applyNumberFormat="1" applyFont="1" applyFill="1" applyBorder="1" applyAlignment="1">
      <alignment horizontal="center" vertical="center"/>
    </xf>
    <xf numFmtId="176" fontId="50" fillId="0" borderId="23" xfId="48" applyNumberFormat="1" applyFont="1" applyFill="1" applyBorder="1" applyAlignment="1">
      <alignment horizontal="right" vertical="center"/>
    </xf>
    <xf numFmtId="0" fontId="50" fillId="0" borderId="23" xfId="48" applyFont="1" applyFill="1" applyBorder="1" applyAlignment="1"/>
    <xf numFmtId="176" fontId="49" fillId="0" borderId="19" xfId="48" applyNumberFormat="1" applyFont="1" applyBorder="1" applyAlignment="1">
      <alignment vertical="center"/>
    </xf>
    <xf numFmtId="176" fontId="49" fillId="0" borderId="19" xfId="48" applyNumberFormat="1" applyFont="1" applyFill="1" applyBorder="1" applyAlignment="1">
      <alignment horizontal="right" vertical="center"/>
    </xf>
    <xf numFmtId="176" fontId="49" fillId="0" borderId="18" xfId="48" applyNumberFormat="1" applyFont="1" applyFill="1" applyBorder="1" applyAlignment="1">
      <alignment horizontal="right" vertical="center"/>
    </xf>
    <xf numFmtId="0" fontId="49" fillId="0" borderId="19" xfId="48" applyFont="1" applyFill="1" applyBorder="1" applyAlignment="1">
      <alignment horizontal="distributed" vertical="center"/>
    </xf>
    <xf numFmtId="176" fontId="49" fillId="0" borderId="0" xfId="48" applyNumberFormat="1" applyFont="1" applyBorder="1" applyAlignment="1">
      <alignment vertical="center"/>
    </xf>
    <xf numFmtId="176" fontId="49" fillId="0" borderId="0" xfId="48" applyNumberFormat="1" applyFont="1" applyFill="1" applyBorder="1" applyAlignment="1">
      <alignment horizontal="right" vertical="center"/>
    </xf>
    <xf numFmtId="176" fontId="49" fillId="0" borderId="10" xfId="48" applyNumberFormat="1" applyFont="1" applyFill="1" applyBorder="1" applyAlignment="1">
      <alignment horizontal="right" vertical="center"/>
    </xf>
    <xf numFmtId="176" fontId="51" fillId="0" borderId="23" xfId="48" applyNumberFormat="1" applyFont="1" applyBorder="1" applyAlignment="1">
      <alignment vertical="center"/>
    </xf>
    <xf numFmtId="176" fontId="51" fillId="0" borderId="23" xfId="48" applyNumberFormat="1" applyFont="1" applyFill="1" applyBorder="1" applyAlignment="1">
      <alignment horizontal="right" vertical="center"/>
    </xf>
    <xf numFmtId="176" fontId="51" fillId="0" borderId="24" xfId="48" applyNumberFormat="1" applyFont="1" applyFill="1" applyBorder="1" applyAlignment="1">
      <alignment horizontal="right" vertical="center"/>
    </xf>
    <xf numFmtId="0" fontId="51" fillId="0" borderId="23" xfId="48" applyFont="1" applyFill="1" applyBorder="1" applyAlignment="1">
      <alignment horizontal="distributed" vertical="center"/>
    </xf>
    <xf numFmtId="0" fontId="49" fillId="0" borderId="18" xfId="48" applyFont="1" applyFill="1" applyBorder="1" applyAlignment="1">
      <alignment horizontal="distributed" vertical="center" justifyLastLine="1"/>
    </xf>
    <xf numFmtId="0" fontId="49" fillId="0" borderId="26" xfId="48" applyFont="1" applyFill="1" applyBorder="1" applyAlignment="1">
      <alignment horizontal="distributed" vertical="center" justifyLastLine="1"/>
    </xf>
    <xf numFmtId="0" fontId="49" fillId="0" borderId="33" xfId="48" applyFont="1" applyFill="1" applyBorder="1" applyAlignment="1">
      <alignment horizontal="distributed" vertical="center" justifyLastLine="1"/>
    </xf>
    <xf numFmtId="0" fontId="57" fillId="0" borderId="0" xfId="48" applyFont="1" applyBorder="1" applyAlignment="1">
      <alignment horizontal="right" vertical="center"/>
    </xf>
    <xf numFmtId="0" fontId="57" fillId="0" borderId="31" xfId="48" applyFont="1" applyBorder="1" applyAlignment="1"/>
    <xf numFmtId="0" fontId="32" fillId="0" borderId="0" xfId="48" applyFont="1" applyFill="1"/>
    <xf numFmtId="0" fontId="29" fillId="0" borderId="0" xfId="48" applyFont="1" applyFill="1" applyAlignment="1"/>
    <xf numFmtId="0" fontId="25" fillId="0" borderId="0" xfId="48" applyFont="1" applyFill="1"/>
    <xf numFmtId="3" fontId="25" fillId="0" borderId="19" xfId="48" applyNumberFormat="1" applyFont="1" applyBorder="1" applyAlignment="1">
      <alignment vertical="center"/>
    </xf>
    <xf numFmtId="3" fontId="25" fillId="0" borderId="18" xfId="48" applyNumberFormat="1" applyFont="1" applyBorder="1" applyAlignment="1">
      <alignment vertical="center"/>
    </xf>
    <xf numFmtId="49" fontId="25" fillId="0" borderId="26" xfId="48" applyNumberFormat="1" applyFont="1" applyFill="1" applyBorder="1" applyAlignment="1">
      <alignment horizontal="center" vertical="center"/>
    </xf>
    <xf numFmtId="3" fontId="25" fillId="0" borderId="0" xfId="48" applyNumberFormat="1" applyFont="1" applyAlignment="1">
      <alignment vertical="center"/>
    </xf>
    <xf numFmtId="49" fontId="25" fillId="0" borderId="20" xfId="48" applyNumberFormat="1" applyFont="1" applyFill="1" applyBorder="1" applyAlignment="1">
      <alignment horizontal="center" vertical="center"/>
    </xf>
    <xf numFmtId="0" fontId="51" fillId="0" borderId="0" xfId="48" applyFont="1" applyFill="1"/>
    <xf numFmtId="3" fontId="51" fillId="0" borderId="0" xfId="48" applyNumberFormat="1" applyFont="1" applyAlignment="1">
      <alignment vertical="center"/>
    </xf>
    <xf numFmtId="49" fontId="51" fillId="0" borderId="20" xfId="48" applyNumberFormat="1" applyFont="1" applyFill="1" applyBorder="1" applyAlignment="1">
      <alignment horizontal="center" vertical="center" shrinkToFit="1"/>
    </xf>
    <xf numFmtId="38" fontId="25" fillId="0" borderId="0" xfId="46" applyFont="1" applyBorder="1" applyAlignment="1">
      <alignment horizontal="right" vertical="center"/>
    </xf>
    <xf numFmtId="38" fontId="25" fillId="0" borderId="10" xfId="46" applyFont="1" applyBorder="1" applyAlignment="1">
      <alignment horizontal="right" vertical="center"/>
    </xf>
    <xf numFmtId="49" fontId="25" fillId="0" borderId="20" xfId="48" applyNumberFormat="1" applyFont="1" applyFill="1" applyBorder="1" applyAlignment="1">
      <alignment horizontal="center" vertical="center" shrinkToFit="1"/>
    </xf>
    <xf numFmtId="0" fontId="25" fillId="0" borderId="30" xfId="48" applyFont="1" applyFill="1" applyBorder="1" applyAlignment="1">
      <alignment horizontal="distributed" vertical="center" indent="1"/>
    </xf>
    <xf numFmtId="0" fontId="25" fillId="0" borderId="15" xfId="48" applyFont="1" applyFill="1" applyBorder="1" applyAlignment="1">
      <alignment horizontal="distributed" vertical="center" indent="1"/>
    </xf>
    <xf numFmtId="0" fontId="25" fillId="0" borderId="17" xfId="48" applyFont="1" applyFill="1" applyBorder="1" applyAlignment="1">
      <alignment horizontal="distributed" vertical="center" indent="1"/>
    </xf>
    <xf numFmtId="0" fontId="25" fillId="0" borderId="16" xfId="48" applyFont="1" applyFill="1" applyBorder="1" applyAlignment="1">
      <alignment horizontal="distributed" vertical="center" indent="1"/>
    </xf>
    <xf numFmtId="0" fontId="28" fillId="0" borderId="0" xfId="48" applyFont="1" applyFill="1" applyAlignment="1">
      <alignment horizontal="center"/>
    </xf>
    <xf numFmtId="0" fontId="43" fillId="0" borderId="0" xfId="48" applyFont="1" applyFill="1" applyAlignment="1">
      <alignment vertical="center"/>
    </xf>
    <xf numFmtId="0" fontId="29" fillId="0" borderId="23" xfId="48" applyFont="1" applyFill="1" applyBorder="1" applyAlignment="1"/>
    <xf numFmtId="180" fontId="25" fillId="0" borderId="19" xfId="48" quotePrefix="1" applyNumberFormat="1" applyFont="1" applyFill="1" applyBorder="1" applyAlignment="1">
      <alignment horizontal="right" vertical="center"/>
    </xf>
    <xf numFmtId="200" fontId="25" fillId="0" borderId="0" xfId="60" quotePrefix="1" applyNumberFormat="1" applyFont="1" applyFill="1" applyBorder="1" applyAlignment="1">
      <alignment horizontal="right" vertical="center"/>
    </xf>
    <xf numFmtId="181" fontId="25" fillId="0" borderId="0" xfId="48" quotePrefix="1" applyNumberFormat="1" applyFont="1" applyFill="1" applyBorder="1" applyAlignment="1">
      <alignment horizontal="right" vertical="center"/>
    </xf>
    <xf numFmtId="182" fontId="25" fillId="0" borderId="0" xfId="48" quotePrefix="1" applyNumberFormat="1" applyFont="1" applyFill="1" applyBorder="1" applyAlignment="1">
      <alignment horizontal="right" vertical="center"/>
    </xf>
    <xf numFmtId="180" fontId="25" fillId="0" borderId="0" xfId="48" quotePrefix="1" applyNumberFormat="1" applyFont="1" applyFill="1" applyBorder="1" applyAlignment="1">
      <alignment horizontal="right" vertical="center"/>
    </xf>
    <xf numFmtId="189" fontId="25" fillId="0" borderId="0" xfId="60" quotePrefix="1" applyNumberFormat="1" applyFont="1" applyFill="1" applyBorder="1" applyAlignment="1">
      <alignment horizontal="right" vertical="center"/>
    </xf>
    <xf numFmtId="0" fontId="42" fillId="0" borderId="0" xfId="48" applyFont="1" applyFill="1"/>
    <xf numFmtId="180" fontId="42" fillId="0" borderId="0" xfId="48" quotePrefix="1" applyNumberFormat="1" applyFont="1" applyFill="1" applyBorder="1" applyAlignment="1">
      <alignment horizontal="right" vertical="center"/>
    </xf>
    <xf numFmtId="200" fontId="42" fillId="0" borderId="0" xfId="60" quotePrefix="1" applyNumberFormat="1" applyFont="1" applyFill="1" applyBorder="1" applyAlignment="1">
      <alignment horizontal="right" vertical="center"/>
    </xf>
    <xf numFmtId="181" fontId="42" fillId="0" borderId="0" xfId="48" quotePrefix="1" applyNumberFormat="1" applyFont="1" applyFill="1" applyBorder="1" applyAlignment="1">
      <alignment horizontal="right" vertical="center"/>
    </xf>
    <xf numFmtId="182" fontId="42" fillId="0" borderId="0" xfId="48" quotePrefix="1" applyNumberFormat="1" applyFont="1" applyFill="1" applyBorder="1" applyAlignment="1">
      <alignment horizontal="right" vertical="center"/>
    </xf>
    <xf numFmtId="201" fontId="42" fillId="0" borderId="0" xfId="48" quotePrefix="1" applyNumberFormat="1" applyFont="1" applyFill="1" applyBorder="1" applyAlignment="1">
      <alignment horizontal="right" vertical="center"/>
    </xf>
    <xf numFmtId="202" fontId="42" fillId="0" borderId="0" xfId="48" quotePrefix="1" applyNumberFormat="1" applyFont="1" applyFill="1" applyBorder="1" applyAlignment="1">
      <alignment horizontal="right" vertical="center"/>
    </xf>
    <xf numFmtId="189" fontId="42" fillId="0" borderId="10" xfId="60" quotePrefix="1" applyNumberFormat="1" applyFont="1" applyFill="1" applyBorder="1" applyAlignment="1">
      <alignment horizontal="right" vertical="center"/>
    </xf>
    <xf numFmtId="49" fontId="42" fillId="0" borderId="0" xfId="48" applyNumberFormat="1" applyFont="1" applyFill="1" applyBorder="1" applyAlignment="1">
      <alignment horizontal="center" vertical="center" shrinkToFit="1"/>
    </xf>
    <xf numFmtId="186" fontId="25" fillId="0" borderId="0" xfId="60" quotePrefix="1" applyNumberFormat="1" applyFont="1" applyFill="1" applyBorder="1" applyAlignment="1">
      <alignment horizontal="right" vertical="center"/>
    </xf>
    <xf numFmtId="180" fontId="25" fillId="0" borderId="0" xfId="48" applyNumberFormat="1" applyFont="1" applyFill="1" applyBorder="1" applyAlignment="1">
      <alignment horizontal="right" vertical="center"/>
    </xf>
    <xf numFmtId="203" fontId="25" fillId="0" borderId="10" xfId="60" quotePrefix="1" applyNumberFormat="1" applyFont="1" applyFill="1" applyBorder="1" applyAlignment="1">
      <alignment horizontal="right" vertical="center"/>
    </xf>
    <xf numFmtId="180" fontId="25" fillId="0" borderId="20" xfId="48" applyNumberFormat="1" applyFont="1" applyFill="1" applyBorder="1" applyAlignment="1">
      <alignment horizontal="center" vertical="center"/>
    </xf>
    <xf numFmtId="180" fontId="25" fillId="0" borderId="20" xfId="48" applyNumberFormat="1" applyFont="1" applyFill="1" applyBorder="1" applyAlignment="1">
      <alignment horizontal="distributed" vertical="center"/>
    </xf>
    <xf numFmtId="0" fontId="25" fillId="24" borderId="30" xfId="48" applyFont="1" applyFill="1" applyBorder="1" applyAlignment="1">
      <alignment horizontal="center" vertical="distributed" textRotation="255"/>
    </xf>
    <xf numFmtId="0" fontId="25" fillId="24" borderId="16" xfId="48" applyFont="1" applyFill="1" applyBorder="1" applyAlignment="1">
      <alignment horizontal="center" vertical="distributed" textRotation="255"/>
    </xf>
    <xf numFmtId="0" fontId="25" fillId="24" borderId="16" xfId="48" applyFont="1" applyFill="1" applyBorder="1" applyAlignment="1">
      <alignment horizontal="center" vertical="distributed" textRotation="255" wrapText="1"/>
    </xf>
    <xf numFmtId="0" fontId="25" fillId="0" borderId="16" xfId="48" applyFont="1" applyFill="1" applyBorder="1" applyAlignment="1">
      <alignment horizontal="center" vertical="distributed" textRotation="255"/>
    </xf>
    <xf numFmtId="0" fontId="25" fillId="0" borderId="15" xfId="48" applyFont="1" applyFill="1" applyBorder="1" applyAlignment="1">
      <alignment horizontal="distributed" vertical="center" justifyLastLine="1"/>
    </xf>
    <xf numFmtId="0" fontId="29" fillId="0" borderId="0" xfId="48" applyFont="1" applyFill="1" applyAlignment="1">
      <alignment horizontal="left"/>
    </xf>
    <xf numFmtId="0" fontId="21" fillId="0" borderId="0" xfId="48" applyFont="1" applyFill="1"/>
    <xf numFmtId="38" fontId="21" fillId="0" borderId="0" xfId="46" applyFont="1" applyFill="1"/>
    <xf numFmtId="0" fontId="29" fillId="0" borderId="0" xfId="48" applyFont="1" applyFill="1"/>
    <xf numFmtId="201" fontId="29" fillId="0" borderId="0" xfId="48" quotePrefix="1" applyNumberFormat="1" applyFont="1" applyFill="1" applyBorder="1" applyAlignment="1">
      <alignment horizontal="right"/>
    </xf>
    <xf numFmtId="201" fontId="25" fillId="0" borderId="19" xfId="48" quotePrefix="1" applyNumberFormat="1" applyFont="1" applyFill="1" applyBorder="1" applyAlignment="1">
      <alignment horizontal="right" vertical="center"/>
    </xf>
    <xf numFmtId="38" fontId="25" fillId="0" borderId="19" xfId="46" applyFont="1" applyFill="1" applyBorder="1" applyAlignment="1">
      <alignment vertical="center"/>
    </xf>
    <xf numFmtId="177" fontId="25" fillId="0" borderId="19" xfId="48" applyNumberFormat="1" applyFont="1" applyFill="1" applyBorder="1" applyAlignment="1">
      <alignment horizontal="right" vertical="center"/>
    </xf>
    <xf numFmtId="0" fontId="25" fillId="0" borderId="26" xfId="48" applyFont="1" applyFill="1" applyBorder="1" applyAlignment="1">
      <alignment horizontal="distributed" vertical="center"/>
    </xf>
    <xf numFmtId="0" fontId="25" fillId="0" borderId="19" xfId="48" applyFont="1" applyFill="1" applyBorder="1" applyAlignment="1">
      <alignment horizontal="distributed"/>
    </xf>
    <xf numFmtId="201" fontId="25" fillId="0" borderId="0" xfId="48" quotePrefix="1" applyNumberFormat="1" applyFont="1" applyFill="1" applyBorder="1" applyAlignment="1">
      <alignment horizontal="right" vertical="center"/>
    </xf>
    <xf numFmtId="177" fontId="25" fillId="0" borderId="0" xfId="48" applyNumberFormat="1" applyFont="1" applyFill="1" applyAlignment="1">
      <alignment horizontal="right" vertical="center"/>
    </xf>
    <xf numFmtId="0" fontId="25" fillId="0" borderId="20" xfId="48" applyFont="1" applyFill="1" applyBorder="1" applyAlignment="1">
      <alignment horizontal="distributed" vertical="center"/>
    </xf>
    <xf numFmtId="0" fontId="25" fillId="0" borderId="0" xfId="48" applyFont="1" applyFill="1" applyAlignment="1">
      <alignment horizontal="distributed"/>
    </xf>
    <xf numFmtId="177" fontId="42" fillId="0" borderId="0" xfId="48" applyNumberFormat="1" applyFont="1" applyFill="1" applyAlignment="1">
      <alignment horizontal="right" vertical="center"/>
    </xf>
    <xf numFmtId="38" fontId="25" fillId="0" borderId="0" xfId="46" quotePrefix="1" applyFont="1" applyFill="1" applyBorder="1" applyAlignment="1">
      <alignment horizontal="right" vertical="center"/>
    </xf>
    <xf numFmtId="38" fontId="56" fillId="0" borderId="0" xfId="46" applyFont="1" applyFill="1" applyAlignment="1">
      <alignment horizontal="right" vertical="center"/>
    </xf>
    <xf numFmtId="204" fontId="25" fillId="0" borderId="0" xfId="48" applyNumberFormat="1" applyFont="1" applyFill="1" applyAlignment="1">
      <alignment horizontal="right" vertical="center"/>
    </xf>
    <xf numFmtId="205" fontId="25" fillId="0" borderId="19" xfId="46" applyNumberFormat="1" applyFont="1" applyFill="1" applyBorder="1" applyAlignment="1">
      <alignment horizontal="right" vertical="center"/>
    </xf>
    <xf numFmtId="181" fontId="25" fillId="0" borderId="19" xfId="48" applyNumberFormat="1" applyFont="1" applyFill="1" applyBorder="1" applyAlignment="1">
      <alignment horizontal="right" vertical="center"/>
    </xf>
    <xf numFmtId="40" fontId="25" fillId="0" borderId="0" xfId="46" applyNumberFormat="1" applyFont="1" applyFill="1" applyAlignment="1">
      <alignment vertical="center"/>
    </xf>
    <xf numFmtId="206" fontId="25" fillId="0" borderId="0" xfId="48" applyNumberFormat="1" applyFont="1" applyFill="1" applyAlignment="1">
      <alignment vertical="center"/>
    </xf>
    <xf numFmtId="40" fontId="25" fillId="0" borderId="0" xfId="46" applyNumberFormat="1" applyFont="1" applyFill="1" applyAlignment="1">
      <alignment horizontal="right" vertical="center"/>
    </xf>
    <xf numFmtId="203" fontId="25" fillId="0" borderId="0" xfId="48" applyNumberFormat="1" applyFont="1" applyFill="1" applyAlignment="1">
      <alignment horizontal="right" vertical="center"/>
    </xf>
    <xf numFmtId="38" fontId="25" fillId="0" borderId="0" xfId="46" applyNumberFormat="1" applyFont="1" applyFill="1" applyAlignment="1">
      <alignment horizontal="right" vertical="center"/>
    </xf>
    <xf numFmtId="38" fontId="25" fillId="0" borderId="28" xfId="46" applyFont="1" applyFill="1" applyBorder="1" applyAlignment="1">
      <alignment horizontal="center" vertical="center"/>
    </xf>
    <xf numFmtId="0" fontId="25" fillId="0" borderId="28" xfId="48" applyFont="1" applyFill="1" applyBorder="1" applyAlignment="1">
      <alignment horizontal="center" vertical="center"/>
    </xf>
    <xf numFmtId="38" fontId="29" fillId="0" borderId="0" xfId="46" applyFont="1" applyFill="1" applyAlignment="1"/>
    <xf numFmtId="0" fontId="28" fillId="0" borderId="0" xfId="48" applyFont="1" applyFill="1" applyAlignment="1">
      <alignment horizontal="center" shrinkToFit="1"/>
    </xf>
    <xf numFmtId="38" fontId="91" fillId="0" borderId="0" xfId="46" applyFont="1" applyFill="1"/>
    <xf numFmtId="38" fontId="29" fillId="0" borderId="23" xfId="46" applyFont="1" applyFill="1" applyBorder="1" applyAlignment="1"/>
    <xf numFmtId="38" fontId="25" fillId="0" borderId="19" xfId="46" applyFont="1" applyFill="1" applyBorder="1" applyAlignment="1">
      <alignment horizontal="right" vertical="center"/>
    </xf>
    <xf numFmtId="38" fontId="25" fillId="0" borderId="19" xfId="46" applyFont="1" applyFill="1" applyBorder="1" applyAlignment="1">
      <alignment horizontal="distributed"/>
    </xf>
    <xf numFmtId="0" fontId="46" fillId="0" borderId="0" xfId="48" applyFont="1" applyFill="1"/>
    <xf numFmtId="38" fontId="42" fillId="0" borderId="0" xfId="46" applyFont="1" applyFill="1" applyAlignment="1">
      <alignment horizontal="right" vertical="center"/>
    </xf>
    <xf numFmtId="38" fontId="25" fillId="0" borderId="0" xfId="46" applyFont="1" applyFill="1" applyAlignment="1">
      <alignment horizontal="distributed"/>
    </xf>
    <xf numFmtId="0" fontId="56" fillId="0" borderId="0" xfId="48" applyFont="1" applyFill="1"/>
    <xf numFmtId="38" fontId="25" fillId="0" borderId="20" xfId="46" applyFont="1" applyFill="1" applyBorder="1" applyAlignment="1">
      <alignment horizontal="distributed" vertical="center"/>
    </xf>
    <xf numFmtId="38" fontId="29" fillId="0" borderId="20" xfId="46" applyFont="1" applyFill="1" applyBorder="1" applyAlignment="1">
      <alignment horizontal="distributed" vertical="center"/>
    </xf>
    <xf numFmtId="38" fontId="92" fillId="0" borderId="0" xfId="46" applyFont="1" applyFill="1" applyAlignment="1"/>
    <xf numFmtId="0" fontId="21" fillId="0" borderId="0" xfId="48" applyFont="1" applyFill="1" applyAlignment="1">
      <alignment horizontal="center"/>
    </xf>
    <xf numFmtId="0" fontId="30" fillId="0" borderId="0" xfId="48" applyFont="1" applyFill="1" applyAlignment="1"/>
    <xf numFmtId="0" fontId="29" fillId="0" borderId="0" xfId="48" applyFont="1" applyFill="1" applyAlignment="1">
      <alignment horizontal="center"/>
    </xf>
    <xf numFmtId="0" fontId="29" fillId="0" borderId="0" xfId="48" applyFont="1" applyFill="1" applyBorder="1" applyAlignment="1"/>
    <xf numFmtId="38" fontId="42" fillId="0" borderId="19" xfId="56" applyFont="1" applyFill="1" applyBorder="1" applyAlignment="1">
      <alignment horizontal="right" vertical="center" shrinkToFit="1"/>
    </xf>
    <xf numFmtId="38" fontId="25" fillId="0" borderId="19" xfId="56" applyFont="1" applyFill="1" applyBorder="1" applyAlignment="1">
      <alignment horizontal="right" vertical="center" shrinkToFit="1"/>
    </xf>
    <xf numFmtId="0" fontId="25" fillId="0" borderId="26" xfId="48" applyFont="1" applyFill="1" applyBorder="1" applyAlignment="1">
      <alignment horizontal="center" vertical="center"/>
    </xf>
    <xf numFmtId="0" fontId="25" fillId="0" borderId="22" xfId="48" applyFont="1" applyFill="1" applyBorder="1" applyAlignment="1">
      <alignment vertical="center" shrinkToFit="1"/>
    </xf>
    <xf numFmtId="0" fontId="29" fillId="0" borderId="19" xfId="48" applyFont="1" applyFill="1" applyBorder="1" applyAlignment="1">
      <alignment horizontal="distributed" vertical="center"/>
    </xf>
    <xf numFmtId="38" fontId="42" fillId="0" borderId="0" xfId="56" applyFont="1" applyFill="1" applyBorder="1" applyAlignment="1">
      <alignment horizontal="right" vertical="center" shrinkToFit="1"/>
    </xf>
    <xf numFmtId="38" fontId="25" fillId="0" borderId="0" xfId="56" applyFont="1" applyFill="1" applyBorder="1" applyAlignment="1">
      <alignment horizontal="right" vertical="center" shrinkToFit="1"/>
    </xf>
    <xf numFmtId="0" fontId="25" fillId="0" borderId="20" xfId="48" applyFont="1" applyFill="1" applyBorder="1" applyAlignment="1">
      <alignment horizontal="center" vertical="center"/>
    </xf>
    <xf numFmtId="0" fontId="25" fillId="0" borderId="41" xfId="48" applyFont="1" applyFill="1" applyBorder="1" applyAlignment="1">
      <alignment vertical="center" shrinkToFit="1"/>
    </xf>
    <xf numFmtId="38" fontId="42" fillId="0" borderId="0" xfId="56" applyFont="1" applyFill="1" applyAlignment="1">
      <alignment horizontal="right" vertical="center" shrinkToFit="1"/>
    </xf>
    <xf numFmtId="38" fontId="25" fillId="0" borderId="0" xfId="56" applyFont="1" applyFill="1" applyAlignment="1">
      <alignment horizontal="right" vertical="center" shrinkToFit="1"/>
    </xf>
    <xf numFmtId="38" fontId="42" fillId="0" borderId="0" xfId="56" applyFont="1" applyFill="1" applyAlignment="1">
      <alignment vertical="center" shrinkToFit="1"/>
    </xf>
    <xf numFmtId="38" fontId="25" fillId="0" borderId="0" xfId="56" applyFont="1" applyFill="1" applyAlignment="1">
      <alignment vertical="center" shrinkToFit="1"/>
    </xf>
    <xf numFmtId="0" fontId="29" fillId="0" borderId="0" xfId="48" applyFont="1" applyFill="1" applyBorder="1" applyAlignment="1">
      <alignment horizontal="distributed" vertical="center"/>
    </xf>
    <xf numFmtId="0" fontId="66" fillId="0" borderId="0" xfId="48" applyFont="1" applyFill="1" applyBorder="1" applyAlignment="1">
      <alignment horizontal="distributed" vertical="center"/>
    </xf>
    <xf numFmtId="0" fontId="25" fillId="0" borderId="41" xfId="48" applyFont="1" applyFill="1" applyBorder="1" applyAlignment="1">
      <alignment horizontal="center" vertical="center"/>
    </xf>
    <xf numFmtId="0" fontId="25" fillId="0" borderId="10" xfId="48" applyFont="1" applyFill="1" applyBorder="1" applyAlignment="1">
      <alignment vertical="center" shrinkToFit="1"/>
    </xf>
    <xf numFmtId="0" fontId="25" fillId="0" borderId="39" xfId="48" applyFont="1" applyFill="1" applyBorder="1" applyAlignment="1">
      <alignment horizontal="center" vertical="center"/>
    </xf>
    <xf numFmtId="0" fontId="25" fillId="0" borderId="38" xfId="48" applyFont="1" applyFill="1" applyBorder="1" applyAlignment="1">
      <alignment vertical="center" shrinkToFit="1"/>
    </xf>
    <xf numFmtId="0" fontId="25" fillId="0" borderId="23" xfId="48" applyFont="1" applyFill="1" applyBorder="1" applyAlignment="1">
      <alignment horizontal="distributed" vertical="center"/>
    </xf>
    <xf numFmtId="0" fontId="42" fillId="0" borderId="18" xfId="48" applyFont="1" applyFill="1" applyBorder="1" applyAlignment="1">
      <alignment horizontal="distributed" vertical="center" wrapText="1" justifyLastLine="1"/>
    </xf>
    <xf numFmtId="0" fontId="25" fillId="0" borderId="18" xfId="48" applyFont="1" applyFill="1" applyBorder="1" applyAlignment="1">
      <alignment horizontal="distributed" vertical="center" wrapText="1" justifyLastLine="1"/>
    </xf>
    <xf numFmtId="0" fontId="46" fillId="0" borderId="13" xfId="48" applyFont="1" applyFill="1" applyBorder="1" applyAlignment="1">
      <alignment horizontal="distributed" vertical="center" wrapText="1" justifyLastLine="1"/>
    </xf>
    <xf numFmtId="0" fontId="25" fillId="0" borderId="13" xfId="48" applyFont="1" applyFill="1" applyBorder="1" applyAlignment="1">
      <alignment horizontal="distributed" vertical="center" wrapText="1" justifyLastLine="1"/>
    </xf>
    <xf numFmtId="0" fontId="21" fillId="0" borderId="0" xfId="48" applyFont="1" applyFill="1" applyAlignment="1">
      <alignment vertical="center"/>
    </xf>
    <xf numFmtId="0" fontId="93" fillId="0" borderId="0" xfId="48" applyFont="1" applyFill="1" applyAlignment="1">
      <alignment horizontal="center"/>
    </xf>
    <xf numFmtId="0" fontId="27" fillId="0" borderId="0" xfId="48" applyFont="1" applyFill="1" applyAlignment="1">
      <alignment horizontal="center"/>
    </xf>
    <xf numFmtId="0" fontId="29" fillId="0" borderId="0" xfId="48" applyFont="1" applyFill="1" applyBorder="1"/>
    <xf numFmtId="207" fontId="44" fillId="0" borderId="19" xfId="56" applyNumberFormat="1" applyFont="1" applyFill="1" applyBorder="1" applyAlignment="1">
      <alignment horizontal="right" vertical="center"/>
    </xf>
    <xf numFmtId="207" fontId="25" fillId="0" borderId="19" xfId="56" applyNumberFormat="1" applyFont="1" applyFill="1" applyBorder="1" applyAlignment="1">
      <alignment horizontal="right" vertical="center"/>
    </xf>
    <xf numFmtId="207" fontId="44" fillId="0" borderId="0" xfId="56" applyNumberFormat="1" applyFont="1" applyFill="1" applyAlignment="1">
      <alignment horizontal="right" vertical="center"/>
    </xf>
    <xf numFmtId="207" fontId="25" fillId="0" borderId="0" xfId="56" applyNumberFormat="1" applyFont="1" applyFill="1" applyAlignment="1">
      <alignment horizontal="right" vertical="center"/>
    </xf>
    <xf numFmtId="49" fontId="25" fillId="0" borderId="20" xfId="48" applyNumberFormat="1" applyFont="1" applyFill="1" applyBorder="1" applyAlignment="1">
      <alignment horizontal="center" vertical="center" wrapText="1"/>
    </xf>
    <xf numFmtId="0" fontId="46" fillId="0" borderId="0" xfId="48" applyFont="1" applyFill="1" applyAlignment="1">
      <alignment vertical="center"/>
    </xf>
    <xf numFmtId="207" fontId="42" fillId="0" borderId="0" xfId="48" applyNumberFormat="1" applyFont="1" applyFill="1" applyAlignment="1">
      <alignment horizontal="right" vertical="center"/>
    </xf>
    <xf numFmtId="207" fontId="40" fillId="0" borderId="0" xfId="48" applyNumberFormat="1" applyFont="1" applyFill="1" applyAlignment="1">
      <alignment horizontal="right" vertical="center"/>
    </xf>
    <xf numFmtId="207" fontId="42" fillId="0" borderId="10" xfId="48" applyNumberFormat="1" applyFont="1" applyFill="1" applyBorder="1" applyAlignment="1">
      <alignment horizontal="right" vertical="center"/>
    </xf>
    <xf numFmtId="49" fontId="42" fillId="0" borderId="20" xfId="48" applyNumberFormat="1" applyFont="1" applyFill="1" applyBorder="1" applyAlignment="1">
      <alignment horizontal="center" vertical="center" shrinkToFit="1"/>
    </xf>
    <xf numFmtId="185" fontId="25" fillId="0" borderId="0" xfId="48" applyNumberFormat="1" applyFont="1" applyFill="1" applyAlignment="1">
      <alignment horizontal="right" vertical="center"/>
    </xf>
    <xf numFmtId="0" fontId="25" fillId="0" borderId="30" xfId="48" applyFont="1" applyFill="1" applyBorder="1" applyAlignment="1">
      <alignment horizontal="center" vertical="center" textRotation="255" wrapText="1"/>
    </xf>
    <xf numFmtId="0" fontId="25" fillId="0" borderId="16" xfId="48" applyFont="1" applyFill="1" applyBorder="1" applyAlignment="1">
      <alignment horizontal="center" vertical="center" textRotation="255" wrapText="1"/>
    </xf>
    <xf numFmtId="0" fontId="25" fillId="0" borderId="27" xfId="48" applyFont="1" applyFill="1" applyBorder="1" applyAlignment="1">
      <alignment vertical="center"/>
    </xf>
    <xf numFmtId="0" fontId="29" fillId="0" borderId="31" xfId="48" applyFont="1" applyFill="1" applyBorder="1" applyAlignment="1">
      <alignment horizontal="right"/>
    </xf>
    <xf numFmtId="0" fontId="29" fillId="0" borderId="31" xfId="48" applyFont="1" applyFill="1" applyBorder="1" applyAlignment="1"/>
    <xf numFmtId="0" fontId="21" fillId="0" borderId="0" xfId="48" applyFont="1" applyFill="1" applyAlignment="1">
      <alignment shrinkToFit="1"/>
    </xf>
    <xf numFmtId="177" fontId="34" fillId="0" borderId="19" xfId="48" applyNumberFormat="1" applyFont="1" applyFill="1" applyBorder="1" applyAlignment="1">
      <alignment horizontal="right" vertical="center" shrinkToFit="1"/>
    </xf>
    <xf numFmtId="177" fontId="25" fillId="0" borderId="19" xfId="48" applyNumberFormat="1" applyFont="1" applyFill="1" applyBorder="1" applyAlignment="1">
      <alignment vertical="center" shrinkToFit="1"/>
    </xf>
    <xf numFmtId="177" fontId="25" fillId="0" borderId="19" xfId="48" applyNumberFormat="1" applyFont="1" applyFill="1" applyBorder="1" applyAlignment="1">
      <alignment horizontal="right" vertical="center" shrinkToFit="1"/>
    </xf>
    <xf numFmtId="204" fontId="25" fillId="0" borderId="19" xfId="48" applyNumberFormat="1" applyFont="1" applyFill="1" applyBorder="1" applyAlignment="1">
      <alignment horizontal="right" vertical="center" shrinkToFit="1"/>
    </xf>
    <xf numFmtId="204" fontId="25" fillId="0" borderId="18" xfId="48" applyNumberFormat="1" applyFont="1" applyFill="1" applyBorder="1" applyAlignment="1">
      <alignment horizontal="right" vertical="center" shrinkToFit="1"/>
    </xf>
    <xf numFmtId="0" fontId="25" fillId="0" borderId="26" xfId="48" applyFont="1" applyFill="1" applyBorder="1" applyAlignment="1">
      <alignment horizontal="distributed" vertical="center" shrinkToFit="1"/>
    </xf>
    <xf numFmtId="177" fontId="25" fillId="0" borderId="0" xfId="48" applyNumberFormat="1" applyFont="1" applyFill="1" applyBorder="1" applyAlignment="1">
      <alignment vertical="center" shrinkToFit="1"/>
    </xf>
    <xf numFmtId="176" fontId="44" fillId="0" borderId="0" xfId="48" applyNumberFormat="1" applyFont="1" applyFill="1" applyBorder="1" applyAlignment="1">
      <alignment vertical="center" shrinkToFit="1"/>
    </xf>
    <xf numFmtId="176" fontId="25" fillId="0" borderId="0" xfId="48" applyNumberFormat="1" applyFont="1" applyFill="1" applyBorder="1" applyAlignment="1">
      <alignment vertical="center" shrinkToFit="1"/>
    </xf>
    <xf numFmtId="204" fontId="25" fillId="0" borderId="0" xfId="48" applyNumberFormat="1" applyFont="1" applyFill="1" applyBorder="1" applyAlignment="1">
      <alignment horizontal="right" vertical="center" shrinkToFit="1"/>
    </xf>
    <xf numFmtId="204" fontId="25" fillId="0" borderId="10" xfId="48" applyNumberFormat="1" applyFont="1" applyFill="1" applyBorder="1" applyAlignment="1">
      <alignment horizontal="right" vertical="center" shrinkToFit="1"/>
    </xf>
    <xf numFmtId="0" fontId="25" fillId="0" borderId="20" xfId="48" applyFont="1" applyFill="1" applyBorder="1" applyAlignment="1">
      <alignment horizontal="distributed" vertical="center" shrinkToFit="1"/>
    </xf>
    <xf numFmtId="0" fontId="47" fillId="0" borderId="0" xfId="48" applyFont="1" applyFill="1" applyAlignment="1">
      <alignment shrinkToFit="1"/>
    </xf>
    <xf numFmtId="177" fontId="42" fillId="0" borderId="0" xfId="48" applyNumberFormat="1" applyFont="1" applyFill="1" applyBorder="1" applyAlignment="1">
      <alignment vertical="center" shrinkToFit="1"/>
    </xf>
    <xf numFmtId="177" fontId="48" fillId="0" borderId="0" xfId="48" applyNumberFormat="1" applyFont="1" applyFill="1" applyBorder="1" applyAlignment="1">
      <alignment vertical="center" shrinkToFit="1"/>
    </xf>
    <xf numFmtId="204" fontId="42" fillId="0" borderId="0" xfId="48" applyNumberFormat="1" applyFont="1" applyFill="1" applyBorder="1" applyAlignment="1">
      <alignment horizontal="right" vertical="center" shrinkToFit="1"/>
    </xf>
    <xf numFmtId="204" fontId="42" fillId="0" borderId="10" xfId="48" applyNumberFormat="1" applyFont="1" applyFill="1" applyBorder="1" applyAlignment="1">
      <alignment horizontal="right" vertical="center" shrinkToFit="1"/>
    </xf>
    <xf numFmtId="0" fontId="42" fillId="0" borderId="20" xfId="48" applyFont="1" applyFill="1" applyBorder="1" applyAlignment="1">
      <alignment horizontal="distributed" vertical="center" shrinkToFit="1"/>
    </xf>
    <xf numFmtId="0" fontId="46" fillId="0" borderId="0" xfId="48" applyFont="1" applyFill="1" applyAlignment="1">
      <alignment shrinkToFit="1"/>
    </xf>
    <xf numFmtId="0" fontId="42" fillId="0" borderId="20" xfId="48" applyFont="1" applyFill="1" applyBorder="1" applyAlignment="1">
      <alignment horizontal="center" vertical="center" shrinkToFit="1"/>
    </xf>
    <xf numFmtId="0" fontId="25" fillId="0" borderId="20" xfId="48" applyFont="1" applyFill="1" applyBorder="1" applyAlignment="1">
      <alignment horizontal="center" vertical="center" shrinkToFit="1"/>
    </xf>
    <xf numFmtId="0" fontId="29" fillId="0" borderId="0" xfId="48" applyFont="1" applyFill="1" applyAlignment="1">
      <alignment shrinkToFit="1"/>
    </xf>
    <xf numFmtId="0" fontId="29" fillId="0" borderId="23" xfId="48" applyFont="1" applyFill="1" applyBorder="1" applyAlignment="1">
      <alignment horizontal="right" shrinkToFit="1"/>
    </xf>
    <xf numFmtId="0" fontId="29" fillId="0" borderId="23" xfId="48" applyFont="1" applyFill="1" applyBorder="1" applyAlignment="1">
      <alignment shrinkToFit="1"/>
    </xf>
    <xf numFmtId="0" fontId="29" fillId="0" borderId="39" xfId="48" applyFont="1" applyFill="1" applyBorder="1" applyAlignment="1">
      <alignment shrinkToFit="1"/>
    </xf>
    <xf numFmtId="0" fontId="25" fillId="0" borderId="30" xfId="48" applyFont="1" applyFill="1" applyBorder="1" applyAlignment="1">
      <alignment horizontal="distributed" vertical="center" justifyLastLine="1" shrinkToFit="1"/>
    </xf>
    <xf numFmtId="0" fontId="27" fillId="0" borderId="0" xfId="48" applyFont="1" applyFill="1" applyAlignment="1">
      <alignment horizontal="center" vertical="center" shrinkToFit="1"/>
    </xf>
    <xf numFmtId="176" fontId="42" fillId="0" borderId="19" xfId="48" applyNumberFormat="1" applyFont="1" applyFill="1" applyBorder="1" applyAlignment="1">
      <alignment horizontal="right" vertical="center"/>
    </xf>
    <xf numFmtId="181" fontId="42" fillId="0" borderId="0" xfId="48" applyNumberFormat="1" applyFont="1" applyFill="1" applyBorder="1" applyAlignment="1">
      <alignment horizontal="right" vertical="center"/>
    </xf>
    <xf numFmtId="181" fontId="42" fillId="0" borderId="10" xfId="48" applyNumberFormat="1" applyFont="1" applyFill="1" applyBorder="1" applyAlignment="1">
      <alignment horizontal="right" vertical="center"/>
    </xf>
    <xf numFmtId="0" fontId="42" fillId="0" borderId="20" xfId="48" applyFont="1" applyFill="1" applyBorder="1" applyAlignment="1">
      <alignment horizontal="center" vertical="center"/>
    </xf>
    <xf numFmtId="181" fontId="25" fillId="0" borderId="0" xfId="48" applyNumberFormat="1" applyFont="1" applyFill="1" applyBorder="1" applyAlignment="1">
      <alignment horizontal="right" vertical="center"/>
    </xf>
    <xf numFmtId="181" fontId="25" fillId="0" borderId="10" xfId="48" applyNumberFormat="1" applyFont="1" applyFill="1" applyBorder="1" applyAlignment="1">
      <alignment horizontal="right" vertical="center"/>
    </xf>
    <xf numFmtId="0" fontId="29" fillId="0" borderId="0" xfId="48" applyFont="1" applyFill="1" applyAlignment="1">
      <alignment horizontal="right"/>
    </xf>
    <xf numFmtId="0" fontId="29" fillId="0" borderId="23" xfId="48" applyFont="1" applyFill="1" applyBorder="1" applyAlignment="1">
      <alignment horizontal="right"/>
    </xf>
    <xf numFmtId="0" fontId="29" fillId="0" borderId="24" xfId="48" applyFont="1" applyFill="1" applyBorder="1" applyAlignment="1">
      <alignment horizontal="right"/>
    </xf>
    <xf numFmtId="0" fontId="29" fillId="0" borderId="39" xfId="48" applyFont="1" applyFill="1" applyBorder="1" applyAlignment="1">
      <alignment horizontal="right"/>
    </xf>
    <xf numFmtId="0" fontId="25" fillId="0" borderId="16" xfId="48" applyFont="1" applyFill="1" applyBorder="1" applyAlignment="1">
      <alignment horizontal="distributed" vertical="center" justifyLastLine="1"/>
    </xf>
    <xf numFmtId="0" fontId="25" fillId="0" borderId="0" xfId="48" applyFont="1" applyFill="1" applyAlignment="1">
      <alignment vertical="center"/>
    </xf>
    <xf numFmtId="0" fontId="27" fillId="0" borderId="0" xfId="48" applyFont="1" applyFill="1" applyAlignment="1">
      <alignment horizontal="center" vertical="center"/>
    </xf>
    <xf numFmtId="177" fontId="42" fillId="0" borderId="19" xfId="48" applyNumberFormat="1" applyFont="1" applyFill="1" applyBorder="1" applyAlignment="1">
      <alignment horizontal="right" vertical="center"/>
    </xf>
    <xf numFmtId="177" fontId="40" fillId="0" borderId="19" xfId="48" applyNumberFormat="1" applyFont="1" applyFill="1" applyBorder="1" applyAlignment="1">
      <alignment horizontal="right" vertical="center"/>
    </xf>
    <xf numFmtId="177" fontId="42" fillId="0" borderId="18" xfId="48" applyNumberFormat="1" applyFont="1" applyFill="1" applyBorder="1" applyAlignment="1">
      <alignment horizontal="right" vertical="center"/>
    </xf>
    <xf numFmtId="0" fontId="42" fillId="0" borderId="19" xfId="48" applyFont="1" applyFill="1" applyBorder="1" applyAlignment="1">
      <alignment horizontal="center" vertical="center"/>
    </xf>
    <xf numFmtId="177" fontId="25" fillId="0" borderId="0" xfId="48" applyNumberFormat="1" applyFont="1" applyFill="1" applyBorder="1" applyAlignment="1">
      <alignment horizontal="right" vertical="center"/>
    </xf>
    <xf numFmtId="177" fontId="25" fillId="0" borderId="10" xfId="48" applyNumberFormat="1" applyFont="1" applyFill="1" applyBorder="1" applyAlignment="1">
      <alignment horizontal="right" vertical="center"/>
    </xf>
    <xf numFmtId="0" fontId="25" fillId="0" borderId="0" xfId="48" applyFont="1" applyFill="1" applyBorder="1" applyAlignment="1">
      <alignment horizontal="center" vertical="center"/>
    </xf>
    <xf numFmtId="38" fontId="25" fillId="0" borderId="0" xfId="46" applyFont="1" applyFill="1"/>
    <xf numFmtId="0" fontId="29" fillId="0" borderId="10" xfId="48" applyFont="1" applyFill="1" applyBorder="1" applyAlignment="1">
      <alignment horizontal="right"/>
    </xf>
    <xf numFmtId="0" fontId="25" fillId="0" borderId="28" xfId="48" applyFont="1" applyFill="1" applyBorder="1" applyAlignment="1">
      <alignment horizontal="distributed" vertical="center" justifyLastLine="1"/>
    </xf>
    <xf numFmtId="0" fontId="25" fillId="0" borderId="12" xfId="48" applyFont="1" applyFill="1" applyBorder="1" applyAlignment="1">
      <alignment horizontal="distributed" vertical="center" justifyLastLine="1"/>
    </xf>
    <xf numFmtId="0" fontId="25" fillId="0" borderId="47" xfId="48" applyFont="1" applyFill="1" applyBorder="1" applyAlignment="1">
      <alignment horizontal="distributed" vertical="center" indent="1"/>
    </xf>
    <xf numFmtId="0" fontId="25" fillId="0" borderId="11" xfId="48" applyFont="1" applyFill="1" applyBorder="1" applyAlignment="1">
      <alignment horizontal="distributed" vertical="center" indent="1"/>
    </xf>
    <xf numFmtId="0" fontId="29" fillId="0" borderId="0" xfId="48" applyFont="1" applyFill="1" applyBorder="1" applyAlignment="1">
      <alignment horizontal="left"/>
    </xf>
    <xf numFmtId="177" fontId="42" fillId="0" borderId="0" xfId="48" applyNumberFormat="1" applyFont="1" applyFill="1" applyAlignment="1">
      <alignment horizontal="right"/>
    </xf>
    <xf numFmtId="177" fontId="42" fillId="0" borderId="26" xfId="48" applyNumberFormat="1" applyFont="1" applyFill="1" applyBorder="1" applyAlignment="1">
      <alignment horizontal="center" vertical="center"/>
    </xf>
    <xf numFmtId="177" fontId="56" fillId="0" borderId="0" xfId="48" applyNumberFormat="1" applyFont="1" applyFill="1" applyAlignment="1">
      <alignment horizontal="right"/>
    </xf>
    <xf numFmtId="177" fontId="25" fillId="0" borderId="20" xfId="48" applyNumberFormat="1" applyFont="1" applyFill="1" applyBorder="1" applyAlignment="1">
      <alignment horizontal="center" vertical="center"/>
    </xf>
    <xf numFmtId="177" fontId="25" fillId="0" borderId="0" xfId="48" applyNumberFormat="1" applyFont="1" applyFill="1"/>
    <xf numFmtId="177" fontId="29" fillId="0" borderId="23" xfId="48" applyNumberFormat="1" applyFont="1" applyFill="1" applyBorder="1" applyAlignment="1">
      <alignment horizontal="right"/>
    </xf>
    <xf numFmtId="177" fontId="29" fillId="0" borderId="23" xfId="48" applyNumberFormat="1" applyFont="1" applyFill="1" applyBorder="1" applyAlignment="1">
      <alignment horizontal="distributed"/>
    </xf>
    <xf numFmtId="177" fontId="29" fillId="0" borderId="39" xfId="48" applyNumberFormat="1" applyFont="1" applyFill="1" applyBorder="1" applyAlignment="1">
      <alignment horizontal="distributed"/>
    </xf>
    <xf numFmtId="0" fontId="25" fillId="0" borderId="39" xfId="48" applyFont="1" applyFill="1" applyBorder="1" applyAlignment="1">
      <alignment horizontal="distributed" vertical="center" justifyLastLine="1"/>
    </xf>
    <xf numFmtId="0" fontId="25" fillId="0" borderId="38" xfId="48" applyFont="1" applyFill="1" applyBorder="1" applyAlignment="1">
      <alignment horizontal="distributed" vertical="center" justifyLastLine="1"/>
    </xf>
    <xf numFmtId="0" fontId="25" fillId="0" borderId="38" xfId="48" applyFont="1" applyFill="1" applyBorder="1" applyAlignment="1">
      <alignment horizontal="distributed" vertical="center" wrapText="1" justifyLastLine="1"/>
    </xf>
    <xf numFmtId="0" fontId="25" fillId="0" borderId="11" xfId="0" applyFont="1" applyFill="1" applyBorder="1" applyAlignment="1">
      <alignment horizontal="distributed" vertical="center" justifyLastLine="1"/>
    </xf>
    <xf numFmtId="0" fontId="25" fillId="0" borderId="15" xfId="0" applyFont="1" applyFill="1" applyBorder="1" applyAlignment="1">
      <alignment horizontal="distributed" vertical="center" justifyLastLine="1"/>
    </xf>
    <xf numFmtId="0" fontId="25" fillId="0" borderId="16" xfId="0" applyFont="1" applyFill="1" applyBorder="1" applyAlignment="1">
      <alignment horizontal="distributed" vertical="center" justifyLastLine="1"/>
    </xf>
    <xf numFmtId="0" fontId="26" fillId="0" borderId="0" xfId="0" applyFont="1" applyFill="1" applyAlignment="1">
      <alignment horizontal="center" vertical="center"/>
    </xf>
    <xf numFmtId="0" fontId="25" fillId="0" borderId="30"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25" fillId="0" borderId="20" xfId="0" applyFont="1" applyFill="1" applyBorder="1" applyAlignment="1">
      <alignment horizontal="distributed" vertical="center"/>
    </xf>
    <xf numFmtId="0" fontId="25" fillId="0" borderId="19" xfId="0" applyFont="1" applyFill="1" applyBorder="1" applyAlignment="1">
      <alignment horizontal="center" vertical="center"/>
    </xf>
    <xf numFmtId="0" fontId="29" fillId="0" borderId="31" xfId="0" applyFont="1" applyFill="1" applyBorder="1" applyAlignment="1">
      <alignment horizontal="left"/>
    </xf>
    <xf numFmtId="0" fontId="25" fillId="0" borderId="11" xfId="0" applyFont="1" applyFill="1" applyBorder="1" applyAlignment="1">
      <alignment horizontal="distributed" vertical="center" indent="1"/>
    </xf>
    <xf numFmtId="0" fontId="29" fillId="0" borderId="31" xfId="0" applyFont="1" applyFill="1" applyBorder="1" applyAlignment="1"/>
    <xf numFmtId="38" fontId="25" fillId="0" borderId="18" xfId="33" applyFont="1" applyFill="1" applyBorder="1" applyAlignment="1">
      <alignment horizontal="distributed" vertical="center" justifyLastLine="1"/>
    </xf>
    <xf numFmtId="0" fontId="29" fillId="0" borderId="23" xfId="0" applyFont="1" applyFill="1" applyBorder="1" applyAlignment="1"/>
    <xf numFmtId="0" fontId="25" fillId="0" borderId="43" xfId="0" applyFont="1" applyFill="1" applyBorder="1" applyAlignment="1">
      <alignment horizontal="distributed" vertical="center" justifyLastLine="1"/>
    </xf>
    <xf numFmtId="0" fontId="29" fillId="0" borderId="0" xfId="0" applyFont="1" applyFill="1" applyBorder="1" applyAlignment="1">
      <alignment horizontal="left"/>
    </xf>
    <xf numFmtId="0" fontId="29" fillId="0" borderId="31" xfId="0" applyFont="1" applyFill="1" applyBorder="1" applyAlignment="1">
      <alignment horizontal="center"/>
    </xf>
    <xf numFmtId="0" fontId="25" fillId="0" borderId="18" xfId="0" applyFont="1" applyFill="1" applyBorder="1" applyAlignment="1">
      <alignment horizontal="distributed" vertical="center" justifyLastLine="1"/>
    </xf>
    <xf numFmtId="0" fontId="25" fillId="0" borderId="12" xfId="0" applyFont="1" applyFill="1" applyBorder="1" applyAlignment="1">
      <alignment horizontal="distributed" vertical="center" justifyLastLine="1"/>
    </xf>
    <xf numFmtId="0" fontId="25" fillId="0" borderId="28" xfId="0" applyFont="1" applyFill="1" applyBorder="1" applyAlignment="1">
      <alignment horizontal="distributed" vertical="center" justifyLastLine="1"/>
    </xf>
    <xf numFmtId="0" fontId="25" fillId="0" borderId="26" xfId="0" applyFont="1" applyFill="1" applyBorder="1" applyAlignment="1">
      <alignment horizontal="distributed" vertical="center" indent="1"/>
    </xf>
    <xf numFmtId="0" fontId="25" fillId="0" borderId="20" xfId="0" applyFont="1" applyFill="1" applyBorder="1" applyAlignment="1">
      <alignment horizontal="distributed" vertical="center" indent="1"/>
    </xf>
    <xf numFmtId="0" fontId="25" fillId="0" borderId="27" xfId="0" applyFont="1" applyFill="1" applyBorder="1" applyAlignment="1">
      <alignment horizontal="distributed" vertical="center" indent="1"/>
    </xf>
    <xf numFmtId="0" fontId="25" fillId="0" borderId="19" xfId="0" applyFont="1" applyFill="1" applyBorder="1" applyAlignment="1">
      <alignment horizontal="distributed" vertical="center" indent="1"/>
    </xf>
    <xf numFmtId="38" fontId="29" fillId="0" borderId="0" xfId="33" applyFont="1" applyFill="1"/>
    <xf numFmtId="38" fontId="29" fillId="0" borderId="31" xfId="33" applyFont="1" applyFill="1" applyBorder="1" applyAlignment="1">
      <alignment vertical="center"/>
    </xf>
    <xf numFmtId="38" fontId="25" fillId="0" borderId="17" xfId="33" applyFont="1" applyFill="1" applyBorder="1" applyAlignment="1">
      <alignment horizontal="distributed" vertical="center" indent="2"/>
    </xf>
    <xf numFmtId="38" fontId="25" fillId="0" borderId="15" xfId="33" applyFont="1" applyFill="1" applyBorder="1" applyAlignment="1">
      <alignment horizontal="distributed" vertical="center" indent="1"/>
    </xf>
    <xf numFmtId="38" fontId="25" fillId="0" borderId="30" xfId="33" applyFont="1" applyFill="1" applyBorder="1" applyAlignment="1">
      <alignment horizontal="distributed" vertical="center" indent="1"/>
    </xf>
    <xf numFmtId="38" fontId="29" fillId="0" borderId="39" xfId="33" applyFont="1" applyFill="1" applyBorder="1" applyAlignment="1">
      <alignment horizontal="distributed" indent="1"/>
    </xf>
    <xf numFmtId="38" fontId="42" fillId="0" borderId="20" xfId="33" applyFont="1" applyFill="1" applyBorder="1" applyAlignment="1">
      <alignment horizontal="distributed" vertical="center" indent="1"/>
    </xf>
    <xf numFmtId="38" fontId="63" fillId="0" borderId="0" xfId="33" applyFont="1" applyFill="1"/>
    <xf numFmtId="38" fontId="25" fillId="0" borderId="20" xfId="33" applyFont="1" applyFill="1" applyBorder="1" applyAlignment="1">
      <alignment horizontal="right" vertical="center" indent="1"/>
    </xf>
    <xf numFmtId="38" fontId="44" fillId="0" borderId="0" xfId="33" applyFont="1" applyFill="1" applyAlignment="1">
      <alignment horizontal="right" vertical="center"/>
    </xf>
    <xf numFmtId="38" fontId="21" fillId="0" borderId="0" xfId="33" applyFont="1" applyFill="1"/>
    <xf numFmtId="38" fontId="25" fillId="0" borderId="26" xfId="33" applyFont="1" applyFill="1" applyBorder="1" applyAlignment="1">
      <alignment horizontal="right" vertical="center" indent="1"/>
    </xf>
    <xf numFmtId="38" fontId="43" fillId="0" borderId="0" xfId="33" applyFont="1" applyFill="1"/>
    <xf numFmtId="38" fontId="25" fillId="0" borderId="15" xfId="33" applyFont="1" applyFill="1" applyBorder="1" applyAlignment="1">
      <alignment horizontal="distributed" vertical="center" justifyLastLine="1"/>
    </xf>
    <xf numFmtId="38" fontId="25" fillId="0" borderId="30" xfId="33" applyFont="1" applyFill="1" applyBorder="1" applyAlignment="1">
      <alignment horizontal="distributed" vertical="center" justifyLastLine="1"/>
    </xf>
    <xf numFmtId="38" fontId="29" fillId="0" borderId="39" xfId="33" applyFont="1" applyFill="1" applyBorder="1" applyAlignment="1">
      <alignment horizontal="distributed" justifyLastLine="1"/>
    </xf>
    <xf numFmtId="38" fontId="29" fillId="0" borderId="24" xfId="33" applyFont="1" applyFill="1" applyBorder="1" applyAlignment="1">
      <alignment horizontal="distributed" justifyLastLine="1"/>
    </xf>
    <xf numFmtId="38" fontId="25" fillId="0" borderId="10" xfId="33" applyFont="1" applyFill="1" applyBorder="1" applyAlignment="1">
      <alignment horizontal="center" vertical="center"/>
    </xf>
    <xf numFmtId="38" fontId="25" fillId="0" borderId="20" xfId="33" applyFont="1" applyFill="1" applyBorder="1" applyAlignment="1">
      <alignment vertical="center"/>
    </xf>
    <xf numFmtId="38" fontId="92" fillId="0" borderId="0" xfId="33" applyFont="1" applyFill="1"/>
    <xf numFmtId="38" fontId="56" fillId="0" borderId="0" xfId="33" applyFont="1" applyFill="1" applyAlignment="1">
      <alignment vertical="center"/>
    </xf>
    <xf numFmtId="38" fontId="42" fillId="0" borderId="0" xfId="33" applyFont="1" applyFill="1" applyAlignment="1">
      <alignment horizontal="center" vertical="center"/>
    </xf>
    <xf numFmtId="38" fontId="42" fillId="0" borderId="10" xfId="33" applyFont="1" applyFill="1" applyBorder="1" applyAlignment="1">
      <alignment horizontal="center" vertical="center"/>
    </xf>
    <xf numFmtId="38" fontId="42" fillId="0" borderId="0" xfId="33" applyFont="1" applyFill="1" applyAlignment="1">
      <alignment vertical="center"/>
    </xf>
    <xf numFmtId="38" fontId="42" fillId="0" borderId="0" xfId="33" applyFont="1" applyFill="1" applyBorder="1" applyAlignment="1">
      <alignment vertical="center"/>
    </xf>
    <xf numFmtId="38" fontId="42" fillId="0" borderId="20" xfId="33" applyFont="1" applyFill="1" applyBorder="1" applyAlignment="1">
      <alignment vertical="center"/>
    </xf>
    <xf numFmtId="38" fontId="42" fillId="0" borderId="0" xfId="33" applyFont="1" applyFill="1" applyBorder="1" applyAlignment="1">
      <alignment horizontal="center" vertical="center"/>
    </xf>
    <xf numFmtId="38" fontId="42" fillId="0" borderId="19" xfId="33" applyFont="1" applyFill="1" applyBorder="1" applyAlignment="1">
      <alignment horizontal="right" vertical="center"/>
    </xf>
    <xf numFmtId="38" fontId="42" fillId="0" borderId="19" xfId="33" applyFont="1" applyFill="1" applyBorder="1" applyAlignment="1">
      <alignment vertical="center"/>
    </xf>
    <xf numFmtId="38" fontId="29" fillId="0" borderId="23" xfId="33" applyFont="1" applyFill="1" applyBorder="1" applyAlignment="1"/>
    <xf numFmtId="38" fontId="28" fillId="0" borderId="0" xfId="33" applyFont="1" applyFill="1" applyAlignment="1">
      <alignment horizontal="center" vertical="center"/>
    </xf>
    <xf numFmtId="38" fontId="29" fillId="0" borderId="31" xfId="33" applyFont="1" applyFill="1" applyBorder="1"/>
    <xf numFmtId="38" fontId="25" fillId="0" borderId="17" xfId="33" applyFont="1" applyFill="1" applyBorder="1" applyAlignment="1">
      <alignment horizontal="distributed" vertical="center" justifyLastLine="1"/>
    </xf>
    <xf numFmtId="38" fontId="25" fillId="0" borderId="25" xfId="33" applyFont="1" applyFill="1" applyBorder="1" applyAlignment="1">
      <alignment horizontal="distributed" vertical="center" justifyLastLine="1"/>
    </xf>
    <xf numFmtId="178" fontId="25" fillId="0" borderId="0" xfId="33" applyNumberFormat="1" applyFont="1" applyFill="1" applyBorder="1" applyAlignment="1">
      <alignment horizontal="right" vertical="center"/>
    </xf>
    <xf numFmtId="189" fontId="25" fillId="0" borderId="0" xfId="33" applyNumberFormat="1" applyFont="1" applyFill="1" applyBorder="1" applyAlignment="1">
      <alignment horizontal="right" vertical="center"/>
    </xf>
    <xf numFmtId="206" fontId="25" fillId="0" borderId="0" xfId="33" applyNumberFormat="1" applyFont="1" applyFill="1" applyBorder="1" applyAlignment="1">
      <alignment vertical="center"/>
    </xf>
    <xf numFmtId="38" fontId="30" fillId="0" borderId="0" xfId="33" applyFont="1" applyFill="1"/>
    <xf numFmtId="38" fontId="25" fillId="0" borderId="0" xfId="33" applyFont="1" applyFill="1" applyBorder="1" applyAlignment="1">
      <alignment horizontal="center" vertical="center"/>
    </xf>
    <xf numFmtId="178" fontId="25" fillId="0" borderId="10" xfId="33" applyNumberFormat="1" applyFont="1" applyFill="1" applyBorder="1" applyAlignment="1">
      <alignment horizontal="right" vertical="center"/>
    </xf>
    <xf numFmtId="38" fontId="42" fillId="0" borderId="19" xfId="33" applyFont="1" applyFill="1" applyBorder="1" applyAlignment="1">
      <alignment horizontal="center" vertical="center"/>
    </xf>
    <xf numFmtId="178" fontId="42" fillId="0" borderId="18" xfId="33" applyNumberFormat="1" applyFont="1" applyFill="1" applyBorder="1" applyAlignment="1">
      <alignment horizontal="right" vertical="center"/>
    </xf>
    <xf numFmtId="178" fontId="42" fillId="0" borderId="19" xfId="33" applyNumberFormat="1" applyFont="1" applyFill="1" applyBorder="1" applyAlignment="1">
      <alignment horizontal="right" vertical="center"/>
    </xf>
    <xf numFmtId="189" fontId="42" fillId="0" borderId="19" xfId="33" applyNumberFormat="1" applyFont="1" applyFill="1" applyBorder="1" applyAlignment="1">
      <alignment horizontal="right" vertical="center"/>
    </xf>
    <xf numFmtId="206" fontId="42" fillId="0" borderId="19" xfId="33" applyNumberFormat="1" applyFont="1" applyFill="1" applyBorder="1" applyAlignment="1">
      <alignment vertical="center"/>
    </xf>
    <xf numFmtId="38" fontId="47" fillId="0" borderId="0" xfId="33" applyFont="1" applyFill="1"/>
    <xf numFmtId="38" fontId="29" fillId="0" borderId="0" xfId="33" applyFont="1" applyFill="1" applyBorder="1" applyAlignment="1">
      <alignment horizontal="left"/>
    </xf>
    <xf numFmtId="38" fontId="29" fillId="0" borderId="0" xfId="33" applyFont="1" applyFill="1" applyBorder="1" applyAlignment="1">
      <alignment horizontal="left" vertical="center"/>
    </xf>
    <xf numFmtId="0" fontId="95" fillId="0" borderId="0" xfId="0" applyFont="1" applyFill="1" applyAlignment="1">
      <alignment horizontal="center" vertical="center"/>
    </xf>
    <xf numFmtId="177" fontId="42" fillId="0" borderId="24" xfId="0" applyNumberFormat="1" applyFont="1" applyFill="1" applyBorder="1" applyAlignment="1">
      <alignment horizontal="right" vertical="center" shrinkToFit="1"/>
    </xf>
    <xf numFmtId="208" fontId="42" fillId="0" borderId="23" xfId="0" applyNumberFormat="1" applyFont="1" applyFill="1" applyBorder="1" applyAlignment="1">
      <alignment horizontal="right" vertical="center" shrinkToFit="1"/>
    </xf>
    <xf numFmtId="177" fontId="42" fillId="0" borderId="23" xfId="0" applyNumberFormat="1" applyFont="1" applyFill="1" applyBorder="1" applyAlignment="1">
      <alignment horizontal="right" vertical="center" shrinkToFit="1"/>
    </xf>
    <xf numFmtId="209" fontId="42" fillId="0" borderId="53" xfId="0" applyNumberFormat="1" applyFont="1" applyFill="1" applyBorder="1" applyAlignment="1">
      <alignment horizontal="right" vertical="center" shrinkToFit="1"/>
    </xf>
    <xf numFmtId="177" fontId="25" fillId="0" borderId="24" xfId="0" applyNumberFormat="1" applyFont="1" applyFill="1" applyBorder="1" applyAlignment="1">
      <alignment horizontal="right" vertical="center" shrinkToFit="1"/>
    </xf>
    <xf numFmtId="208" fontId="25" fillId="0" borderId="23" xfId="0" applyNumberFormat="1" applyFont="1" applyFill="1" applyBorder="1" applyAlignment="1">
      <alignment horizontal="center" vertical="center" shrinkToFit="1"/>
    </xf>
    <xf numFmtId="209" fontId="25" fillId="0" borderId="0" xfId="0" applyNumberFormat="1" applyFont="1" applyFill="1" applyBorder="1" applyAlignment="1">
      <alignment horizontal="left" vertical="center" shrinkToFit="1"/>
    </xf>
    <xf numFmtId="177" fontId="25" fillId="0" borderId="10" xfId="0" applyNumberFormat="1" applyFont="1" applyFill="1" applyBorder="1" applyAlignment="1">
      <alignment horizontal="right" vertical="center" shrinkToFit="1"/>
    </xf>
    <xf numFmtId="208" fontId="25" fillId="0" borderId="0" xfId="0" applyNumberFormat="1" applyFont="1" applyFill="1" applyBorder="1" applyAlignment="1">
      <alignment horizontal="center" vertical="center" shrinkToFit="1"/>
    </xf>
    <xf numFmtId="177" fontId="25" fillId="0" borderId="0" xfId="0" applyNumberFormat="1" applyFont="1" applyFill="1" applyBorder="1" applyAlignment="1">
      <alignment horizontal="right" vertical="center" indent="1" shrinkToFit="1"/>
    </xf>
    <xf numFmtId="209" fontId="25" fillId="0" borderId="53" xfId="0" applyNumberFormat="1" applyFont="1" applyFill="1" applyBorder="1" applyAlignment="1">
      <alignment horizontal="left" vertical="center" shrinkToFit="1"/>
    </xf>
    <xf numFmtId="177" fontId="25" fillId="0" borderId="0" xfId="0" applyNumberFormat="1" applyFont="1" applyFill="1" applyBorder="1" applyAlignment="1">
      <alignment horizontal="right" vertical="center" shrinkToFit="1"/>
    </xf>
    <xf numFmtId="208" fontId="25" fillId="0" borderId="0" xfId="0" applyNumberFormat="1" applyFont="1" applyFill="1" applyBorder="1" applyAlignment="1">
      <alignment horizontal="right" vertical="center" shrinkToFit="1"/>
    </xf>
    <xf numFmtId="209" fontId="25" fillId="0" borderId="0" xfId="0" applyNumberFormat="1" applyFont="1" applyFill="1" applyBorder="1" applyAlignment="1">
      <alignment horizontal="right" vertical="center" shrinkToFit="1"/>
    </xf>
    <xf numFmtId="177" fontId="25" fillId="0" borderId="18" xfId="0" applyNumberFormat="1" applyFont="1" applyFill="1" applyBorder="1" applyAlignment="1">
      <alignment horizontal="right" vertical="center" shrinkToFit="1"/>
    </xf>
    <xf numFmtId="209" fontId="25" fillId="0" borderId="50" xfId="0" applyNumberFormat="1" applyFont="1" applyFill="1" applyBorder="1" applyAlignment="1">
      <alignment horizontal="left" vertical="center" shrinkToFit="1"/>
    </xf>
    <xf numFmtId="208" fontId="25" fillId="0" borderId="19" xfId="0" applyNumberFormat="1" applyFont="1" applyFill="1" applyBorder="1" applyAlignment="1">
      <alignment horizontal="center" vertical="center" shrinkToFit="1"/>
    </xf>
    <xf numFmtId="209" fontId="25" fillId="0" borderId="19" xfId="0" applyNumberFormat="1" applyFont="1" applyFill="1" applyBorder="1" applyAlignment="1">
      <alignment horizontal="left" vertical="center" shrinkToFit="1"/>
    </xf>
    <xf numFmtId="177" fontId="29" fillId="0" borderId="0" xfId="0" applyNumberFormat="1" applyFont="1" applyFill="1" applyBorder="1" applyAlignment="1">
      <alignment horizontal="right"/>
    </xf>
    <xf numFmtId="177" fontId="29" fillId="0" borderId="23" xfId="0" applyNumberFormat="1" applyFont="1" applyFill="1" applyBorder="1" applyAlignment="1">
      <alignment horizontal="right"/>
    </xf>
    <xf numFmtId="0" fontId="25" fillId="0" borderId="56" xfId="0" applyFont="1" applyFill="1" applyBorder="1" applyAlignment="1">
      <alignment horizontal="distributed" vertical="center" indent="1"/>
    </xf>
    <xf numFmtId="208" fontId="42" fillId="0" borderId="53" xfId="0" applyNumberFormat="1" applyFont="1" applyFill="1" applyBorder="1" applyAlignment="1">
      <alignment horizontal="right" vertical="center" shrinkToFit="1"/>
    </xf>
    <xf numFmtId="9" fontId="25" fillId="0" borderId="54" xfId="47" applyFont="1" applyFill="1" applyBorder="1" applyAlignment="1">
      <alignment horizontal="distributed" vertical="center" shrinkToFit="1"/>
    </xf>
    <xf numFmtId="208" fontId="25" fillId="0" borderId="19" xfId="0" applyNumberFormat="1" applyFont="1" applyFill="1" applyBorder="1" applyAlignment="1">
      <alignment horizontal="right" vertical="center" shrinkToFit="1"/>
    </xf>
    <xf numFmtId="0" fontId="25" fillId="0" borderId="52" xfId="0" applyFont="1" applyFill="1" applyBorder="1" applyAlignment="1">
      <alignment horizontal="distributed" vertical="center" shrinkToFit="1"/>
    </xf>
    <xf numFmtId="38" fontId="25" fillId="0" borderId="0" xfId="33" applyFont="1" applyFill="1" applyBorder="1"/>
    <xf numFmtId="0" fontId="25" fillId="0" borderId="11" xfId="0" applyFont="1" applyFill="1" applyBorder="1" applyAlignment="1">
      <alignment horizontal="distributed" vertical="center" justifyLastLine="1" shrinkToFit="1"/>
    </xf>
    <xf numFmtId="0" fontId="25" fillId="0" borderId="23" xfId="0" applyFont="1" applyFill="1" applyBorder="1" applyAlignment="1">
      <alignment horizontal="center" vertical="center"/>
    </xf>
    <xf numFmtId="176" fontId="25" fillId="0" borderId="24" xfId="0" applyNumberFormat="1" applyFont="1" applyFill="1" applyBorder="1" applyAlignment="1">
      <alignment horizontal="right" vertical="center" indent="2"/>
    </xf>
    <xf numFmtId="176" fontId="25" fillId="0" borderId="23" xfId="0" applyNumberFormat="1" applyFont="1" applyFill="1" applyBorder="1" applyAlignment="1">
      <alignment horizontal="right" vertical="center" indent="2"/>
    </xf>
    <xf numFmtId="176" fontId="25" fillId="0" borderId="10" xfId="0" applyNumberFormat="1" applyFont="1" applyFill="1" applyBorder="1" applyAlignment="1">
      <alignment horizontal="right" vertical="center" indent="2"/>
    </xf>
    <xf numFmtId="176" fontId="25" fillId="0" borderId="0" xfId="0" applyNumberFormat="1" applyFont="1" applyFill="1" applyBorder="1" applyAlignment="1">
      <alignment horizontal="right" vertical="center" indent="2"/>
    </xf>
    <xf numFmtId="176" fontId="42" fillId="0" borderId="18" xfId="0" applyNumberFormat="1" applyFont="1" applyFill="1" applyBorder="1" applyAlignment="1">
      <alignment horizontal="right" vertical="center" indent="2"/>
    </xf>
    <xf numFmtId="176" fontId="42" fillId="0" borderId="19" xfId="0" applyNumberFormat="1" applyFont="1" applyFill="1" applyBorder="1" applyAlignment="1">
      <alignment horizontal="right" vertical="center" indent="2"/>
    </xf>
    <xf numFmtId="176" fontId="42" fillId="0" borderId="0" xfId="0" applyNumberFormat="1" applyFont="1" applyFill="1" applyBorder="1" applyAlignment="1">
      <alignment horizontal="right" vertical="center" indent="2"/>
    </xf>
    <xf numFmtId="0" fontId="40" fillId="0" borderId="0" xfId="0" applyFont="1" applyFill="1" applyBorder="1"/>
    <xf numFmtId="0" fontId="25" fillId="0" borderId="28" xfId="0" applyFont="1" applyFill="1" applyBorder="1" applyAlignment="1">
      <alignment horizontal="distributed" vertical="center" wrapText="1" justifyLastLine="1"/>
    </xf>
    <xf numFmtId="0" fontId="25" fillId="0" borderId="12" xfId="0" applyFont="1" applyFill="1" applyBorder="1" applyAlignment="1">
      <alignment horizontal="distributed" vertical="center" wrapText="1" justifyLastLine="1"/>
    </xf>
    <xf numFmtId="0" fontId="29" fillId="0" borderId="39" xfId="0" applyFont="1" applyFill="1" applyBorder="1" applyAlignment="1">
      <alignment horizontal="center" vertical="center"/>
    </xf>
    <xf numFmtId="182" fontId="29" fillId="0" borderId="0" xfId="0" applyNumberFormat="1" applyFont="1" applyFill="1" applyBorder="1" applyAlignment="1">
      <alignment horizontal="right"/>
    </xf>
    <xf numFmtId="178" fontId="25" fillId="0" borderId="0" xfId="0" applyNumberFormat="1" applyFont="1" applyBorder="1" applyAlignment="1">
      <alignment horizontal="right" vertical="center"/>
    </xf>
    <xf numFmtId="210" fontId="25" fillId="0" borderId="0" xfId="0" applyNumberFormat="1" applyFont="1" applyAlignment="1">
      <alignment horizontal="right" vertical="center"/>
    </xf>
    <xf numFmtId="210" fontId="25" fillId="0" borderId="0" xfId="0" applyNumberFormat="1" applyFont="1" applyFill="1" applyAlignment="1">
      <alignment horizontal="right" vertical="center"/>
    </xf>
    <xf numFmtId="178" fontId="25" fillId="0" borderId="0" xfId="0" applyNumberFormat="1" applyFont="1" applyAlignment="1">
      <alignment horizontal="right" vertical="center"/>
    </xf>
    <xf numFmtId="0" fontId="25" fillId="0" borderId="26" xfId="0" applyFont="1" applyFill="1" applyBorder="1" applyAlignment="1">
      <alignment horizontal="center" vertical="center"/>
    </xf>
    <xf numFmtId="178" fontId="25" fillId="0" borderId="19" xfId="0" applyNumberFormat="1" applyFont="1" applyBorder="1" applyAlignment="1">
      <alignment horizontal="right" vertical="center"/>
    </xf>
    <xf numFmtId="210" fontId="25" fillId="0" borderId="19" xfId="0" applyNumberFormat="1" applyFont="1" applyBorder="1" applyAlignment="1">
      <alignment horizontal="right" vertical="center"/>
    </xf>
    <xf numFmtId="0" fontId="29" fillId="0" borderId="29" xfId="0" applyFont="1" applyFill="1" applyBorder="1" applyAlignment="1">
      <alignment vertical="center" wrapText="1" justifyLastLine="1" shrinkToFit="1"/>
    </xf>
    <xf numFmtId="0" fontId="29" fillId="0" borderId="16" xfId="0" applyFont="1" applyFill="1" applyBorder="1" applyAlignment="1">
      <alignment horizontal="center" vertical="center" wrapText="1" justifyLastLine="1" shrinkToFit="1"/>
    </xf>
    <xf numFmtId="0" fontId="29" fillId="0" borderId="16" xfId="0" applyFont="1" applyFill="1" applyBorder="1" applyAlignment="1">
      <alignment horizontal="distributed" vertical="center" justifyLastLine="1"/>
    </xf>
    <xf numFmtId="0" fontId="22" fillId="0" borderId="16" xfId="0" applyFont="1" applyFill="1" applyBorder="1" applyAlignment="1">
      <alignment horizontal="distributed" vertical="center" justifyLastLine="1" shrinkToFit="1"/>
    </xf>
    <xf numFmtId="0" fontId="29" fillId="0" borderId="16" xfId="0" applyFont="1" applyFill="1" applyBorder="1" applyAlignment="1">
      <alignment horizontal="distributed" vertical="center" justifyLastLine="1" shrinkToFit="1"/>
    </xf>
    <xf numFmtId="0" fontId="29" fillId="0" borderId="0" xfId="0" applyFont="1" applyFill="1" applyBorder="1" applyAlignment="1">
      <alignment horizontal="center" shrinkToFit="1"/>
    </xf>
    <xf numFmtId="0" fontId="29" fillId="0" borderId="39" xfId="0" applyFont="1" applyFill="1" applyBorder="1" applyAlignment="1">
      <alignment horizontal="right" shrinkToFit="1"/>
    </xf>
    <xf numFmtId="0" fontId="29" fillId="0" borderId="0" xfId="0" applyFont="1" applyFill="1" applyBorder="1" applyAlignment="1">
      <alignment horizontal="right" shrinkToFit="1"/>
    </xf>
    <xf numFmtId="38" fontId="42" fillId="0" borderId="26" xfId="44" applyFont="1" applyFill="1" applyBorder="1" applyAlignment="1">
      <alignment vertical="center" shrinkToFit="1"/>
    </xf>
    <xf numFmtId="38" fontId="25" fillId="0" borderId="0" xfId="44" applyFont="1" applyFill="1" applyAlignment="1">
      <alignment horizontal="right" vertical="center" shrinkToFit="1"/>
    </xf>
    <xf numFmtId="205" fontId="25" fillId="0" borderId="0" xfId="44" applyNumberFormat="1" applyFont="1" applyFill="1" applyAlignment="1">
      <alignment horizontal="right" vertical="center" shrinkToFit="1"/>
    </xf>
    <xf numFmtId="38" fontId="25" fillId="0" borderId="0" xfId="44" applyNumberFormat="1" applyFont="1" applyFill="1" applyAlignment="1">
      <alignment horizontal="right" vertical="center" shrinkToFit="1"/>
    </xf>
    <xf numFmtId="0" fontId="25" fillId="0" borderId="39" xfId="0" applyFont="1" applyFill="1" applyBorder="1" applyAlignment="1">
      <alignment horizontal="right" vertical="center"/>
    </xf>
    <xf numFmtId="38" fontId="42" fillId="0" borderId="38" xfId="44" applyFont="1" applyFill="1" applyBorder="1" applyAlignment="1">
      <alignment horizontal="right" vertical="center" shrinkToFit="1"/>
    </xf>
    <xf numFmtId="0" fontId="25" fillId="0" borderId="26" xfId="0" applyFont="1" applyFill="1" applyBorder="1" applyAlignment="1">
      <alignment horizontal="right" vertical="center"/>
    </xf>
    <xf numFmtId="38" fontId="42" fillId="0" borderId="22" xfId="44" applyFont="1" applyFill="1" applyBorder="1" applyAlignment="1">
      <alignment horizontal="right" vertical="center" shrinkToFit="1"/>
    </xf>
    <xf numFmtId="0" fontId="25" fillId="0" borderId="20" xfId="0" applyFont="1" applyFill="1" applyBorder="1" applyAlignment="1">
      <alignment horizontal="right" vertical="center"/>
    </xf>
    <xf numFmtId="38" fontId="42" fillId="0" borderId="10" xfId="44" applyFont="1" applyFill="1" applyBorder="1" applyAlignment="1">
      <alignment horizontal="right" vertical="center" shrinkToFit="1"/>
    </xf>
    <xf numFmtId="38" fontId="25" fillId="0" borderId="18" xfId="44" applyFont="1" applyFill="1" applyBorder="1" applyAlignment="1">
      <alignment horizontal="right" vertical="center" shrinkToFit="1"/>
    </xf>
    <xf numFmtId="205" fontId="25" fillId="0" borderId="19" xfId="44" applyNumberFormat="1" applyFont="1" applyFill="1" applyBorder="1" applyAlignment="1">
      <alignment horizontal="right" vertical="center" shrinkToFit="1"/>
    </xf>
    <xf numFmtId="38" fontId="25" fillId="0" borderId="19" xfId="44" applyNumberFormat="1" applyFont="1" applyFill="1" applyBorder="1" applyAlignment="1">
      <alignment horizontal="right" vertical="center" shrinkToFit="1"/>
    </xf>
    <xf numFmtId="0" fontId="29" fillId="0" borderId="23" xfId="0" applyFont="1" applyFill="1" applyBorder="1" applyAlignment="1">
      <alignment vertical="center"/>
    </xf>
    <xf numFmtId="0" fontId="22" fillId="0" borderId="11" xfId="0" applyFont="1" applyFill="1" applyBorder="1" applyAlignment="1">
      <alignment vertical="center" wrapText="1" justifyLastLine="1"/>
    </xf>
    <xf numFmtId="0" fontId="66" fillId="0" borderId="22" xfId="0" applyFont="1" applyFill="1" applyBorder="1" applyAlignment="1">
      <alignment horizontal="center" vertical="center" wrapText="1" justifyLastLine="1"/>
    </xf>
    <xf numFmtId="38" fontId="25" fillId="0" borderId="0" xfId="44" quotePrefix="1" applyFont="1" applyFill="1" applyBorder="1" applyAlignment="1">
      <alignment horizontal="right" vertical="center" shrinkToFit="1"/>
    </xf>
    <xf numFmtId="38" fontId="25" fillId="0" borderId="19" xfId="44" quotePrefix="1" applyFont="1" applyFill="1" applyBorder="1" applyAlignment="1">
      <alignment horizontal="right" vertical="center" shrinkToFit="1"/>
    </xf>
    <xf numFmtId="0" fontId="26" fillId="0" borderId="31" xfId="0" applyFont="1" applyFill="1" applyBorder="1" applyAlignment="1">
      <alignment vertical="center"/>
    </xf>
    <xf numFmtId="0" fontId="26" fillId="0" borderId="31" xfId="0" applyFont="1" applyFill="1" applyBorder="1" applyAlignment="1"/>
    <xf numFmtId="0" fontId="29" fillId="0" borderId="19" xfId="0" applyFont="1" applyFill="1" applyBorder="1" applyAlignment="1">
      <alignment horizontal="distributed" vertical="center" wrapText="1" justifyLastLine="1"/>
    </xf>
    <xf numFmtId="0" fontId="29" fillId="0" borderId="16" xfId="0" applyFont="1" applyFill="1" applyBorder="1" applyAlignment="1">
      <alignment horizontal="distributed" vertical="center" wrapText="1" justifyLastLine="1"/>
    </xf>
    <xf numFmtId="0" fontId="29" fillId="0" borderId="17" xfId="0" applyFont="1" applyFill="1" applyBorder="1" applyAlignment="1">
      <alignment horizontal="distributed" vertical="center" wrapText="1" justifyLastLine="1"/>
    </xf>
    <xf numFmtId="0" fontId="29" fillId="0" borderId="30" xfId="0" applyFont="1" applyFill="1" applyBorder="1" applyAlignment="1">
      <alignment horizontal="distributed" vertical="center" wrapText="1" justifyLastLine="1"/>
    </xf>
    <xf numFmtId="0" fontId="29" fillId="0" borderId="20" xfId="0" applyFont="1" applyFill="1" applyBorder="1" applyAlignment="1">
      <alignment horizontal="center" shrinkToFit="1"/>
    </xf>
    <xf numFmtId="176" fontId="29" fillId="0" borderId="0" xfId="33" applyNumberFormat="1" applyFont="1" applyFill="1" applyBorder="1" applyAlignment="1">
      <alignment horizontal="right" vertical="center" shrinkToFit="1"/>
    </xf>
    <xf numFmtId="38" fontId="42" fillId="0" borderId="26" xfId="33" applyFont="1" applyFill="1" applyBorder="1" applyAlignment="1">
      <alignment horizontal="center" vertical="center" shrinkToFit="1"/>
    </xf>
    <xf numFmtId="176" fontId="30" fillId="0" borderId="19" xfId="33" applyNumberFormat="1" applyFont="1" applyFill="1" applyBorder="1" applyAlignment="1">
      <alignment horizontal="right" vertical="center" shrinkToFit="1"/>
    </xf>
    <xf numFmtId="38" fontId="42" fillId="0" borderId="0" xfId="33" applyFont="1" applyFill="1"/>
    <xf numFmtId="0" fontId="25" fillId="0" borderId="0" xfId="0" applyFont="1" applyFill="1" applyBorder="1" applyAlignment="1">
      <alignment horizontal="center" shrinkToFit="1"/>
    </xf>
    <xf numFmtId="0" fontId="25" fillId="0" borderId="23" xfId="0" applyFont="1" applyFill="1" applyBorder="1"/>
    <xf numFmtId="176" fontId="29" fillId="0" borderId="10" xfId="33" applyNumberFormat="1" applyFont="1" applyFill="1" applyBorder="1" applyAlignment="1">
      <alignment horizontal="right" vertical="center" shrinkToFit="1"/>
    </xf>
    <xf numFmtId="38" fontId="25" fillId="0" borderId="0" xfId="33" applyFont="1" applyFill="1"/>
    <xf numFmtId="176" fontId="30" fillId="0" borderId="18" xfId="33" applyNumberFormat="1" applyFont="1" applyFill="1" applyBorder="1" applyAlignment="1">
      <alignment horizontal="right" vertical="center" shrinkToFit="1"/>
    </xf>
    <xf numFmtId="38" fontId="56" fillId="0" borderId="0" xfId="33" applyFont="1" applyFill="1" applyBorder="1" applyAlignment="1">
      <alignment horizontal="center" vertical="center" shrinkToFit="1"/>
    </xf>
    <xf numFmtId="177" fontId="25" fillId="0" borderId="0" xfId="33" applyNumberFormat="1" applyFont="1" applyFill="1" applyBorder="1" applyAlignment="1">
      <alignment horizontal="right" vertical="center" shrinkToFit="1"/>
    </xf>
    <xf numFmtId="177" fontId="42" fillId="0" borderId="0" xfId="33" applyNumberFormat="1" applyFont="1" applyFill="1" applyBorder="1" applyAlignment="1">
      <alignment horizontal="right" vertical="center" shrinkToFit="1"/>
    </xf>
    <xf numFmtId="0" fontId="21" fillId="0" borderId="23" xfId="0" applyFont="1" applyFill="1" applyBorder="1" applyAlignment="1">
      <alignment wrapText="1"/>
    </xf>
    <xf numFmtId="0" fontId="21" fillId="0" borderId="0" xfId="0" applyFont="1" applyFill="1" applyBorder="1" applyAlignment="1"/>
    <xf numFmtId="0" fontId="29" fillId="0" borderId="0" xfId="0" applyFont="1" applyFill="1" applyAlignment="1">
      <alignment horizontal="right" vertical="center"/>
    </xf>
    <xf numFmtId="0" fontId="25" fillId="0" borderId="11" xfId="0" applyFont="1" applyFill="1" applyBorder="1" applyAlignment="1">
      <alignment horizontal="distributed" vertical="center" wrapText="1"/>
    </xf>
    <xf numFmtId="0" fontId="25" fillId="0" borderId="12" xfId="0" applyFont="1" applyFill="1" applyBorder="1" applyAlignment="1">
      <alignment horizontal="distributed" vertical="center" wrapText="1"/>
    </xf>
    <xf numFmtId="0" fontId="22" fillId="0" borderId="12" xfId="0" applyFont="1" applyFill="1" applyBorder="1" applyAlignment="1">
      <alignment horizontal="distributed" vertical="center" wrapText="1"/>
    </xf>
    <xf numFmtId="0" fontId="25" fillId="0" borderId="28" xfId="0" applyFont="1" applyFill="1" applyBorder="1" applyAlignment="1">
      <alignment horizontal="distributed" vertical="center" wrapText="1"/>
    </xf>
    <xf numFmtId="0" fontId="22" fillId="0" borderId="28" xfId="0" applyFont="1" applyFill="1" applyBorder="1" applyAlignment="1">
      <alignment horizontal="distributed" vertical="center" wrapText="1"/>
    </xf>
    <xf numFmtId="0" fontId="30" fillId="0" borderId="39" xfId="0" applyFont="1" applyFill="1" applyBorder="1" applyAlignment="1">
      <alignment horizontal="distributed" vertical="center" shrinkToFit="1"/>
    </xf>
    <xf numFmtId="38" fontId="30" fillId="0" borderId="23" xfId="33" applyFont="1" applyFill="1" applyBorder="1" applyAlignment="1">
      <alignment horizontal="right" vertical="center" shrinkToFit="1"/>
    </xf>
    <xf numFmtId="38" fontId="29" fillId="0" borderId="10" xfId="33" applyFont="1" applyFill="1" applyBorder="1" applyAlignment="1">
      <alignment horizontal="right" vertical="center" shrinkToFit="1"/>
    </xf>
    <xf numFmtId="38" fontId="29" fillId="0" borderId="0" xfId="33" applyFont="1" applyFill="1" applyBorder="1" applyAlignment="1">
      <alignment horizontal="right" vertical="center" shrinkToFit="1"/>
    </xf>
    <xf numFmtId="38" fontId="29" fillId="0" borderId="0" xfId="33" applyFont="1" applyFill="1" applyBorder="1" applyAlignment="1">
      <alignment vertical="center" shrinkToFit="1"/>
    </xf>
    <xf numFmtId="38" fontId="29" fillId="0" borderId="19" xfId="33" applyFont="1" applyFill="1" applyBorder="1" applyAlignment="1">
      <alignment horizontal="right" vertical="center" shrinkToFit="1"/>
    </xf>
    <xf numFmtId="38" fontId="29" fillId="0" borderId="19" xfId="33" applyFont="1" applyFill="1" applyBorder="1" applyAlignment="1">
      <alignment vertical="center" shrinkToFit="1"/>
    </xf>
    <xf numFmtId="0" fontId="29" fillId="0" borderId="0" xfId="0" applyFont="1" applyFill="1" applyBorder="1" applyAlignment="1">
      <alignment horizontal="right" vertical="center"/>
    </xf>
    <xf numFmtId="0" fontId="25" fillId="0" borderId="20"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42" fillId="0" borderId="26" xfId="0" applyFont="1" applyFill="1" applyBorder="1" applyAlignment="1">
      <alignment horizontal="center" vertical="center" shrinkToFit="1"/>
    </xf>
    <xf numFmtId="177" fontId="42" fillId="0" borderId="18" xfId="0" applyNumberFormat="1" applyFont="1" applyFill="1" applyBorder="1" applyAlignment="1">
      <alignment horizontal="right" vertical="center"/>
    </xf>
    <xf numFmtId="0" fontId="25" fillId="0" borderId="43" xfId="0" applyFont="1" applyFill="1" applyBorder="1" applyAlignment="1">
      <alignment horizontal="distributed" vertical="center" justifyLastLine="1" shrinkToFit="1"/>
    </xf>
    <xf numFmtId="0" fontId="25" fillId="0" borderId="12" xfId="0" applyFont="1" applyFill="1" applyBorder="1" applyAlignment="1">
      <alignment horizontal="distributed" vertical="center" wrapText="1" justifyLastLine="1" shrinkToFit="1"/>
    </xf>
    <xf numFmtId="0" fontId="40" fillId="0" borderId="0" xfId="0" applyFont="1" applyFill="1" applyBorder="1" applyAlignment="1">
      <alignment horizontal="center"/>
    </xf>
    <xf numFmtId="177" fontId="25" fillId="0" borderId="0" xfId="0" applyNumberFormat="1" applyFont="1" applyFill="1" applyBorder="1" applyAlignment="1">
      <alignment vertical="center"/>
    </xf>
    <xf numFmtId="177" fontId="42" fillId="0" borderId="18" xfId="0" applyNumberFormat="1" applyFont="1" applyFill="1" applyBorder="1" applyAlignment="1">
      <alignment vertical="center"/>
    </xf>
    <xf numFmtId="177" fontId="42" fillId="0" borderId="19" xfId="0" applyNumberFormat="1" applyFont="1" applyFill="1" applyBorder="1" applyAlignment="1">
      <alignment vertical="center"/>
    </xf>
    <xf numFmtId="0" fontId="58" fillId="25" borderId="38" xfId="63" applyFont="1" applyFill="1" applyBorder="1" applyAlignment="1" applyProtection="1">
      <alignment horizontal="center" vertical="center"/>
      <protection hidden="1"/>
    </xf>
    <xf numFmtId="0" fontId="58" fillId="25" borderId="38" xfId="63" applyFont="1" applyFill="1" applyBorder="1" applyAlignment="1" applyProtection="1">
      <alignment horizontal="center" vertical="center" shrinkToFit="1"/>
      <protection hidden="1"/>
    </xf>
    <xf numFmtId="0" fontId="97" fillId="25" borderId="38" xfId="63" applyFont="1" applyFill="1" applyBorder="1" applyAlignment="1" applyProtection="1">
      <alignment horizontal="center" vertical="center" wrapText="1" shrinkToFit="1"/>
      <protection hidden="1"/>
    </xf>
    <xf numFmtId="0" fontId="58" fillId="0" borderId="0" xfId="63" applyFont="1" applyFill="1" applyBorder="1" applyAlignment="1" applyProtection="1">
      <alignment horizontal="center" vertical="center"/>
      <protection hidden="1"/>
    </xf>
    <xf numFmtId="0" fontId="51" fillId="26" borderId="0" xfId="63" applyFont="1" applyFill="1" applyBorder="1" applyAlignment="1" applyProtection="1">
      <alignment vertical="center"/>
      <protection hidden="1"/>
    </xf>
    <xf numFmtId="0" fontId="42" fillId="26" borderId="0" xfId="48" applyFont="1" applyFill="1" applyBorder="1" applyAlignment="1">
      <alignment vertical="center"/>
    </xf>
    <xf numFmtId="0" fontId="63" fillId="26" borderId="0" xfId="48" applyFont="1" applyFill="1" applyBorder="1" applyAlignment="1">
      <alignment horizontal="center" vertical="center"/>
    </xf>
    <xf numFmtId="0" fontId="98" fillId="26" borderId="0" xfId="63" applyFont="1" applyFill="1" applyBorder="1" applyAlignment="1" applyProtection="1">
      <alignment horizontal="center" vertical="center" wrapText="1" shrinkToFit="1"/>
      <protection hidden="1"/>
    </xf>
    <xf numFmtId="0" fontId="99" fillId="26" borderId="0" xfId="64" applyFill="1" applyBorder="1" applyAlignment="1" applyProtection="1">
      <alignment horizontal="center" vertical="center"/>
      <protection hidden="1"/>
    </xf>
    <xf numFmtId="0" fontId="63" fillId="0" borderId="0" xfId="48" applyFont="1" applyFill="1" applyBorder="1" applyAlignment="1">
      <alignment horizontal="center" vertical="center"/>
    </xf>
    <xf numFmtId="0" fontId="98" fillId="0" borderId="0" xfId="63" applyFont="1" applyFill="1" applyBorder="1" applyAlignment="1" applyProtection="1">
      <alignment horizontal="center" vertical="center" wrapText="1" shrinkToFit="1"/>
      <protection hidden="1"/>
    </xf>
    <xf numFmtId="0" fontId="58" fillId="26" borderId="0" xfId="63" applyFont="1" applyFill="1" applyBorder="1" applyAlignment="1" applyProtection="1">
      <alignment vertical="center"/>
      <protection hidden="1"/>
    </xf>
    <xf numFmtId="0" fontId="63" fillId="0" borderId="0" xfId="48" applyFont="1" applyBorder="1" applyAlignment="1">
      <alignment horizontal="center" vertical="center"/>
    </xf>
    <xf numFmtId="0" fontId="100" fillId="0" borderId="0" xfId="64" applyFont="1" applyFill="1" applyBorder="1" applyAlignment="1">
      <alignment horizontal="center" vertical="center"/>
    </xf>
    <xf numFmtId="0" fontId="58" fillId="0" borderId="0" xfId="63" applyFont="1" applyFill="1" applyBorder="1" applyAlignment="1" applyProtection="1">
      <alignment vertical="center"/>
      <protection hidden="1"/>
    </xf>
    <xf numFmtId="0" fontId="58" fillId="0" borderId="0" xfId="63" applyFont="1" applyFill="1" applyBorder="1" applyAlignment="1" applyProtection="1">
      <alignment horizontal="center" vertical="center" shrinkToFit="1"/>
      <protection hidden="1"/>
    </xf>
    <xf numFmtId="0" fontId="58" fillId="25" borderId="38" xfId="63" applyNumberFormat="1" applyFont="1" applyFill="1" applyBorder="1" applyAlignment="1" applyProtection="1">
      <alignment horizontal="center" vertical="center" shrinkToFit="1"/>
      <protection hidden="1"/>
    </xf>
    <xf numFmtId="0" fontId="42" fillId="26" borderId="0" xfId="48" applyFont="1" applyFill="1" applyBorder="1" applyAlignment="1">
      <alignment vertical="center" shrinkToFit="1"/>
    </xf>
    <xf numFmtId="0" fontId="63" fillId="0" borderId="0" xfId="48" applyFont="1" applyBorder="1" applyAlignment="1">
      <alignment horizontal="left" vertical="center" shrinkToFit="1"/>
    </xf>
    <xf numFmtId="0" fontId="58" fillId="0" borderId="0" xfId="63" applyNumberFormat="1" applyFont="1" applyFill="1" applyBorder="1" applyAlignment="1" applyProtection="1">
      <alignment horizontal="left" vertical="center" shrinkToFit="1"/>
      <protection hidden="1"/>
    </xf>
    <xf numFmtId="0" fontId="58" fillId="0" borderId="0" xfId="63" applyNumberFormat="1" applyFont="1" applyFill="1" applyBorder="1" applyAlignment="1" applyProtection="1">
      <alignment horizontal="center" vertical="center" shrinkToFit="1"/>
      <protection hidden="1"/>
    </xf>
    <xf numFmtId="0" fontId="62" fillId="25" borderId="38" xfId="63" applyFont="1" applyFill="1" applyBorder="1" applyAlignment="1" applyProtection="1">
      <alignment horizontal="center" vertical="center"/>
      <protection hidden="1"/>
    </xf>
    <xf numFmtId="0" fontId="101" fillId="26" borderId="0" xfId="64" applyFont="1" applyFill="1" applyBorder="1" applyAlignment="1" applyProtection="1">
      <alignment horizontal="center" vertical="center"/>
      <protection hidden="1"/>
    </xf>
    <xf numFmtId="0" fontId="62" fillId="26" borderId="0" xfId="63" applyFont="1" applyFill="1" applyBorder="1" applyAlignment="1" applyProtection="1">
      <alignment vertical="center"/>
      <protection hidden="1"/>
    </xf>
    <xf numFmtId="0" fontId="62" fillId="0" borderId="0" xfId="63" applyFont="1" applyFill="1" applyBorder="1" applyAlignment="1" applyProtection="1">
      <alignment vertical="center"/>
      <protection hidden="1"/>
    </xf>
    <xf numFmtId="0" fontId="63" fillId="0" borderId="0" xfId="48" applyFont="1" applyBorder="1" applyAlignment="1">
      <alignment vertical="center" shrinkToFit="1"/>
    </xf>
    <xf numFmtId="38" fontId="100" fillId="0" borderId="0" xfId="64" applyNumberFormat="1" applyFont="1" applyFill="1" applyAlignment="1">
      <alignment vertical="center"/>
    </xf>
    <xf numFmtId="38" fontId="102" fillId="0" borderId="0" xfId="46" applyFont="1" applyFill="1" applyAlignment="1">
      <alignment vertical="center"/>
    </xf>
    <xf numFmtId="0" fontId="47" fillId="0" borderId="0" xfId="48" applyFont="1" applyBorder="1" applyAlignment="1">
      <alignment horizontal="left" vertical="center" shrinkToFit="1"/>
    </xf>
    <xf numFmtId="0" fontId="47" fillId="0" borderId="0" xfId="48" applyFont="1" applyBorder="1" applyAlignment="1">
      <alignment horizontal="center" vertical="center"/>
    </xf>
    <xf numFmtId="0" fontId="7" fillId="0" borderId="0" xfId="65" applyFont="1">
      <alignment vertical="center"/>
    </xf>
    <xf numFmtId="0" fontId="103" fillId="0" borderId="0" xfId="65" applyFont="1" applyAlignment="1">
      <alignment horizontal="center" vertical="center"/>
    </xf>
    <xf numFmtId="0" fontId="25" fillId="0" borderId="0" xfId="65" applyFont="1">
      <alignment vertical="center"/>
    </xf>
    <xf numFmtId="0" fontId="67" fillId="0" borderId="0" xfId="65" applyFont="1">
      <alignment vertical="center"/>
    </xf>
    <xf numFmtId="0" fontId="63" fillId="0" borderId="0" xfId="63" applyFont="1" applyFill="1" applyBorder="1" applyAlignment="1" applyProtection="1">
      <alignment horizontal="center" vertical="center" shrinkToFit="1"/>
      <protection hidden="1"/>
    </xf>
    <xf numFmtId="0" fontId="100" fillId="0" borderId="0" xfId="64" applyFont="1" applyFill="1" applyBorder="1" applyAlignment="1" applyProtection="1">
      <alignment horizontal="left" vertical="center" shrinkToFit="1"/>
      <protection hidden="1"/>
    </xf>
    <xf numFmtId="0" fontId="25" fillId="0" borderId="15" xfId="0" applyFont="1" applyFill="1" applyBorder="1" applyAlignment="1">
      <alignment horizontal="distributed" vertical="center" justifyLastLine="1"/>
    </xf>
    <xf numFmtId="0" fontId="25" fillId="0" borderId="16" xfId="0" applyFont="1" applyFill="1" applyBorder="1" applyAlignment="1">
      <alignment horizontal="distributed" vertical="center" justifyLastLine="1"/>
    </xf>
    <xf numFmtId="0" fontId="29" fillId="0" borderId="31" xfId="0" applyFont="1" applyFill="1" applyBorder="1" applyAlignment="1"/>
    <xf numFmtId="0" fontId="29" fillId="0" borderId="23" xfId="0" applyFont="1" applyFill="1" applyBorder="1" applyAlignment="1"/>
    <xf numFmtId="0" fontId="29" fillId="0" borderId="0" xfId="0" applyFont="1" applyFill="1" applyBorder="1" applyAlignment="1">
      <alignment horizontal="left"/>
    </xf>
    <xf numFmtId="0" fontId="43" fillId="0" borderId="0" xfId="0" applyFont="1" applyFill="1" applyAlignment="1">
      <alignment vertical="center"/>
    </xf>
    <xf numFmtId="0" fontId="29" fillId="0" borderId="31" xfId="0" applyFont="1" applyFill="1" applyBorder="1" applyAlignment="1"/>
    <xf numFmtId="38" fontId="100" fillId="0" borderId="0" xfId="64" applyNumberFormat="1" applyFont="1" applyFill="1" applyAlignment="1">
      <alignment vertical="center"/>
    </xf>
    <xf numFmtId="0" fontId="25" fillId="0" borderId="13" xfId="0" applyFont="1" applyFill="1" applyBorder="1" applyAlignment="1">
      <alignment horizontal="distributed" vertical="center" justifyLastLine="1"/>
    </xf>
    <xf numFmtId="0" fontId="25" fillId="0" borderId="14" xfId="0" applyFont="1" applyFill="1" applyBorder="1" applyAlignment="1">
      <alignment horizontal="distributed" vertical="center" justifyLastLine="1"/>
    </xf>
    <xf numFmtId="0" fontId="25" fillId="0" borderId="18" xfId="0" applyFont="1" applyFill="1" applyBorder="1" applyAlignment="1">
      <alignment horizontal="distributed" vertical="center" justifyLastLine="1"/>
    </xf>
    <xf numFmtId="0" fontId="25" fillId="0" borderId="19" xfId="0" applyFont="1" applyFill="1" applyBorder="1" applyAlignment="1">
      <alignment horizontal="distributed" vertical="center" justifyLastLine="1"/>
    </xf>
    <xf numFmtId="0" fontId="27" fillId="0" borderId="0" xfId="0" applyFont="1" applyFill="1" applyAlignment="1">
      <alignment horizontal="center" vertical="center"/>
    </xf>
    <xf numFmtId="0" fontId="25" fillId="0" borderId="11" xfId="0" applyFont="1" applyFill="1" applyBorder="1" applyAlignment="1">
      <alignment horizontal="distributed" vertical="center" justifyLastLine="1"/>
    </xf>
    <xf numFmtId="0" fontId="25" fillId="0" borderId="15" xfId="0" applyFont="1" applyFill="1" applyBorder="1" applyAlignment="1">
      <alignment horizontal="distributed" vertical="center" justifyLastLine="1"/>
    </xf>
    <xf numFmtId="0" fontId="25" fillId="0" borderId="21" xfId="0" applyFont="1" applyFill="1" applyBorder="1" applyAlignment="1">
      <alignment horizontal="distributed" vertical="center" justifyLastLine="1" shrinkToFit="1"/>
    </xf>
    <xf numFmtId="0" fontId="25" fillId="0" borderId="22" xfId="0" applyFont="1" applyFill="1" applyBorder="1" applyAlignment="1">
      <alignment horizontal="distributed" vertical="center" justifyLastLine="1" shrinkToFit="1"/>
    </xf>
    <xf numFmtId="0" fontId="25" fillId="0" borderId="12" xfId="0" applyFont="1" applyFill="1" applyBorder="1" applyAlignment="1">
      <alignment horizontal="distributed" vertical="center" justifyLastLine="1"/>
    </xf>
    <xf numFmtId="0" fontId="25" fillId="0" borderId="16" xfId="0" applyFont="1" applyFill="1" applyBorder="1" applyAlignment="1">
      <alignment horizontal="distributed" vertical="center" justifyLastLine="1"/>
    </xf>
    <xf numFmtId="0" fontId="26" fillId="0" borderId="0" xfId="0" applyFont="1" applyFill="1" applyAlignment="1">
      <alignment horizontal="center" vertical="center"/>
    </xf>
    <xf numFmtId="0" fontId="25" fillId="0" borderId="28"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25" fillId="0" borderId="29" xfId="0" applyFont="1" applyFill="1" applyBorder="1" applyAlignment="1">
      <alignment horizontal="distributed" vertical="center" justifyLastLine="1"/>
    </xf>
    <xf numFmtId="0" fontId="27" fillId="0" borderId="0" xfId="0" applyFont="1" applyFill="1" applyAlignment="1">
      <alignment horizontal="center"/>
    </xf>
    <xf numFmtId="0" fontId="25" fillId="0" borderId="20" xfId="0" applyFont="1" applyFill="1" applyBorder="1" applyAlignment="1">
      <alignment horizontal="distributed" vertical="center"/>
    </xf>
    <xf numFmtId="0" fontId="25" fillId="0" borderId="19" xfId="0" applyFont="1" applyFill="1" applyBorder="1" applyAlignment="1">
      <alignment horizontal="center" vertical="center"/>
    </xf>
    <xf numFmtId="0" fontId="25" fillId="0" borderId="18" xfId="0" applyFont="1" applyFill="1" applyBorder="1" applyAlignment="1">
      <alignment horizontal="center" vertical="center" shrinkToFit="1"/>
    </xf>
    <xf numFmtId="0" fontId="25" fillId="0" borderId="22" xfId="0" applyFont="1" applyFill="1" applyBorder="1" applyAlignment="1">
      <alignment horizontal="distributed" vertical="center" shrinkToFit="1"/>
    </xf>
    <xf numFmtId="0" fontId="25" fillId="0" borderId="10" xfId="0" applyFont="1" applyFill="1" applyBorder="1" applyAlignment="1">
      <alignment horizontal="distributed" vertical="center" shrinkToFit="1"/>
    </xf>
    <xf numFmtId="0" fontId="25" fillId="0" borderId="21"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29" fillId="0" borderId="31" xfId="0" applyFont="1" applyFill="1" applyBorder="1" applyAlignment="1">
      <alignment horizontal="left"/>
    </xf>
    <xf numFmtId="38" fontId="25" fillId="0" borderId="28" xfId="46"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25" fillId="0" borderId="49"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25" fillId="0" borderId="0" xfId="0" applyFont="1" applyFill="1" applyBorder="1" applyAlignment="1">
      <alignment horizontal="distributed" vertical="center" shrinkToFit="1"/>
    </xf>
    <xf numFmtId="0" fontId="25" fillId="0" borderId="26" xfId="0" applyFont="1" applyFill="1" applyBorder="1" applyAlignment="1">
      <alignment horizontal="distributed" vertical="center" indent="1"/>
    </xf>
    <xf numFmtId="0" fontId="25" fillId="0" borderId="42" xfId="0" applyFont="1" applyFill="1" applyBorder="1" applyAlignment="1">
      <alignment horizontal="distributed" vertical="center" justifyLastLine="1"/>
    </xf>
    <xf numFmtId="0" fontId="49" fillId="0" borderId="30" xfId="0" applyFont="1" applyBorder="1" applyAlignment="1">
      <alignment horizontal="distributed" vertical="center" justifyLastLine="1"/>
    </xf>
    <xf numFmtId="0" fontId="49" fillId="0" borderId="15" xfId="0" applyFont="1" applyBorder="1" applyAlignment="1">
      <alignment horizontal="distributed" vertical="center" justifyLastLine="1"/>
    </xf>
    <xf numFmtId="0" fontId="26" fillId="0" borderId="0" xfId="0" applyFont="1" applyFill="1" applyAlignment="1"/>
    <xf numFmtId="0" fontId="25" fillId="0" borderId="20" xfId="0" applyFont="1" applyFill="1" applyBorder="1" applyAlignment="1">
      <alignment horizontal="distributed" vertical="center" indent="1"/>
    </xf>
    <xf numFmtId="0" fontId="29" fillId="0" borderId="31" xfId="0" applyFont="1" applyFill="1" applyBorder="1" applyAlignment="1"/>
    <xf numFmtId="0" fontId="25" fillId="0" borderId="38"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1" fillId="0" borderId="0" xfId="0" applyFont="1" applyFill="1" applyBorder="1" applyAlignment="1">
      <alignment horizontal="left"/>
    </xf>
    <xf numFmtId="0" fontId="25" fillId="0" borderId="20" xfId="0" applyFont="1" applyFill="1" applyBorder="1" applyAlignment="1">
      <alignment horizontal="distributed" vertical="center" justifyLastLine="1"/>
    </xf>
    <xf numFmtId="0" fontId="25" fillId="0" borderId="47" xfId="0" applyFont="1" applyFill="1" applyBorder="1" applyAlignment="1">
      <alignment horizontal="distributed" vertical="center" justifyLastLine="1"/>
    </xf>
    <xf numFmtId="0" fontId="25" fillId="0" borderId="30" xfId="0" applyFont="1" applyBorder="1" applyAlignment="1">
      <alignment horizontal="distributed" vertical="center" justifyLastLine="1"/>
    </xf>
    <xf numFmtId="0" fontId="42" fillId="0" borderId="20" xfId="0" applyFont="1" applyFill="1" applyBorder="1" applyAlignment="1">
      <alignment horizontal="distributed" vertical="center"/>
    </xf>
    <xf numFmtId="0" fontId="29" fillId="0" borderId="23" xfId="0" applyFont="1" applyFill="1" applyBorder="1" applyAlignment="1"/>
    <xf numFmtId="0" fontId="29" fillId="0" borderId="39" xfId="0" applyFont="1" applyFill="1" applyBorder="1" applyAlignment="1"/>
    <xf numFmtId="0" fontId="49" fillId="0" borderId="29" xfId="0" applyFont="1" applyFill="1" applyBorder="1" applyAlignment="1">
      <alignment horizontal="distributed" vertical="center" justifyLastLine="1"/>
    </xf>
    <xf numFmtId="0" fontId="49" fillId="0" borderId="26"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9" fillId="0" borderId="0" xfId="0" applyFont="1" applyFill="1" applyBorder="1" applyAlignment="1">
      <alignment horizontal="left"/>
    </xf>
    <xf numFmtId="0" fontId="25" fillId="0" borderId="12" xfId="48" applyFont="1" applyFill="1" applyBorder="1" applyAlignment="1">
      <alignment horizontal="distributed" vertical="center" justifyLastLine="1"/>
    </xf>
    <xf numFmtId="0" fontId="25" fillId="0" borderId="28" xfId="48" applyFont="1" applyFill="1" applyBorder="1" applyAlignment="1">
      <alignment horizontal="distributed" vertical="center" justifyLastLine="1"/>
    </xf>
    <xf numFmtId="0" fontId="29" fillId="0" borderId="31" xfId="48" applyFont="1" applyFill="1" applyBorder="1" applyAlignment="1">
      <alignment horizontal="left"/>
    </xf>
    <xf numFmtId="38" fontId="25" fillId="0" borderId="11" xfId="33" applyFont="1" applyFill="1" applyBorder="1" applyAlignment="1">
      <alignment horizontal="distributed" vertical="center" indent="1"/>
    </xf>
    <xf numFmtId="38" fontId="25" fillId="0" borderId="12" xfId="33" applyFont="1" applyFill="1" applyBorder="1" applyAlignment="1">
      <alignment horizontal="distributed" vertical="center" justifyLastLine="1"/>
    </xf>
    <xf numFmtId="38" fontId="25" fillId="0" borderId="11" xfId="33" applyFont="1" applyFill="1" applyBorder="1" applyAlignment="1">
      <alignment horizontal="distributed" vertical="center" justifyLastLine="1"/>
    </xf>
    <xf numFmtId="38" fontId="25" fillId="0" borderId="28" xfId="33" applyFont="1" applyFill="1" applyBorder="1" applyAlignment="1">
      <alignment horizontal="distributed" vertical="center" justifyLastLine="1"/>
    </xf>
    <xf numFmtId="38" fontId="25" fillId="0" borderId="27" xfId="33" applyFont="1" applyFill="1" applyBorder="1" applyAlignment="1">
      <alignment horizontal="distributed" vertical="center" justifyLastLine="1"/>
    </xf>
    <xf numFmtId="0" fontId="43" fillId="0" borderId="0" xfId="0" applyFont="1" applyFill="1" applyAlignment="1">
      <alignment vertical="center"/>
    </xf>
    <xf numFmtId="0" fontId="25" fillId="0" borderId="27" xfId="0" applyFont="1" applyFill="1" applyBorder="1" applyAlignment="1">
      <alignment horizontal="distributed" vertical="center" wrapText="1" justifyLastLine="1"/>
    </xf>
    <xf numFmtId="0" fontId="25" fillId="0" borderId="19" xfId="0" applyFont="1" applyFill="1" applyBorder="1" applyAlignment="1">
      <alignment horizontal="distributed" vertical="center" justifyLastLine="1" shrinkToFit="1"/>
    </xf>
    <xf numFmtId="0" fontId="25" fillId="0" borderId="17" xfId="0" applyFont="1" applyFill="1" applyBorder="1" applyAlignment="1">
      <alignment horizontal="distributed" vertical="center" justifyLastLine="1"/>
    </xf>
    <xf numFmtId="178" fontId="92" fillId="0" borderId="0" xfId="33" applyNumberFormat="1" applyFont="1" applyFill="1" applyBorder="1" applyAlignment="1">
      <alignment horizontal="right"/>
    </xf>
    <xf numFmtId="0" fontId="42" fillId="0" borderId="0" xfId="0" applyFont="1" applyFill="1" applyBorder="1" applyAlignment="1">
      <alignment vertical="center"/>
    </xf>
    <xf numFmtId="0" fontId="25" fillId="0" borderId="0" xfId="0" applyFont="1" applyFill="1" applyBorder="1" applyAlignment="1">
      <alignment vertical="center"/>
    </xf>
    <xf numFmtId="38" fontId="25" fillId="0" borderId="0" xfId="33" applyFont="1" applyFill="1" applyAlignment="1">
      <alignment vertical="center"/>
    </xf>
    <xf numFmtId="0" fontId="29" fillId="0" borderId="23" xfId="0" applyFont="1" applyFill="1" applyBorder="1" applyAlignment="1">
      <alignment horizontal="center" vertical="center"/>
    </xf>
    <xf numFmtId="0" fontId="25" fillId="0" borderId="0" xfId="0" applyFont="1" applyFill="1" applyBorder="1" applyAlignment="1">
      <alignment horizontal="distributed" vertical="center" indent="3"/>
    </xf>
    <xf numFmtId="0" fontId="25" fillId="0" borderId="0" xfId="0" applyFont="1" applyFill="1" applyBorder="1" applyAlignment="1"/>
    <xf numFmtId="0" fontId="21" fillId="0" borderId="30" xfId="0" applyFont="1" applyFill="1" applyBorder="1" applyAlignment="1">
      <alignment horizontal="distributed" vertical="center" justifyLastLine="1" shrinkToFit="1"/>
    </xf>
    <xf numFmtId="178" fontId="42" fillId="0" borderId="19" xfId="0" applyNumberFormat="1" applyFont="1" applyFill="1" applyBorder="1" applyAlignment="1">
      <alignment horizontal="right" vertical="center"/>
    </xf>
    <xf numFmtId="38" fontId="25" fillId="0" borderId="39" xfId="33" applyFont="1" applyFill="1" applyBorder="1" applyAlignment="1">
      <alignment horizontal="center" vertical="center"/>
    </xf>
    <xf numFmtId="0" fontId="64" fillId="0" borderId="0" xfId="0" applyFont="1" applyFill="1" applyAlignment="1">
      <alignment horizontal="left" vertical="center"/>
    </xf>
    <xf numFmtId="0" fontId="64" fillId="0" borderId="0" xfId="0" applyFont="1" applyFill="1"/>
    <xf numFmtId="0" fontId="64" fillId="0" borderId="23" xfId="0" applyFont="1" applyFill="1" applyBorder="1" applyAlignment="1">
      <alignment horizontal="left" vertical="center"/>
    </xf>
    <xf numFmtId="176" fontId="42" fillId="0" borderId="19" xfId="0" applyNumberFormat="1" applyFont="1" applyFill="1" applyBorder="1" applyAlignment="1">
      <alignment vertical="center" shrinkToFit="1"/>
    </xf>
    <xf numFmtId="176" fontId="42" fillId="0" borderId="18" xfId="0" applyNumberFormat="1" applyFont="1" applyFill="1" applyBorder="1" applyAlignment="1">
      <alignment vertical="center" shrinkToFit="1"/>
    </xf>
    <xf numFmtId="176" fontId="44" fillId="0" borderId="0" xfId="0" applyNumberFormat="1" applyFont="1" applyFill="1" applyBorder="1" applyAlignment="1">
      <alignment vertical="center" shrinkToFit="1"/>
    </xf>
    <xf numFmtId="176" fontId="44" fillId="0" borderId="10" xfId="0" applyNumberFormat="1" applyFont="1" applyFill="1" applyBorder="1" applyAlignment="1">
      <alignment vertical="center" shrinkToFit="1"/>
    </xf>
    <xf numFmtId="0" fontId="64" fillId="0" borderId="16" xfId="0" applyFont="1" applyFill="1" applyBorder="1" applyAlignment="1">
      <alignment horizontal="distributed" vertical="center" wrapText="1" justifyLastLine="1"/>
    </xf>
    <xf numFmtId="0" fontId="64" fillId="0" borderId="16" xfId="0" applyFont="1" applyFill="1" applyBorder="1" applyAlignment="1">
      <alignment horizontal="distributed" vertical="center" justifyLastLine="1"/>
    </xf>
    <xf numFmtId="0" fontId="64" fillId="0" borderId="30" xfId="0" applyFont="1" applyFill="1" applyBorder="1" applyAlignment="1">
      <alignment horizontal="distributed" vertical="center" wrapText="1" justifyLastLine="1"/>
    </xf>
    <xf numFmtId="0" fontId="64" fillId="0" borderId="15" xfId="0" applyFont="1" applyFill="1" applyBorder="1" applyAlignment="1">
      <alignment horizontal="distributed" vertical="center" wrapText="1" justifyLastLine="1"/>
    </xf>
    <xf numFmtId="0" fontId="64" fillId="0" borderId="31" xfId="0" applyFont="1" applyFill="1" applyBorder="1" applyAlignment="1">
      <alignment horizontal="right"/>
    </xf>
    <xf numFmtId="0" fontId="64" fillId="0" borderId="31" xfId="0" applyFont="1" applyFill="1" applyBorder="1" applyAlignment="1"/>
    <xf numFmtId="0" fontId="64" fillId="0" borderId="0" xfId="0" applyFont="1" applyFill="1" applyAlignment="1"/>
    <xf numFmtId="0" fontId="108" fillId="0" borderId="0" xfId="0" applyFont="1" applyFill="1" applyAlignment="1">
      <alignment horizontal="center"/>
    </xf>
    <xf numFmtId="0" fontId="27" fillId="0" borderId="0" xfId="0" applyFont="1" applyFill="1" applyAlignment="1"/>
    <xf numFmtId="177" fontId="44" fillId="0" borderId="0" xfId="0" applyNumberFormat="1" applyFont="1" applyFill="1" applyBorder="1" applyAlignment="1">
      <alignment horizontal="right" vertical="center"/>
    </xf>
    <xf numFmtId="177" fontId="44" fillId="0" borderId="10" xfId="0" applyNumberFormat="1" applyFont="1" applyFill="1" applyBorder="1" applyAlignment="1">
      <alignment horizontal="right" vertical="center"/>
    </xf>
    <xf numFmtId="0" fontId="44" fillId="0" borderId="28" xfId="0" applyFont="1" applyFill="1" applyBorder="1" applyAlignment="1">
      <alignment horizontal="distributed" vertical="center" justifyLastLine="1" shrinkToFit="1"/>
    </xf>
    <xf numFmtId="0" fontId="44" fillId="0" borderId="28" xfId="0" applyFont="1" applyFill="1" applyBorder="1" applyAlignment="1">
      <alignment horizontal="distributed" vertical="center" justifyLastLine="1"/>
    </xf>
    <xf numFmtId="0" fontId="44" fillId="0" borderId="47" xfId="0" applyFont="1" applyFill="1" applyBorder="1" applyAlignment="1">
      <alignment horizontal="distributed" vertical="center" justifyLastLine="1"/>
    </xf>
    <xf numFmtId="0" fontId="44" fillId="0" borderId="28" xfId="0" applyFont="1" applyFill="1" applyBorder="1" applyAlignment="1">
      <alignment horizontal="distributed" vertical="center" wrapText="1" justifyLastLine="1"/>
    </xf>
    <xf numFmtId="0" fontId="44" fillId="0" borderId="11" xfId="0" applyFont="1" applyFill="1" applyBorder="1" applyAlignment="1">
      <alignment horizontal="distributed" vertical="center" justifyLastLine="1"/>
    </xf>
    <xf numFmtId="38" fontId="64" fillId="0" borderId="0" xfId="33" applyFont="1" applyFill="1"/>
    <xf numFmtId="0" fontId="64" fillId="0" borderId="0" xfId="0" applyFont="1" applyFill="1" applyAlignment="1">
      <alignment vertical="center"/>
    </xf>
    <xf numFmtId="38" fontId="42" fillId="0" borderId="0" xfId="33" applyFont="1" applyFill="1" applyBorder="1" applyAlignment="1">
      <alignment horizontal="right" vertical="center" shrinkToFit="1"/>
    </xf>
    <xf numFmtId="38" fontId="42" fillId="0" borderId="10" xfId="33" applyFont="1" applyFill="1" applyBorder="1" applyAlignment="1">
      <alignment horizontal="right" vertical="center" shrinkToFit="1"/>
    </xf>
    <xf numFmtId="38" fontId="44" fillId="0" borderId="0" xfId="33" applyFont="1" applyFill="1" applyBorder="1" applyAlignment="1">
      <alignment horizontal="right" vertical="center" shrinkToFit="1"/>
    </xf>
    <xf numFmtId="38" fontId="44" fillId="0" borderId="0" xfId="33" applyFont="1" applyFill="1" applyBorder="1" applyAlignment="1">
      <alignment vertical="center" shrinkToFit="1"/>
    </xf>
    <xf numFmtId="38" fontId="44" fillId="0" borderId="10" xfId="33" applyFont="1" applyFill="1" applyBorder="1" applyAlignment="1">
      <alignment horizontal="right" vertical="center" shrinkToFit="1"/>
    </xf>
    <xf numFmtId="0" fontId="26" fillId="0" borderId="0" xfId="0" applyFont="1" applyAlignment="1"/>
    <xf numFmtId="0" fontId="43" fillId="0" borderId="0" xfId="0" applyFont="1" applyAlignment="1"/>
    <xf numFmtId="0" fontId="64" fillId="0" borderId="0" xfId="0" applyFont="1" applyFill="1" applyBorder="1" applyAlignment="1">
      <alignment horizontal="left" vertical="center"/>
    </xf>
    <xf numFmtId="0" fontId="42" fillId="0" borderId="0" xfId="0" applyFont="1" applyFill="1" applyBorder="1" applyAlignment="1">
      <alignment horizontal="right" vertical="center"/>
    </xf>
    <xf numFmtId="0" fontId="42" fillId="0" borderId="0" xfId="0" applyFont="1" applyFill="1" applyBorder="1" applyAlignment="1">
      <alignment horizontal="center" vertical="center"/>
    </xf>
    <xf numFmtId="0" fontId="44" fillId="0" borderId="0" xfId="0" applyFont="1" applyFill="1" applyBorder="1" applyAlignment="1">
      <alignment vertical="center"/>
    </xf>
    <xf numFmtId="0" fontId="44" fillId="0" borderId="0" xfId="0" applyFont="1" applyFill="1" applyAlignment="1">
      <alignment vertical="center"/>
    </xf>
    <xf numFmtId="0" fontId="44" fillId="0" borderId="0" xfId="0" applyFont="1" applyFill="1" applyBorder="1" applyAlignment="1">
      <alignment horizontal="distributed" vertical="center"/>
    </xf>
    <xf numFmtId="0" fontId="44" fillId="0" borderId="0" xfId="0" applyFont="1" applyFill="1" applyBorder="1" applyAlignment="1">
      <alignment horizontal="distributed" vertical="center" justifyLastLine="1"/>
    </xf>
    <xf numFmtId="0" fontId="44" fillId="0" borderId="27" xfId="0" applyFont="1" applyFill="1" applyBorder="1" applyAlignment="1">
      <alignment horizontal="distributed" vertical="center" justifyLastLine="1"/>
    </xf>
    <xf numFmtId="0" fontId="64" fillId="0" borderId="0" xfId="0" applyFont="1" applyFill="1" applyBorder="1" applyAlignment="1">
      <alignment vertical="center"/>
    </xf>
    <xf numFmtId="0" fontId="64" fillId="0" borderId="0" xfId="0" applyFont="1" applyFill="1" applyBorder="1" applyAlignment="1">
      <alignment horizontal="distributed" vertical="center" justifyLastLine="1"/>
    </xf>
    <xf numFmtId="0" fontId="107" fillId="0" borderId="0" xfId="0" applyFont="1" applyFill="1"/>
    <xf numFmtId="0" fontId="30" fillId="0" borderId="0" xfId="0" applyFont="1" applyFill="1" applyAlignment="1"/>
    <xf numFmtId="182" fontId="30" fillId="0" borderId="0" xfId="0" applyNumberFormat="1" applyFont="1" applyFill="1" applyBorder="1" applyAlignment="1">
      <alignment horizontal="right"/>
    </xf>
    <xf numFmtId="3" fontId="30" fillId="0" borderId="0" xfId="0" applyNumberFormat="1" applyFont="1" applyFill="1" applyBorder="1" applyAlignment="1">
      <alignment horizontal="right"/>
    </xf>
    <xf numFmtId="3" fontId="63" fillId="0" borderId="0" xfId="0" applyNumberFormat="1" applyFont="1" applyFill="1" applyBorder="1" applyAlignment="1">
      <alignment horizontal="right"/>
    </xf>
    <xf numFmtId="184" fontId="42" fillId="0" borderId="19" xfId="0" applyNumberFormat="1" applyFont="1" applyFill="1" applyBorder="1" applyAlignment="1">
      <alignment horizontal="right" vertical="center" shrinkToFit="1"/>
    </xf>
    <xf numFmtId="177" fontId="42" fillId="0" borderId="19" xfId="0" applyNumberFormat="1" applyFont="1" applyFill="1" applyBorder="1" applyAlignment="1">
      <alignment horizontal="right" vertical="center" shrinkToFit="1"/>
    </xf>
    <xf numFmtId="177" fontId="42" fillId="0" borderId="18" xfId="0" applyNumberFormat="1" applyFont="1" applyFill="1" applyBorder="1" applyAlignment="1">
      <alignment horizontal="right" vertical="center" shrinkToFit="1"/>
    </xf>
    <xf numFmtId="194" fontId="44" fillId="0" borderId="0" xfId="0" applyNumberFormat="1" applyFont="1" applyFill="1" applyBorder="1" applyAlignment="1">
      <alignment vertical="center" shrinkToFit="1"/>
    </xf>
    <xf numFmtId="177" fontId="44" fillId="0" borderId="0" xfId="0" applyNumberFormat="1" applyFont="1" applyFill="1" applyBorder="1" applyAlignment="1">
      <alignment vertical="center" shrinkToFit="1"/>
    </xf>
    <xf numFmtId="177" fontId="44" fillId="0" borderId="10" xfId="0" applyNumberFormat="1" applyFont="1" applyFill="1" applyBorder="1" applyAlignment="1">
      <alignment vertical="center" shrinkToFit="1"/>
    </xf>
    <xf numFmtId="0" fontId="44" fillId="0" borderId="0" xfId="0" applyFont="1" applyFill="1" applyBorder="1" applyAlignment="1">
      <alignment horizontal="center" vertical="center" shrinkToFit="1"/>
    </xf>
    <xf numFmtId="0" fontId="44" fillId="0" borderId="20" xfId="0" applyFont="1" applyFill="1" applyBorder="1" applyAlignment="1">
      <alignment horizontal="center" vertical="center" shrinkToFit="1"/>
    </xf>
    <xf numFmtId="0" fontId="64" fillId="0" borderId="0" xfId="0" applyFont="1" applyFill="1" applyAlignment="1">
      <alignment horizontal="right" vertical="center"/>
    </xf>
    <xf numFmtId="0" fontId="64" fillId="0" borderId="20" xfId="0" applyFont="1" applyFill="1" applyBorder="1" applyAlignment="1">
      <alignment horizontal="center" vertical="center" shrinkToFit="1"/>
    </xf>
    <xf numFmtId="0" fontId="105" fillId="0" borderId="30" xfId="0" applyFont="1" applyFill="1" applyBorder="1" applyAlignment="1">
      <alignment horizontal="distributed" vertical="center" wrapText="1" justifyLastLine="1"/>
    </xf>
    <xf numFmtId="0" fontId="105" fillId="0" borderId="16" xfId="0" applyFont="1" applyFill="1" applyBorder="1" applyAlignment="1">
      <alignment horizontal="distributed" vertical="center" wrapText="1" justifyLastLine="1"/>
    </xf>
    <xf numFmtId="0" fontId="105" fillId="0" borderId="15" xfId="0" applyFont="1" applyFill="1" applyBorder="1" applyAlignment="1">
      <alignment horizontal="distributed" vertical="center" wrapText="1" justifyLastLine="1"/>
    </xf>
    <xf numFmtId="0" fontId="105" fillId="0" borderId="17" xfId="0" applyFont="1" applyFill="1" applyBorder="1" applyAlignment="1">
      <alignment horizontal="distributed" vertical="center" wrapText="1" justifyLastLine="1"/>
    </xf>
    <xf numFmtId="0" fontId="33" fillId="0" borderId="0" xfId="0" applyFont="1" applyFill="1" applyAlignment="1"/>
    <xf numFmtId="0" fontId="64" fillId="0" borderId="0" xfId="0" applyFont="1" applyFill="1" applyAlignment="1">
      <alignment horizontal="right"/>
    </xf>
    <xf numFmtId="0" fontId="110" fillId="0" borderId="0" xfId="0" applyFont="1" applyFill="1" applyAlignment="1">
      <alignment vertical="center"/>
    </xf>
    <xf numFmtId="194" fontId="29" fillId="0" borderId="0" xfId="0" applyNumberFormat="1" applyFont="1" applyFill="1" applyAlignment="1">
      <alignment horizontal="left"/>
    </xf>
    <xf numFmtId="177" fontId="42" fillId="0" borderId="0" xfId="0" applyNumberFormat="1" applyFont="1" applyFill="1" applyAlignment="1"/>
    <xf numFmtId="177" fontId="25" fillId="0" borderId="0" xfId="0" applyNumberFormat="1" applyFont="1" applyFill="1" applyBorder="1"/>
    <xf numFmtId="3" fontId="64" fillId="0" borderId="0" xfId="0" applyNumberFormat="1" applyFont="1" applyFill="1" applyAlignment="1"/>
    <xf numFmtId="0" fontId="111" fillId="0" borderId="31" xfId="0" applyFont="1" applyBorder="1" applyAlignment="1"/>
    <xf numFmtId="38" fontId="32" fillId="0" borderId="0" xfId="33" applyFont="1" applyFill="1"/>
    <xf numFmtId="38" fontId="113" fillId="0" borderId="0" xfId="33" applyFont="1" applyFill="1"/>
    <xf numFmtId="38" fontId="33" fillId="0" borderId="0" xfId="33" applyFont="1" applyFill="1" applyAlignment="1"/>
    <xf numFmtId="38" fontId="64" fillId="0" borderId="0" xfId="33" applyFont="1" applyFill="1" applyAlignment="1"/>
    <xf numFmtId="38" fontId="64" fillId="0" borderId="0" xfId="33" applyFont="1" applyFill="1" applyBorder="1" applyAlignment="1"/>
    <xf numFmtId="38" fontId="40" fillId="0" borderId="0" xfId="33" applyFont="1" applyFill="1"/>
    <xf numFmtId="38" fontId="48" fillId="0" borderId="0" xfId="33" applyFont="1" applyFill="1" applyBorder="1" applyAlignment="1">
      <alignment horizontal="right" vertical="center"/>
    </xf>
    <xf numFmtId="38" fontId="30" fillId="0" borderId="19" xfId="33" applyFont="1" applyFill="1" applyBorder="1" applyAlignment="1">
      <alignment horizontal="right" vertical="center" shrinkToFit="1"/>
    </xf>
    <xf numFmtId="38" fontId="48" fillId="0" borderId="26" xfId="33" applyFont="1" applyFill="1" applyBorder="1" applyAlignment="1">
      <alignment horizontal="center" vertical="center" shrinkToFit="1"/>
    </xf>
    <xf numFmtId="38" fontId="67" fillId="0" borderId="0" xfId="33" applyFont="1" applyFill="1" applyBorder="1"/>
    <xf numFmtId="38" fontId="44" fillId="0" borderId="0" xfId="33" applyFont="1" applyFill="1" applyBorder="1" applyAlignment="1">
      <alignment horizontal="right" vertical="center"/>
    </xf>
    <xf numFmtId="38" fontId="64" fillId="0" borderId="0" xfId="33" applyFont="1" applyFill="1" applyBorder="1" applyAlignment="1">
      <alignment horizontal="right" vertical="center" shrinkToFit="1"/>
    </xf>
    <xf numFmtId="38" fontId="44" fillId="0" borderId="20" xfId="33" applyFont="1" applyFill="1" applyBorder="1" applyAlignment="1">
      <alignment horizontal="center" vertical="center" shrinkToFit="1"/>
    </xf>
    <xf numFmtId="38" fontId="34" fillId="0" borderId="0" xfId="33" applyFont="1" applyFill="1"/>
    <xf numFmtId="38" fontId="111" fillId="0" borderId="0" xfId="33" applyFont="1" applyFill="1" applyAlignment="1"/>
    <xf numFmtId="38" fontId="64" fillId="0" borderId="0" xfId="33" applyFont="1" applyFill="1" applyBorder="1" applyAlignment="1">
      <alignment horizontal="right"/>
    </xf>
    <xf numFmtId="38" fontId="64" fillId="0" borderId="0" xfId="33" applyFont="1" applyFill="1" applyBorder="1" applyAlignment="1">
      <alignment horizontal="right" shrinkToFit="1"/>
    </xf>
    <xf numFmtId="38" fontId="64" fillId="0" borderId="39" xfId="33" applyFont="1" applyFill="1" applyBorder="1" applyAlignment="1">
      <alignment horizontal="center" shrinkToFit="1"/>
    </xf>
    <xf numFmtId="38" fontId="67" fillId="0" borderId="0" xfId="33" applyFont="1" applyFill="1"/>
    <xf numFmtId="38" fontId="44" fillId="0" borderId="0" xfId="33" applyFont="1" applyFill="1" applyBorder="1" applyAlignment="1">
      <alignment horizontal="distributed" vertical="center"/>
    </xf>
    <xf numFmtId="38" fontId="64" fillId="0" borderId="30" xfId="33" applyFont="1" applyFill="1" applyBorder="1" applyAlignment="1">
      <alignment horizontal="distributed" vertical="center" justifyLastLine="1"/>
    </xf>
    <xf numFmtId="38" fontId="64" fillId="0" borderId="16" xfId="33" applyFont="1" applyFill="1" applyBorder="1" applyAlignment="1">
      <alignment horizontal="distributed" vertical="center" justifyLastLine="1"/>
    </xf>
    <xf numFmtId="38" fontId="114" fillId="0" borderId="0" xfId="33" applyFont="1" applyFill="1" applyBorder="1" applyAlignment="1">
      <alignment horizontal="right"/>
    </xf>
    <xf numFmtId="38" fontId="114" fillId="0" borderId="0" xfId="33" applyFont="1" applyFill="1" applyBorder="1" applyAlignment="1">
      <alignment horizontal="distributed" justifyLastLine="1"/>
    </xf>
    <xf numFmtId="38" fontId="115" fillId="0" borderId="0" xfId="33" applyFont="1" applyFill="1" applyBorder="1" applyAlignment="1">
      <alignment horizontal="right"/>
    </xf>
    <xf numFmtId="38" fontId="115" fillId="0" borderId="0" xfId="33" applyFont="1" applyFill="1" applyBorder="1" applyAlignment="1">
      <alignment horizontal="distributed" justifyLastLine="1"/>
    </xf>
    <xf numFmtId="38" fontId="64" fillId="0" borderId="0" xfId="33" applyFont="1" applyFill="1" applyAlignment="1">
      <alignment horizontal="distributed" justifyLastLine="1"/>
    </xf>
    <xf numFmtId="38" fontId="30" fillId="0" borderId="18" xfId="33" applyFont="1" applyFill="1" applyBorder="1" applyAlignment="1">
      <alignment horizontal="right" vertical="center" shrinkToFit="1"/>
    </xf>
    <xf numFmtId="38" fontId="64" fillId="0" borderId="10" xfId="33" applyFont="1" applyFill="1" applyBorder="1" applyAlignment="1">
      <alignment horizontal="right" vertical="center" shrinkToFit="1"/>
    </xf>
    <xf numFmtId="38" fontId="64" fillId="0" borderId="23" xfId="33" applyFont="1" applyFill="1" applyBorder="1" applyAlignment="1">
      <alignment horizontal="right"/>
    </xf>
    <xf numFmtId="38" fontId="64" fillId="0" borderId="15" xfId="33" applyFont="1" applyFill="1" applyBorder="1" applyAlignment="1">
      <alignment horizontal="distributed" vertical="center" justifyLastLine="1"/>
    </xf>
    <xf numFmtId="38" fontId="64" fillId="0" borderId="17" xfId="33" applyFont="1" applyFill="1" applyBorder="1" applyAlignment="1">
      <alignment horizontal="distributed" vertical="center" justifyLastLine="1"/>
    </xf>
    <xf numFmtId="38" fontId="116" fillId="0" borderId="0" xfId="33" applyFont="1" applyFill="1" applyAlignment="1">
      <alignment vertical="center"/>
    </xf>
    <xf numFmtId="38" fontId="116" fillId="0" borderId="0" xfId="33" applyFont="1" applyFill="1" applyAlignment="1">
      <alignment horizontal="distributed" vertical="center" justifyLastLine="1"/>
    </xf>
    <xf numFmtId="38" fontId="116" fillId="0" borderId="0" xfId="33" applyFont="1" applyFill="1"/>
    <xf numFmtId="38" fontId="116" fillId="0" borderId="0" xfId="33" applyFont="1" applyFill="1" applyAlignment="1">
      <alignment horizontal="distributed" justifyLastLine="1"/>
    </xf>
    <xf numFmtId="38" fontId="110" fillId="0" borderId="0" xfId="33" applyFont="1" applyFill="1" applyAlignment="1">
      <alignment vertical="center"/>
    </xf>
    <xf numFmtId="38" fontId="109" fillId="0" borderId="0" xfId="33" applyFont="1" applyFill="1" applyAlignment="1">
      <alignment vertical="center"/>
    </xf>
    <xf numFmtId="178" fontId="29" fillId="0" borderId="0" xfId="33" applyNumberFormat="1" applyFont="1" applyFill="1" applyBorder="1" applyAlignment="1">
      <alignment horizontal="right"/>
    </xf>
    <xf numFmtId="178" fontId="25" fillId="0" borderId="19" xfId="33" applyNumberFormat="1" applyFont="1" applyFill="1" applyBorder="1" applyAlignment="1">
      <alignment horizontal="right" vertical="center"/>
    </xf>
    <xf numFmtId="178" fontId="25" fillId="0" borderId="19" xfId="33" applyNumberFormat="1" applyFont="1" applyFill="1" applyBorder="1" applyAlignment="1">
      <alignment vertical="center"/>
    </xf>
    <xf numFmtId="38" fontId="25" fillId="0" borderId="19" xfId="0" applyNumberFormat="1" applyFont="1" applyBorder="1" applyAlignment="1">
      <alignment vertical="center"/>
    </xf>
    <xf numFmtId="178" fontId="25" fillId="0" borderId="18" xfId="33" applyNumberFormat="1" applyFont="1" applyFill="1" applyBorder="1" applyAlignment="1">
      <alignment horizontal="right" vertical="center"/>
    </xf>
    <xf numFmtId="38" fontId="25" fillId="0" borderId="26" xfId="33" applyFont="1" applyFill="1" applyBorder="1" applyAlignment="1">
      <alignment horizontal="distributed" vertical="center" indent="1"/>
    </xf>
    <xf numFmtId="178" fontId="25" fillId="0" borderId="0" xfId="33" applyNumberFormat="1" applyFont="1" applyFill="1" applyAlignment="1">
      <alignment vertical="center"/>
    </xf>
    <xf numFmtId="38" fontId="25" fillId="0" borderId="0" xfId="0" applyNumberFormat="1" applyFont="1" applyAlignment="1">
      <alignment vertical="center"/>
    </xf>
    <xf numFmtId="38" fontId="25" fillId="0" borderId="20" xfId="33" applyFont="1" applyFill="1" applyBorder="1" applyAlignment="1">
      <alignment horizontal="distributed" vertical="center" indent="1"/>
    </xf>
    <xf numFmtId="38" fontId="56" fillId="0" borderId="0" xfId="33" applyFont="1" applyFill="1"/>
    <xf numFmtId="38" fontId="42" fillId="0" borderId="0" xfId="33" applyFont="1" applyFill="1" applyBorder="1" applyAlignment="1">
      <alignment horizontal="right" vertical="center"/>
    </xf>
    <xf numFmtId="178" fontId="40" fillId="0" borderId="0" xfId="33" applyNumberFormat="1" applyFont="1" applyFill="1" applyBorder="1" applyAlignment="1">
      <alignment horizontal="right" vertical="center"/>
    </xf>
    <xf numFmtId="178" fontId="42" fillId="0" borderId="0" xfId="33" applyNumberFormat="1" applyFont="1" applyFill="1" applyAlignment="1">
      <alignment horizontal="right" vertical="center"/>
    </xf>
    <xf numFmtId="178" fontId="42" fillId="0" borderId="10" xfId="33" applyNumberFormat="1" applyFont="1" applyFill="1" applyBorder="1" applyAlignment="1">
      <alignment horizontal="right" vertical="center"/>
    </xf>
    <xf numFmtId="178" fontId="25" fillId="0" borderId="0" xfId="33" applyNumberFormat="1" applyFont="1" applyFill="1" applyAlignment="1">
      <alignment horizontal="right" vertical="center"/>
    </xf>
    <xf numFmtId="38" fontId="29" fillId="0" borderId="0" xfId="33" applyFont="1" applyFill="1" applyBorder="1" applyAlignment="1">
      <alignment horizontal="right" vertical="center"/>
    </xf>
    <xf numFmtId="38" fontId="29" fillId="0" borderId="20" xfId="33" applyFont="1" applyFill="1" applyBorder="1" applyAlignment="1">
      <alignment horizontal="distributed" vertical="center" indent="1"/>
    </xf>
    <xf numFmtId="38" fontId="117" fillId="0" borderId="0" xfId="33" applyFont="1" applyFill="1" applyBorder="1" applyAlignment="1">
      <alignment horizontal="left" vertical="center"/>
    </xf>
    <xf numFmtId="178" fontId="40" fillId="0" borderId="0" xfId="33" applyNumberFormat="1" applyFont="1" applyFill="1" applyAlignment="1">
      <alignment horizontal="right" vertical="center"/>
    </xf>
    <xf numFmtId="0" fontId="65" fillId="0" borderId="31" xfId="0" applyFont="1" applyFill="1" applyBorder="1" applyAlignment="1"/>
    <xf numFmtId="176" fontId="25" fillId="0" borderId="0" xfId="0" applyNumberFormat="1" applyFont="1" applyFill="1" applyAlignment="1">
      <alignment vertical="center"/>
    </xf>
    <xf numFmtId="0" fontId="25" fillId="0" borderId="26" xfId="0" applyFont="1" applyFill="1" applyBorder="1" applyAlignment="1">
      <alignment horizontal="distributed" vertical="center" shrinkToFit="1"/>
    </xf>
    <xf numFmtId="0" fontId="40" fillId="0" borderId="0" xfId="0" applyFont="1" applyFill="1" applyBorder="1" applyAlignment="1">
      <alignment vertical="center"/>
    </xf>
    <xf numFmtId="0" fontId="25" fillId="0" borderId="24" xfId="0" applyFont="1" applyFill="1" applyBorder="1" applyAlignment="1">
      <alignment horizontal="distributed" vertical="center" justifyLastLine="1" shrinkToFit="1"/>
    </xf>
    <xf numFmtId="0" fontId="26" fillId="0" borderId="0" xfId="0" applyFont="1" applyFill="1" applyBorder="1" applyAlignment="1">
      <alignment vertical="center"/>
    </xf>
    <xf numFmtId="0" fontId="25" fillId="0" borderId="0" xfId="0" applyNumberFormat="1" applyFont="1" applyFill="1"/>
    <xf numFmtId="0" fontId="25" fillId="0" borderId="0" xfId="0" applyNumberFormat="1" applyFont="1" applyFill="1" applyBorder="1"/>
    <xf numFmtId="0" fontId="25" fillId="0" borderId="0" xfId="0" applyNumberFormat="1" applyFont="1" applyFill="1" applyAlignment="1">
      <alignment horizontal="left" vertical="center"/>
    </xf>
    <xf numFmtId="49" fontId="25" fillId="0" borderId="0" xfId="0" applyNumberFormat="1" applyFont="1" applyFill="1" applyBorder="1" applyAlignment="1" applyProtection="1">
      <alignment horizontal="right"/>
    </xf>
    <xf numFmtId="49" fontId="25" fillId="0" borderId="0" xfId="0" applyNumberFormat="1" applyFont="1" applyFill="1" applyBorder="1"/>
    <xf numFmtId="49" fontId="56" fillId="0" borderId="0" xfId="0" applyNumberFormat="1" applyFont="1" applyFill="1" applyBorder="1" applyAlignment="1">
      <alignment horizontal="right" vertical="center"/>
    </xf>
    <xf numFmtId="0" fontId="29" fillId="0" borderId="0" xfId="0" applyNumberFormat="1" applyFont="1" applyFill="1" applyAlignment="1"/>
    <xf numFmtId="0" fontId="29" fillId="0" borderId="0" xfId="0" applyNumberFormat="1" applyFont="1" applyFill="1" applyBorder="1" applyAlignment="1"/>
    <xf numFmtId="0" fontId="29" fillId="0" borderId="0" xfId="0" applyNumberFormat="1" applyFont="1" applyFill="1" applyAlignment="1">
      <alignment horizontal="left"/>
    </xf>
    <xf numFmtId="49" fontId="29" fillId="0" borderId="0" xfId="0" applyNumberFormat="1" applyFont="1" applyFill="1" applyBorder="1" applyAlignment="1" applyProtection="1">
      <alignment horizontal="right"/>
    </xf>
    <xf numFmtId="0" fontId="29" fillId="0" borderId="0" xfId="0" applyNumberFormat="1" applyFont="1" applyFill="1" applyBorder="1" applyAlignment="1">
      <alignment shrinkToFit="1"/>
    </xf>
    <xf numFmtId="0" fontId="29" fillId="0" borderId="0" xfId="0" applyNumberFormat="1" applyFont="1" applyFill="1" applyBorder="1" applyAlignment="1">
      <alignment horizontal="left"/>
    </xf>
    <xf numFmtId="0" fontId="29" fillId="0" borderId="23" xfId="0" applyNumberFormat="1" applyFont="1" applyFill="1" applyBorder="1" applyAlignment="1">
      <alignment shrinkToFit="1"/>
    </xf>
    <xf numFmtId="177" fontId="25" fillId="0" borderId="19" xfId="0" applyNumberFormat="1" applyFont="1" applyFill="1" applyBorder="1" applyAlignment="1" applyProtection="1">
      <alignment horizontal="right" vertical="center"/>
    </xf>
    <xf numFmtId="208" fontId="25" fillId="0" borderId="19" xfId="0" applyNumberFormat="1" applyFont="1" applyFill="1" applyBorder="1" applyAlignment="1">
      <alignment horizontal="right" vertical="center"/>
    </xf>
    <xf numFmtId="177" fontId="25" fillId="0" borderId="19" xfId="0" applyNumberFormat="1" applyFont="1" applyFill="1" applyBorder="1" applyAlignment="1">
      <alignment vertical="center"/>
    </xf>
    <xf numFmtId="0" fontId="25" fillId="0" borderId="26" xfId="0" applyNumberFormat="1" applyFont="1" applyFill="1" applyBorder="1" applyAlignment="1">
      <alignment horizontal="distributed" vertical="center"/>
    </xf>
    <xf numFmtId="177" fontId="25" fillId="0" borderId="0" xfId="0" applyNumberFormat="1" applyFont="1" applyFill="1" applyBorder="1" applyAlignment="1" applyProtection="1">
      <alignment horizontal="right" vertical="center"/>
    </xf>
    <xf numFmtId="208" fontId="25" fillId="0" borderId="0" xfId="0" applyNumberFormat="1" applyFont="1" applyFill="1" applyBorder="1" applyAlignment="1">
      <alignment horizontal="right" vertical="center"/>
    </xf>
    <xf numFmtId="49" fontId="25" fillId="0" borderId="0" xfId="0" applyNumberFormat="1" applyFont="1" applyFill="1" applyBorder="1" applyAlignment="1">
      <alignment horizontal="distributed" vertical="center" shrinkToFit="1"/>
    </xf>
    <xf numFmtId="0" fontId="56" fillId="0" borderId="0" xfId="0" applyNumberFormat="1" applyFont="1" applyFill="1" applyBorder="1" applyAlignment="1">
      <alignment horizontal="right" vertical="center"/>
    </xf>
    <xf numFmtId="208" fontId="56" fillId="0" borderId="0" xfId="0" applyNumberFormat="1" applyFont="1" applyFill="1" applyBorder="1" applyAlignment="1">
      <alignment horizontal="right" vertical="center"/>
    </xf>
    <xf numFmtId="0" fontId="25" fillId="0" borderId="0" xfId="0" applyNumberFormat="1" applyFont="1" applyFill="1" applyBorder="1" applyAlignment="1">
      <alignment horizontal="distributed" vertical="center"/>
    </xf>
    <xf numFmtId="177" fontId="25" fillId="0" borderId="0" xfId="0" applyNumberFormat="1" applyFont="1" applyFill="1" applyBorder="1" applyAlignment="1" applyProtection="1">
      <alignment vertical="center"/>
    </xf>
    <xf numFmtId="177" fontId="56" fillId="0" borderId="0" xfId="0" applyNumberFormat="1" applyFont="1" applyFill="1" applyBorder="1" applyAlignment="1">
      <alignment horizontal="right" vertical="center"/>
    </xf>
    <xf numFmtId="0" fontId="40" fillId="0" borderId="0" xfId="0" applyNumberFormat="1" applyFont="1" applyFill="1"/>
    <xf numFmtId="0" fontId="40" fillId="0" borderId="0" xfId="0" applyNumberFormat="1" applyFont="1" applyFill="1" applyBorder="1"/>
    <xf numFmtId="177" fontId="42" fillId="0" borderId="24" xfId="0" applyNumberFormat="1" applyFont="1" applyFill="1" applyBorder="1" applyAlignment="1">
      <alignment horizontal="right" vertical="center"/>
    </xf>
    <xf numFmtId="0" fontId="42" fillId="0" borderId="23" xfId="0" applyNumberFormat="1" applyFont="1" applyFill="1" applyBorder="1" applyAlignment="1">
      <alignment horizontal="distributed" vertical="center"/>
    </xf>
    <xf numFmtId="0" fontId="25" fillId="0" borderId="40" xfId="0" applyNumberFormat="1" applyFont="1" applyFill="1" applyBorder="1" applyAlignment="1">
      <alignment horizontal="distributed" vertical="center" justifyLastLine="1"/>
    </xf>
    <xf numFmtId="58" fontId="29" fillId="0" borderId="0" xfId="0" applyNumberFormat="1" applyFont="1" applyFill="1" applyBorder="1" applyAlignment="1">
      <alignment horizontal="right"/>
    </xf>
    <xf numFmtId="0" fontId="29" fillId="0" borderId="31" xfId="0" applyNumberFormat="1" applyFont="1" applyFill="1" applyBorder="1" applyAlignment="1"/>
    <xf numFmtId="0" fontId="43" fillId="0" borderId="0" xfId="0" applyNumberFormat="1" applyFont="1" applyFill="1" applyAlignment="1">
      <alignment vertical="center"/>
    </xf>
    <xf numFmtId="0" fontId="43" fillId="0" borderId="0" xfId="0" applyNumberFormat="1" applyFont="1" applyFill="1" applyBorder="1" applyAlignment="1">
      <alignment vertical="center"/>
    </xf>
    <xf numFmtId="0" fontId="25" fillId="0" borderId="18" xfId="0" applyFont="1" applyFill="1" applyBorder="1" applyAlignment="1">
      <alignment horizontal="right" vertical="center"/>
    </xf>
    <xf numFmtId="0" fontId="21" fillId="0" borderId="19" xfId="0" applyFont="1" applyFill="1" applyBorder="1" applyAlignment="1">
      <alignment horizontal="distributed" vertical="center"/>
    </xf>
    <xf numFmtId="0" fontId="25" fillId="0" borderId="10" xfId="0" applyFont="1" applyFill="1" applyBorder="1" applyAlignment="1">
      <alignment horizontal="right" vertical="center"/>
    </xf>
    <xf numFmtId="0" fontId="21" fillId="0" borderId="0" xfId="0" applyFont="1" applyFill="1" applyBorder="1" applyAlignment="1">
      <alignment horizontal="distributed" vertical="center" shrinkToFit="1"/>
    </xf>
    <xf numFmtId="0" fontId="25" fillId="0" borderId="20" xfId="0" applyFont="1" applyFill="1" applyBorder="1" applyAlignment="1">
      <alignment horizontal="distributed" vertical="center" wrapText="1" shrinkToFit="1"/>
    </xf>
    <xf numFmtId="38" fontId="25" fillId="0" borderId="20" xfId="46" applyFont="1" applyFill="1" applyBorder="1" applyAlignment="1">
      <alignment horizontal="distributed" vertical="center" wrapText="1" shrinkToFit="1"/>
    </xf>
    <xf numFmtId="49" fontId="25" fillId="0" borderId="20" xfId="46" applyNumberFormat="1" applyFont="1" applyFill="1" applyBorder="1" applyAlignment="1">
      <alignment horizontal="distributed" vertical="center" shrinkToFit="1"/>
    </xf>
    <xf numFmtId="38" fontId="25" fillId="0" borderId="20" xfId="46" applyFont="1" applyFill="1" applyBorder="1" applyAlignment="1">
      <alignment horizontal="distributed" vertical="center" shrinkToFit="1"/>
    </xf>
    <xf numFmtId="211" fontId="25" fillId="0" borderId="0" xfId="0" applyNumberFormat="1" applyFont="1" applyFill="1" applyBorder="1" applyAlignment="1">
      <alignment horizontal="right" vertical="center"/>
    </xf>
    <xf numFmtId="177" fontId="42" fillId="0" borderId="23" xfId="0" applyNumberFormat="1" applyFont="1" applyFill="1" applyBorder="1" applyAlignment="1">
      <alignment vertical="center"/>
    </xf>
    <xf numFmtId="0" fontId="25" fillId="0" borderId="17" xfId="0" applyNumberFormat="1" applyFont="1" applyFill="1" applyBorder="1" applyAlignment="1">
      <alignment horizontal="distributed" vertical="center" justifyLastLine="1"/>
    </xf>
    <xf numFmtId="212" fontId="21" fillId="0" borderId="0" xfId="0" applyNumberFormat="1" applyFont="1" applyFill="1"/>
    <xf numFmtId="212" fontId="21" fillId="0" borderId="0" xfId="0" applyNumberFormat="1" applyFont="1" applyFill="1" applyBorder="1"/>
    <xf numFmtId="0" fontId="21" fillId="0" borderId="0" xfId="0" applyNumberFormat="1" applyFont="1" applyFill="1" applyBorder="1"/>
    <xf numFmtId="176" fontId="25" fillId="0" borderId="19" xfId="0" applyNumberFormat="1" applyFont="1" applyFill="1" applyBorder="1" applyAlignment="1">
      <alignment vertical="center"/>
    </xf>
    <xf numFmtId="212" fontId="25" fillId="0" borderId="19" xfId="0" applyNumberFormat="1" applyFont="1" applyFill="1" applyBorder="1" applyAlignment="1">
      <alignment horizontal="right" vertical="center"/>
    </xf>
    <xf numFmtId="0" fontId="25" fillId="0" borderId="19" xfId="0" applyFont="1" applyFill="1" applyBorder="1" applyAlignment="1">
      <alignment horizontal="right" vertical="center"/>
    </xf>
    <xf numFmtId="0" fontId="25" fillId="0" borderId="26" xfId="0" applyFont="1" applyFill="1" applyBorder="1" applyAlignment="1">
      <alignment horizontal="distributed" vertical="center" wrapText="1" shrinkToFit="1"/>
    </xf>
    <xf numFmtId="212" fontId="25" fillId="0" borderId="0" xfId="0" applyNumberFormat="1" applyFont="1" applyFill="1" applyBorder="1" applyAlignment="1">
      <alignment horizontal="right" vertical="center"/>
    </xf>
    <xf numFmtId="177" fontId="42" fillId="0" borderId="24" xfId="56" applyNumberFormat="1" applyFont="1" applyFill="1" applyBorder="1" applyAlignment="1">
      <alignment horizontal="right" vertical="center"/>
    </xf>
    <xf numFmtId="38" fontId="92" fillId="0" borderId="0" xfId="33" applyFont="1" applyFill="1" applyAlignment="1">
      <alignment horizontal="right" shrinkToFit="1"/>
    </xf>
    <xf numFmtId="38" fontId="92" fillId="0" borderId="0" xfId="33" applyFont="1" applyFill="1" applyBorder="1" applyAlignment="1">
      <alignment horizontal="right" shrinkToFit="1"/>
    </xf>
    <xf numFmtId="178" fontId="92" fillId="0" borderId="0" xfId="33" applyNumberFormat="1" applyFont="1" applyFill="1" applyBorder="1" applyAlignment="1">
      <alignment horizontal="right" shrinkToFit="1"/>
    </xf>
    <xf numFmtId="38" fontId="92" fillId="0" borderId="23" xfId="33" applyFont="1" applyFill="1" applyBorder="1" applyAlignment="1">
      <alignment horizontal="right" shrinkToFit="1"/>
    </xf>
    <xf numFmtId="178" fontId="92" fillId="0" borderId="23" xfId="33" applyNumberFormat="1" applyFont="1" applyFill="1" applyBorder="1" applyAlignment="1">
      <alignment horizontal="right" shrinkToFit="1"/>
    </xf>
    <xf numFmtId="38" fontId="42" fillId="0" borderId="0" xfId="33" applyFont="1" applyFill="1" applyAlignment="1">
      <alignment horizontal="right" shrinkToFit="1"/>
    </xf>
    <xf numFmtId="38" fontId="42" fillId="0" borderId="18" xfId="33" applyFont="1" applyFill="1" applyBorder="1" applyAlignment="1">
      <alignment horizontal="right" vertical="center" shrinkToFit="1"/>
    </xf>
    <xf numFmtId="38" fontId="25" fillId="0" borderId="0" xfId="33" applyFont="1" applyFill="1" applyBorder="1" applyAlignment="1">
      <alignment horizontal="right" shrinkToFit="1"/>
    </xf>
    <xf numFmtId="38" fontId="25" fillId="0" borderId="0" xfId="33" applyFont="1" applyFill="1" applyBorder="1" applyAlignment="1">
      <alignment horizontal="center" vertical="center" shrinkToFit="1"/>
    </xf>
    <xf numFmtId="38" fontId="25" fillId="0" borderId="0" xfId="33" applyFont="1" applyFill="1" applyAlignment="1">
      <alignment horizontal="right" shrinkToFit="1"/>
    </xf>
    <xf numFmtId="38" fontId="29" fillId="0" borderId="23" xfId="33" applyFont="1" applyFill="1" applyBorder="1" applyAlignment="1">
      <alignment horizontal="right" justifyLastLine="1"/>
    </xf>
    <xf numFmtId="38" fontId="29" fillId="0" borderId="39" xfId="33" applyFont="1" applyFill="1" applyBorder="1" applyAlignment="1">
      <alignment horizontal="center" shrinkToFit="1"/>
    </xf>
    <xf numFmtId="38" fontId="29" fillId="0" borderId="30" xfId="33" applyFont="1" applyFill="1" applyBorder="1" applyAlignment="1">
      <alignment horizontal="distributed" vertical="center" justifyLastLine="1"/>
    </xf>
    <xf numFmtId="38" fontId="29" fillId="0" borderId="16" xfId="33" applyFont="1" applyFill="1" applyBorder="1" applyAlignment="1">
      <alignment horizontal="distributed" vertical="center" justifyLastLine="1"/>
    </xf>
    <xf numFmtId="38" fontId="29" fillId="0" borderId="0" xfId="33" applyFont="1" applyFill="1" applyBorder="1" applyAlignment="1">
      <alignment wrapText="1"/>
    </xf>
    <xf numFmtId="38" fontId="40" fillId="0" borderId="0" xfId="33" applyFont="1" applyFill="1" applyBorder="1" applyAlignment="1">
      <alignment horizontal="right" shrinkToFit="1"/>
    </xf>
    <xf numFmtId="38" fontId="42" fillId="0" borderId="19" xfId="33" applyFont="1" applyFill="1" applyBorder="1" applyAlignment="1">
      <alignment horizontal="center" vertical="center" shrinkToFit="1"/>
    </xf>
    <xf numFmtId="38" fontId="29" fillId="0" borderId="20" xfId="33" applyFont="1" applyFill="1" applyBorder="1" applyAlignment="1">
      <alignment horizontal="center" shrinkToFit="1"/>
    </xf>
    <xf numFmtId="38" fontId="25" fillId="0" borderId="30" xfId="33" applyFont="1" applyFill="1" applyBorder="1" applyAlignment="1">
      <alignment horizontal="distributed" vertical="center" justifyLastLine="1" shrinkToFit="1"/>
    </xf>
    <xf numFmtId="38" fontId="25" fillId="0" borderId="16" xfId="33" applyFont="1" applyFill="1" applyBorder="1" applyAlignment="1">
      <alignment horizontal="distributed" vertical="center" justifyLastLine="1" shrinkToFit="1"/>
    </xf>
    <xf numFmtId="38" fontId="25" fillId="0" borderId="26" xfId="33" applyFont="1" applyFill="1" applyBorder="1" applyAlignment="1">
      <alignment horizontal="distributed" vertical="center" justifyLastLine="1" shrinkToFit="1"/>
    </xf>
    <xf numFmtId="38" fontId="25" fillId="0" borderId="20" xfId="33" applyFont="1" applyFill="1" applyBorder="1" applyAlignment="1">
      <alignment horizontal="distributed" vertical="center" justifyLastLine="1" shrinkToFit="1"/>
    </xf>
    <xf numFmtId="38" fontId="25" fillId="0" borderId="29" xfId="33" applyFont="1" applyFill="1" applyBorder="1" applyAlignment="1">
      <alignment horizontal="distributed" vertical="center" justifyLastLine="1" shrinkToFit="1"/>
    </xf>
    <xf numFmtId="38" fontId="29" fillId="0" borderId="18" xfId="33" applyFont="1" applyFill="1" applyBorder="1" applyAlignment="1">
      <alignment horizontal="right"/>
    </xf>
    <xf numFmtId="38" fontId="28" fillId="0" borderId="0" xfId="33" applyFont="1" applyFill="1" applyBorder="1" applyAlignment="1"/>
    <xf numFmtId="38" fontId="56" fillId="0" borderId="0" xfId="33" applyFont="1" applyFill="1" applyAlignment="1">
      <alignment horizontal="right" shrinkToFit="1"/>
    </xf>
    <xf numFmtId="38" fontId="56" fillId="0" borderId="0" xfId="33" applyFont="1" applyFill="1" applyBorder="1" applyAlignment="1">
      <alignment horizontal="right" shrinkToFit="1"/>
    </xf>
    <xf numFmtId="38" fontId="29" fillId="0" borderId="24" xfId="33" applyFont="1" applyFill="1" applyBorder="1" applyAlignment="1">
      <alignment horizontal="right" justifyLastLine="1"/>
    </xf>
    <xf numFmtId="38" fontId="25" fillId="0" borderId="32" xfId="33" applyFont="1" applyFill="1" applyBorder="1" applyAlignment="1">
      <alignment horizontal="center" vertical="center" shrinkToFit="1"/>
    </xf>
    <xf numFmtId="38" fontId="25" fillId="0" borderId="0" xfId="33" applyFont="1" applyFill="1" applyBorder="1" applyAlignment="1">
      <alignment horizontal="right"/>
    </xf>
    <xf numFmtId="38" fontId="25" fillId="0" borderId="36" xfId="33" applyFont="1" applyFill="1" applyBorder="1" applyAlignment="1">
      <alignment horizontal="distributed" vertical="center" justifyLastLine="1"/>
    </xf>
    <xf numFmtId="0" fontId="43" fillId="0" borderId="0" xfId="0" applyFont="1" applyFill="1" applyAlignment="1"/>
    <xf numFmtId="178" fontId="25" fillId="0" borderId="23" xfId="33" applyNumberFormat="1" applyFont="1" applyFill="1" applyBorder="1" applyAlignment="1">
      <alignment horizontal="right" vertical="center" shrinkToFit="1"/>
    </xf>
    <xf numFmtId="178" fontId="25" fillId="0" borderId="24" xfId="33" applyNumberFormat="1" applyFont="1" applyFill="1" applyBorder="1" applyAlignment="1">
      <alignment horizontal="right" vertical="center" shrinkToFit="1"/>
    </xf>
    <xf numFmtId="38" fontId="25" fillId="0" borderId="0" xfId="33" applyFont="1" applyFill="1" applyBorder="1" applyAlignment="1"/>
    <xf numFmtId="38" fontId="43" fillId="0" borderId="0" xfId="33" applyFont="1" applyFill="1" applyAlignment="1"/>
    <xf numFmtId="192" fontId="29" fillId="0" borderId="0" xfId="0" applyNumberFormat="1" applyFont="1" applyFill="1"/>
    <xf numFmtId="182" fontId="42" fillId="0" borderId="0" xfId="0" applyNumberFormat="1" applyFont="1" applyFill="1" applyBorder="1" applyAlignment="1">
      <alignment vertical="center"/>
    </xf>
    <xf numFmtId="176" fontId="42" fillId="0" borderId="0" xfId="0" applyNumberFormat="1" applyFont="1" applyFill="1" applyBorder="1" applyAlignment="1">
      <alignment vertical="center"/>
    </xf>
    <xf numFmtId="182" fontId="25" fillId="0" borderId="0" xfId="0" applyNumberFormat="1" applyFont="1" applyFill="1" applyBorder="1" applyAlignment="1">
      <alignment vertical="center"/>
    </xf>
    <xf numFmtId="0" fontId="29" fillId="0" borderId="20" xfId="0" applyFont="1" applyFill="1" applyBorder="1" applyAlignment="1">
      <alignment horizontal="distributed"/>
    </xf>
    <xf numFmtId="191" fontId="56" fillId="0" borderId="0" xfId="0" applyNumberFormat="1" applyFont="1" applyFill="1" applyBorder="1" applyAlignment="1">
      <alignment vertical="center"/>
    </xf>
    <xf numFmtId="191" fontId="25" fillId="0" borderId="0" xfId="0" applyNumberFormat="1" applyFont="1" applyFill="1" applyBorder="1" applyAlignment="1">
      <alignment vertical="center"/>
    </xf>
    <xf numFmtId="0" fontId="25" fillId="0" borderId="0" xfId="0" applyFont="1" applyFill="1" applyBorder="1" applyAlignment="1">
      <alignment horizontal="left" vertical="center"/>
    </xf>
    <xf numFmtId="182" fontId="42" fillId="0" borderId="19" xfId="0" applyNumberFormat="1" applyFont="1" applyFill="1" applyBorder="1" applyAlignment="1">
      <alignment vertical="center"/>
    </xf>
    <xf numFmtId="213" fontId="42" fillId="0" borderId="19" xfId="0" applyNumberFormat="1" applyFont="1" applyFill="1" applyBorder="1" applyAlignment="1">
      <alignment vertical="center"/>
    </xf>
    <xf numFmtId="182" fontId="25" fillId="0" borderId="19" xfId="0" applyNumberFormat="1" applyFont="1" applyFill="1" applyBorder="1" applyAlignment="1">
      <alignment vertical="center"/>
    </xf>
    <xf numFmtId="213" fontId="25" fillId="0" borderId="19" xfId="0" applyNumberFormat="1" applyFont="1" applyFill="1" applyBorder="1" applyAlignment="1">
      <alignment vertical="center"/>
    </xf>
    <xf numFmtId="0" fontId="25" fillId="0" borderId="19" xfId="0" applyNumberFormat="1" applyFont="1" applyFill="1" applyBorder="1" applyAlignment="1">
      <alignment vertical="center"/>
    </xf>
    <xf numFmtId="213" fontId="42" fillId="0" borderId="0" xfId="0" applyNumberFormat="1" applyFont="1" applyFill="1" applyBorder="1" applyAlignment="1">
      <alignment vertical="center"/>
    </xf>
    <xf numFmtId="213" fontId="25" fillId="0" borderId="0" xfId="0" applyNumberFormat="1" applyFont="1" applyFill="1" applyBorder="1" applyAlignment="1">
      <alignment vertical="center"/>
    </xf>
    <xf numFmtId="0" fontId="25" fillId="0" borderId="0" xfId="0" applyNumberFormat="1" applyFont="1" applyFill="1" applyBorder="1" applyAlignment="1">
      <alignment vertical="center"/>
    </xf>
    <xf numFmtId="0" fontId="29" fillId="0" borderId="39" xfId="0" applyFont="1" applyFill="1" applyBorder="1" applyAlignment="1">
      <alignment horizontal="distributed"/>
    </xf>
    <xf numFmtId="192" fontId="43" fillId="0" borderId="0" xfId="0" applyNumberFormat="1" applyFont="1" applyFill="1" applyAlignment="1">
      <alignment vertical="center"/>
    </xf>
    <xf numFmtId="177" fontId="42" fillId="0" borderId="19" xfId="33" applyNumberFormat="1" applyFont="1" applyFill="1" applyBorder="1" applyAlignment="1">
      <alignment horizontal="right" vertical="center" shrinkToFit="1"/>
    </xf>
    <xf numFmtId="177" fontId="25" fillId="0" borderId="24" xfId="33" applyNumberFormat="1" applyFont="1" applyFill="1" applyBorder="1" applyAlignment="1">
      <alignment horizontal="right" vertical="center"/>
    </xf>
    <xf numFmtId="0" fontId="66" fillId="0" borderId="28" xfId="0" applyFont="1" applyFill="1" applyBorder="1" applyAlignment="1">
      <alignment horizontal="distributed" vertical="center" wrapText="1" justifyLastLine="1"/>
    </xf>
    <xf numFmtId="176" fontId="92" fillId="0" borderId="0" xfId="0" applyNumberFormat="1" applyFont="1" applyFill="1" applyBorder="1" applyAlignment="1">
      <alignment horizontal="right"/>
    </xf>
    <xf numFmtId="0" fontId="92" fillId="0" borderId="0" xfId="0" applyFont="1" applyFill="1" applyBorder="1" applyAlignment="1">
      <alignment horizontal="center"/>
    </xf>
    <xf numFmtId="177" fontId="42" fillId="0" borderId="0" xfId="0" applyNumberFormat="1" applyFont="1" applyFill="1"/>
    <xf numFmtId="0" fontId="27" fillId="0" borderId="0" xfId="0" applyFont="1" applyFill="1" applyAlignment="1">
      <alignment vertical="center"/>
    </xf>
    <xf numFmtId="38" fontId="29" fillId="0" borderId="0" xfId="33" applyFont="1" applyFill="1" applyAlignment="1">
      <alignment horizontal="left"/>
    </xf>
    <xf numFmtId="0" fontId="92" fillId="0" borderId="0" xfId="0" applyFont="1" applyFill="1" applyAlignment="1"/>
    <xf numFmtId="177" fontId="42" fillId="0" borderId="19" xfId="33" applyNumberFormat="1" applyFont="1" applyFill="1" applyBorder="1" applyAlignment="1">
      <alignment vertical="center"/>
    </xf>
    <xf numFmtId="177" fontId="25" fillId="0" borderId="0" xfId="33" applyNumberFormat="1" applyFont="1" applyFill="1" applyBorder="1" applyAlignment="1">
      <alignment vertical="center"/>
    </xf>
    <xf numFmtId="177" fontId="25" fillId="0" borderId="10" xfId="33" applyNumberFormat="1" applyFont="1" applyFill="1" applyBorder="1" applyAlignment="1">
      <alignment vertical="center"/>
    </xf>
    <xf numFmtId="38" fontId="29" fillId="0" borderId="28" xfId="33" applyFont="1" applyFill="1" applyBorder="1" applyAlignment="1">
      <alignment horizontal="distributed" vertical="center" wrapText="1" justifyLastLine="1"/>
    </xf>
    <xf numFmtId="38" fontId="29" fillId="0" borderId="12" xfId="33" applyFont="1" applyFill="1" applyBorder="1" applyAlignment="1">
      <alignment horizontal="distributed" vertical="center" wrapText="1" justifyLastLine="1"/>
    </xf>
    <xf numFmtId="38" fontId="29" fillId="0" borderId="23" xfId="33" applyFont="1" applyFill="1" applyBorder="1" applyAlignment="1">
      <alignment horizontal="left"/>
    </xf>
    <xf numFmtId="38" fontId="29" fillId="0" borderId="39" xfId="33" applyFont="1" applyFill="1" applyBorder="1" applyAlignment="1">
      <alignment horizontal="center" vertical="center" shrinkToFit="1"/>
    </xf>
    <xf numFmtId="38" fontId="25" fillId="0" borderId="63" xfId="33" applyFont="1" applyFill="1" applyBorder="1" applyAlignment="1">
      <alignment horizontal="distributed" vertical="center" justifyLastLine="1"/>
    </xf>
    <xf numFmtId="38" fontId="28" fillId="0" borderId="31" xfId="33" applyFont="1" applyFill="1" applyBorder="1" applyAlignment="1">
      <alignment horizontal="center"/>
    </xf>
    <xf numFmtId="0" fontId="21" fillId="0" borderId="0" xfId="61" applyFont="1" applyFill="1">
      <alignment vertical="center"/>
    </xf>
    <xf numFmtId="0" fontId="29" fillId="0" borderId="0" xfId="61" applyFont="1" applyFill="1" applyAlignment="1"/>
    <xf numFmtId="177" fontId="92" fillId="0" borderId="0" xfId="33" applyNumberFormat="1" applyFont="1" applyFill="1" applyBorder="1" applyAlignment="1">
      <alignment horizontal="right"/>
    </xf>
    <xf numFmtId="0" fontId="29" fillId="0" borderId="0" xfId="61" applyFont="1" applyFill="1" applyBorder="1" applyAlignment="1">
      <alignment wrapText="1"/>
    </xf>
    <xf numFmtId="177" fontId="29" fillId="0" borderId="0" xfId="33" applyNumberFormat="1" applyFont="1" applyFill="1" applyBorder="1" applyAlignment="1">
      <alignment horizontal="right"/>
    </xf>
    <xf numFmtId="0" fontId="42" fillId="0" borderId="0" xfId="61" applyFont="1" applyFill="1">
      <alignment vertical="center"/>
    </xf>
    <xf numFmtId="0" fontId="42" fillId="0" borderId="26" xfId="61" applyFont="1" applyFill="1" applyBorder="1" applyAlignment="1">
      <alignment horizontal="center" vertical="center" shrinkToFit="1"/>
    </xf>
    <xf numFmtId="0" fontId="25" fillId="0" borderId="0" xfId="61" applyFont="1" applyFill="1">
      <alignment vertical="center"/>
    </xf>
    <xf numFmtId="0" fontId="25" fillId="0" borderId="20" xfId="61" applyFont="1" applyFill="1" applyBorder="1" applyAlignment="1">
      <alignment horizontal="center" vertical="center" shrinkToFit="1"/>
    </xf>
    <xf numFmtId="0" fontId="29" fillId="0" borderId="23" xfId="61" applyFont="1" applyFill="1" applyBorder="1" applyAlignment="1">
      <alignment horizontal="right"/>
    </xf>
    <xf numFmtId="176" fontId="92" fillId="0" borderId="20" xfId="61" applyNumberFormat="1" applyFont="1" applyFill="1" applyBorder="1" applyAlignment="1">
      <alignment horizontal="center" shrinkToFit="1"/>
    </xf>
    <xf numFmtId="176" fontId="92" fillId="0" borderId="0" xfId="61" applyNumberFormat="1" applyFont="1" applyFill="1" applyBorder="1" applyAlignment="1">
      <alignment horizontal="center" shrinkToFit="1"/>
    </xf>
    <xf numFmtId="0" fontId="29" fillId="0" borderId="39" xfId="61" applyFont="1" applyFill="1" applyBorder="1" applyAlignment="1">
      <alignment horizontal="center" shrinkToFit="1"/>
    </xf>
    <xf numFmtId="0" fontId="25" fillId="0" borderId="0" xfId="61" applyFont="1" applyFill="1" applyAlignment="1">
      <alignment horizontal="center" vertical="center" shrinkToFit="1"/>
    </xf>
    <xf numFmtId="177" fontId="25" fillId="0" borderId="0" xfId="33" applyNumberFormat="1" applyFont="1" applyFill="1" applyBorder="1" applyAlignment="1">
      <alignment horizontal="center" vertical="center" shrinkToFit="1"/>
    </xf>
    <xf numFmtId="0" fontId="25" fillId="0" borderId="30" xfId="61" applyFont="1" applyFill="1" applyBorder="1" applyAlignment="1">
      <alignment horizontal="center" vertical="center" shrinkToFit="1"/>
    </xf>
    <xf numFmtId="0" fontId="25" fillId="0" borderId="16" xfId="61" applyFont="1" applyFill="1" applyBorder="1" applyAlignment="1">
      <alignment horizontal="center" vertical="center" shrinkToFit="1"/>
    </xf>
    <xf numFmtId="0" fontId="29" fillId="0" borderId="31" xfId="61" applyFont="1" applyFill="1" applyBorder="1" applyAlignment="1"/>
    <xf numFmtId="0" fontId="26" fillId="0" borderId="0" xfId="61" applyFont="1" applyFill="1">
      <alignment vertical="center"/>
    </xf>
    <xf numFmtId="177" fontId="26" fillId="0" borderId="0" xfId="33" applyNumberFormat="1" applyFont="1" applyFill="1" applyBorder="1" applyAlignment="1">
      <alignment horizontal="right" vertical="center"/>
    </xf>
    <xf numFmtId="177" fontId="121" fillId="0" borderId="0" xfId="33" applyNumberFormat="1" applyFont="1" applyFill="1" applyBorder="1" applyAlignment="1">
      <alignment horizontal="right" vertical="center"/>
    </xf>
    <xf numFmtId="176" fontId="121" fillId="0" borderId="0" xfId="61" applyNumberFormat="1" applyFont="1" applyFill="1" applyBorder="1" applyAlignment="1">
      <alignment horizontal="right" vertical="center"/>
    </xf>
    <xf numFmtId="0" fontId="121" fillId="0" borderId="0" xfId="61" applyFont="1" applyFill="1" applyBorder="1" applyAlignment="1">
      <alignment horizontal="center" vertical="center"/>
    </xf>
    <xf numFmtId="176" fontId="29" fillId="0" borderId="0" xfId="61" applyNumberFormat="1" applyFont="1" applyFill="1" applyBorder="1" applyAlignment="1">
      <alignment horizontal="right"/>
    </xf>
    <xf numFmtId="0" fontId="92" fillId="0" borderId="0" xfId="61" applyFont="1" applyFill="1" applyBorder="1" applyAlignment="1">
      <alignment horizontal="center"/>
    </xf>
    <xf numFmtId="0" fontId="25" fillId="0" borderId="0" xfId="61" applyFont="1" applyFill="1" applyBorder="1">
      <alignment vertical="center"/>
    </xf>
    <xf numFmtId="177" fontId="25" fillId="0" borderId="0" xfId="61" applyNumberFormat="1" applyFont="1" applyFill="1" applyBorder="1" applyAlignment="1">
      <alignment horizontal="right" vertical="center"/>
    </xf>
    <xf numFmtId="0" fontId="25" fillId="0" borderId="15" xfId="61" applyFont="1" applyFill="1" applyBorder="1" applyAlignment="1">
      <alignment horizontal="center" vertical="center" shrinkToFit="1"/>
    </xf>
    <xf numFmtId="0" fontId="92" fillId="0" borderId="0" xfId="61" applyFont="1" applyFill="1" applyBorder="1" applyAlignment="1">
      <alignment horizontal="right"/>
    </xf>
    <xf numFmtId="0" fontId="29" fillId="0" borderId="0" xfId="61" applyFont="1" applyFill="1" applyBorder="1" applyAlignment="1">
      <alignment horizontal="right"/>
    </xf>
    <xf numFmtId="0" fontId="29" fillId="0" borderId="0" xfId="61" applyFont="1" applyFill="1" applyBorder="1" applyAlignment="1"/>
    <xf numFmtId="0" fontId="29" fillId="0" borderId="0" xfId="61" applyFont="1" applyFill="1" applyBorder="1" applyAlignment="1">
      <alignment horizontal="center"/>
    </xf>
    <xf numFmtId="176" fontId="92" fillId="0" borderId="0" xfId="61" applyNumberFormat="1" applyFont="1" applyFill="1" applyBorder="1" applyAlignment="1">
      <alignment horizontal="right"/>
    </xf>
    <xf numFmtId="177" fontId="92" fillId="0" borderId="0" xfId="61" applyNumberFormat="1" applyFont="1" applyFill="1" applyBorder="1" applyAlignment="1">
      <alignment horizontal="right"/>
    </xf>
    <xf numFmtId="0" fontId="25" fillId="0" borderId="18" xfId="61" applyFont="1" applyFill="1" applyBorder="1" applyAlignment="1">
      <alignment horizontal="center" vertical="center" shrinkToFit="1"/>
    </xf>
    <xf numFmtId="0" fontId="25" fillId="0" borderId="22" xfId="61" applyFont="1" applyFill="1" applyBorder="1" applyAlignment="1">
      <alignment horizontal="center" vertical="center" shrinkToFit="1"/>
    </xf>
    <xf numFmtId="0" fontId="43" fillId="0" borderId="0" xfId="61" applyFont="1" applyFill="1" applyAlignment="1">
      <alignment vertical="center"/>
    </xf>
    <xf numFmtId="0" fontId="21" fillId="0" borderId="0" xfId="54" applyFont="1" applyFill="1">
      <alignment vertical="center"/>
    </xf>
    <xf numFmtId="0" fontId="39" fillId="0" borderId="0" xfId="54" applyFont="1" applyFill="1">
      <alignment vertical="center"/>
    </xf>
    <xf numFmtId="0" fontId="42" fillId="0" borderId="0" xfId="54" applyFont="1" applyFill="1" applyAlignment="1">
      <alignment horizontal="right" vertical="center"/>
    </xf>
    <xf numFmtId="213" fontId="42" fillId="0" borderId="26" xfId="54" applyNumberFormat="1" applyFont="1" applyFill="1" applyBorder="1" applyAlignment="1">
      <alignment horizontal="center" vertical="center" shrinkToFit="1"/>
    </xf>
    <xf numFmtId="177" fontId="25" fillId="0" borderId="0" xfId="54" applyNumberFormat="1" applyFont="1" applyFill="1" applyBorder="1" applyAlignment="1">
      <alignment horizontal="center" vertical="center"/>
    </xf>
    <xf numFmtId="177" fontId="25" fillId="0" borderId="0" xfId="54" applyNumberFormat="1" applyFont="1" applyFill="1" applyBorder="1" applyAlignment="1">
      <alignment horizontal="center" vertical="center" shrinkToFit="1"/>
    </xf>
    <xf numFmtId="177" fontId="25" fillId="0" borderId="0" xfId="54" applyNumberFormat="1" applyFont="1" applyFill="1" applyAlignment="1">
      <alignment horizontal="center" vertical="center"/>
    </xf>
    <xf numFmtId="177" fontId="25" fillId="0" borderId="20" xfId="54" applyNumberFormat="1" applyFont="1" applyFill="1" applyBorder="1" applyAlignment="1">
      <alignment horizontal="center" vertical="center" shrinkToFit="1"/>
    </xf>
    <xf numFmtId="0" fontId="29" fillId="0" borderId="0" xfId="54" applyFont="1" applyFill="1" applyAlignment="1"/>
    <xf numFmtId="0" fontId="29" fillId="0" borderId="0" xfId="54" applyFont="1" applyFill="1" applyBorder="1" applyAlignment="1">
      <alignment horizontal="right" justifyLastLine="1"/>
    </xf>
    <xf numFmtId="0" fontId="25" fillId="0" borderId="20" xfId="54" applyFont="1" applyFill="1" applyBorder="1" applyAlignment="1">
      <alignment horizontal="center" shrinkToFit="1"/>
    </xf>
    <xf numFmtId="0" fontId="25" fillId="0" borderId="0" xfId="54" applyFont="1" applyFill="1" applyAlignment="1">
      <alignment horizontal="center" vertical="center" shrinkToFit="1"/>
    </xf>
    <xf numFmtId="0" fontId="29" fillId="0" borderId="30" xfId="54" applyFont="1" applyFill="1" applyBorder="1" applyAlignment="1">
      <alignment horizontal="center" vertical="center" shrinkToFit="1"/>
    </xf>
    <xf numFmtId="0" fontId="29" fillId="0" borderId="16" xfId="54" applyFont="1" applyFill="1" applyBorder="1" applyAlignment="1">
      <alignment horizontal="center" vertical="center" shrinkToFit="1"/>
    </xf>
    <xf numFmtId="0" fontId="29" fillId="0" borderId="15" xfId="54" applyFont="1" applyFill="1" applyBorder="1" applyAlignment="1">
      <alignment horizontal="center" vertical="center" shrinkToFit="1"/>
    </xf>
    <xf numFmtId="0" fontId="29" fillId="0" borderId="17" xfId="54" applyFont="1" applyFill="1" applyBorder="1" applyAlignment="1">
      <alignment horizontal="center" vertical="center" shrinkToFit="1"/>
    </xf>
    <xf numFmtId="0" fontId="25" fillId="0" borderId="0" xfId="54" applyFont="1" applyFill="1">
      <alignment vertical="center"/>
    </xf>
    <xf numFmtId="0" fontId="29" fillId="0" borderId="31" xfId="54" applyFont="1" applyFill="1" applyBorder="1" applyAlignment="1">
      <alignment horizontal="right"/>
    </xf>
    <xf numFmtId="0" fontId="26" fillId="0" borderId="0" xfId="54" applyFont="1" applyFill="1">
      <alignment vertical="center"/>
    </xf>
    <xf numFmtId="0" fontId="28" fillId="0" borderId="0" xfId="54" applyFont="1" applyFill="1" applyAlignment="1">
      <alignment horizontal="center"/>
    </xf>
    <xf numFmtId="0" fontId="29" fillId="0" borderId="0" xfId="54" applyFont="1" applyFill="1" applyAlignment="1">
      <alignment horizontal="center"/>
    </xf>
    <xf numFmtId="0" fontId="43" fillId="0" borderId="0" xfId="54" applyFont="1" applyFill="1" applyAlignment="1">
      <alignment vertical="center"/>
    </xf>
    <xf numFmtId="0" fontId="21" fillId="0" borderId="0" xfId="62" applyFont="1" applyFill="1">
      <alignment vertical="center"/>
    </xf>
    <xf numFmtId="0" fontId="29" fillId="0" borderId="0" xfId="62" applyFont="1" applyFill="1" applyAlignment="1"/>
    <xf numFmtId="0" fontId="29" fillId="0" borderId="0" xfId="62" applyFont="1" applyFill="1" applyBorder="1" applyAlignment="1">
      <alignment horizontal="left" wrapText="1" shrinkToFit="1"/>
    </xf>
    <xf numFmtId="0" fontId="29" fillId="0" borderId="0" xfId="62" applyFont="1" applyFill="1" applyAlignment="1">
      <alignment horizontal="left"/>
    </xf>
    <xf numFmtId="0" fontId="63" fillId="0" borderId="0" xfId="62" applyFont="1" applyFill="1" applyAlignment="1"/>
    <xf numFmtId="178" fontId="42" fillId="0" borderId="19" xfId="62" applyNumberFormat="1" applyFont="1" applyFill="1" applyBorder="1" applyAlignment="1">
      <alignment horizontal="right" vertical="center" shrinkToFit="1"/>
    </xf>
    <xf numFmtId="213" fontId="42" fillId="0" borderId="19" xfId="62" applyNumberFormat="1" applyFont="1" applyFill="1" applyBorder="1" applyAlignment="1">
      <alignment horizontal="center" vertical="center"/>
    </xf>
    <xf numFmtId="178" fontId="25" fillId="0" borderId="0" xfId="62" applyNumberFormat="1" applyFont="1" applyFill="1" applyBorder="1" applyAlignment="1">
      <alignment horizontal="right" vertical="center" shrinkToFit="1"/>
    </xf>
    <xf numFmtId="178" fontId="25" fillId="0" borderId="10" xfId="62" applyNumberFormat="1" applyFont="1" applyFill="1" applyBorder="1" applyAlignment="1">
      <alignment horizontal="right" vertical="center" shrinkToFit="1"/>
    </xf>
    <xf numFmtId="177" fontId="25" fillId="0" borderId="0" xfId="62" applyNumberFormat="1" applyFont="1" applyFill="1" applyBorder="1" applyAlignment="1">
      <alignment horizontal="center" vertical="center"/>
    </xf>
    <xf numFmtId="0" fontId="56" fillId="0" borderId="0" xfId="62" applyFont="1" applyFill="1">
      <alignment vertical="center"/>
    </xf>
    <xf numFmtId="178" fontId="25" fillId="0" borderId="0" xfId="62" applyNumberFormat="1" applyFont="1" applyFill="1" applyBorder="1" applyAlignment="1">
      <alignment horizontal="right" vertical="center"/>
    </xf>
    <xf numFmtId="177" fontId="25" fillId="0" borderId="0" xfId="62" applyNumberFormat="1" applyFont="1" applyFill="1" applyAlignment="1">
      <alignment horizontal="center" vertical="center"/>
    </xf>
    <xf numFmtId="178" fontId="25" fillId="0" borderId="23" xfId="62" applyNumberFormat="1" applyFont="1" applyFill="1" applyBorder="1" applyAlignment="1">
      <alignment horizontal="right" vertical="center"/>
    </xf>
    <xf numFmtId="178" fontId="25" fillId="0" borderId="23" xfId="33" applyNumberFormat="1" applyFont="1" applyFill="1" applyBorder="1" applyAlignment="1">
      <alignment horizontal="right" vertical="center"/>
    </xf>
    <xf numFmtId="178" fontId="25" fillId="0" borderId="24" xfId="33" applyNumberFormat="1" applyFont="1" applyFill="1" applyBorder="1" applyAlignment="1">
      <alignment horizontal="right" vertical="center"/>
    </xf>
    <xf numFmtId="177" fontId="25" fillId="0" borderId="23" xfId="62" applyNumberFormat="1" applyFont="1" applyFill="1" applyBorder="1" applyAlignment="1">
      <alignment horizontal="center" vertical="center"/>
    </xf>
    <xf numFmtId="0" fontId="25" fillId="0" borderId="0" xfId="62" applyFont="1" applyFill="1">
      <alignment vertical="center"/>
    </xf>
    <xf numFmtId="0" fontId="25" fillId="0" borderId="28" xfId="62" applyFont="1" applyFill="1" applyBorder="1" applyAlignment="1">
      <alignment horizontal="distributed" vertical="center" wrapText="1" justifyLastLine="1"/>
    </xf>
    <xf numFmtId="0" fontId="25" fillId="0" borderId="27" xfId="62" applyFont="1" applyFill="1" applyBorder="1" applyAlignment="1">
      <alignment horizontal="distributed" vertical="center" justifyLastLine="1"/>
    </xf>
    <xf numFmtId="0" fontId="29" fillId="0" borderId="31" xfId="62" applyFont="1" applyFill="1" applyBorder="1" applyAlignment="1"/>
    <xf numFmtId="0" fontId="92" fillId="0" borderId="31" xfId="62" applyFont="1" applyFill="1" applyBorder="1" applyAlignment="1"/>
    <xf numFmtId="0" fontId="26" fillId="0" borderId="0" xfId="62" applyFont="1" applyFill="1" applyAlignment="1">
      <alignment vertical="center"/>
    </xf>
    <xf numFmtId="0" fontId="25" fillId="0" borderId="0" xfId="33" applyNumberFormat="1" applyFont="1" applyFill="1" applyAlignment="1">
      <alignment vertical="center"/>
    </xf>
    <xf numFmtId="178" fontId="25" fillId="0" borderId="18" xfId="33" applyNumberFormat="1" applyFont="1" applyFill="1" applyBorder="1" applyAlignment="1">
      <alignment vertical="center"/>
    </xf>
    <xf numFmtId="0" fontId="25" fillId="0" borderId="19" xfId="33" applyNumberFormat="1" applyFont="1" applyFill="1" applyBorder="1" applyAlignment="1">
      <alignment horizontal="distributed" vertical="center" indent="1"/>
    </xf>
    <xf numFmtId="0" fontId="25" fillId="0" borderId="0" xfId="33" applyNumberFormat="1" applyFont="1" applyFill="1" applyBorder="1" applyAlignment="1">
      <alignment horizontal="distributed" vertical="center" indent="1"/>
    </xf>
    <xf numFmtId="0" fontId="42" fillId="0" borderId="0" xfId="33" applyNumberFormat="1" applyFont="1" applyFill="1" applyAlignment="1">
      <alignment vertical="center"/>
    </xf>
    <xf numFmtId="178" fontId="42" fillId="0" borderId="0" xfId="33" applyNumberFormat="1" applyFont="1" applyFill="1" applyBorder="1" applyAlignment="1">
      <alignment vertical="center"/>
    </xf>
    <xf numFmtId="178" fontId="42" fillId="0" borderId="10" xfId="33" applyNumberFormat="1" applyFont="1" applyFill="1" applyBorder="1" applyAlignment="1">
      <alignment vertical="center"/>
    </xf>
    <xf numFmtId="38" fontId="42" fillId="0" borderId="0" xfId="33" applyFont="1" applyFill="1" applyBorder="1" applyAlignment="1">
      <alignment horizontal="distributed" vertical="center" indent="1"/>
    </xf>
    <xf numFmtId="38" fontId="25" fillId="0" borderId="0" xfId="33" applyFont="1" applyFill="1" applyBorder="1" applyAlignment="1">
      <alignment horizontal="distributed" vertical="center" indent="1"/>
    </xf>
    <xf numFmtId="178" fontId="25" fillId="0" borderId="23" xfId="33" applyNumberFormat="1" applyFont="1" applyFill="1" applyBorder="1" applyAlignment="1">
      <alignment vertical="center"/>
    </xf>
    <xf numFmtId="178" fontId="25" fillId="0" borderId="24" xfId="33" applyNumberFormat="1" applyFont="1" applyFill="1" applyBorder="1" applyAlignment="1">
      <alignment vertical="center"/>
    </xf>
    <xf numFmtId="38" fontId="25" fillId="0" borderId="23" xfId="33" applyFont="1" applyFill="1" applyBorder="1" applyAlignment="1">
      <alignment horizontal="distributed" vertical="center" indent="1"/>
    </xf>
    <xf numFmtId="38" fontId="25" fillId="0" borderId="30" xfId="33" applyFont="1" applyFill="1" applyBorder="1" applyAlignment="1">
      <alignment horizontal="distributed" vertical="center" indent="1" justifyLastLine="1"/>
    </xf>
    <xf numFmtId="38" fontId="25" fillId="0" borderId="48" xfId="33" applyFont="1" applyFill="1" applyBorder="1" applyAlignment="1">
      <alignment horizontal="distributed" vertical="center" indent="1" justifyLastLine="1"/>
    </xf>
    <xf numFmtId="0" fontId="25" fillId="0" borderId="25" xfId="33" applyNumberFormat="1" applyFont="1" applyFill="1" applyBorder="1" applyAlignment="1">
      <alignment horizontal="distributed" vertical="center" justifyLastLine="1"/>
    </xf>
    <xf numFmtId="38" fontId="28" fillId="0" borderId="0" xfId="33" applyFont="1" applyFill="1" applyBorder="1" applyAlignment="1">
      <alignment horizontal="center"/>
    </xf>
    <xf numFmtId="181" fontId="25" fillId="0" borderId="19" xfId="33" applyNumberFormat="1" applyFont="1" applyFill="1" applyBorder="1" applyAlignment="1">
      <alignment vertical="center"/>
    </xf>
    <xf numFmtId="0" fontId="29" fillId="0" borderId="19" xfId="0" applyNumberFormat="1" applyFont="1" applyFill="1" applyBorder="1" applyAlignment="1">
      <alignment horizontal="distributed" vertical="center" indent="1" shrinkToFit="1"/>
    </xf>
    <xf numFmtId="181" fontId="25" fillId="0" borderId="0" xfId="33" applyNumberFormat="1" applyFont="1" applyFill="1" applyBorder="1" applyAlignment="1">
      <alignment vertical="center"/>
    </xf>
    <xf numFmtId="0" fontId="29" fillId="0" borderId="0" xfId="0" applyNumberFormat="1" applyFont="1" applyFill="1" applyBorder="1" applyAlignment="1">
      <alignment horizontal="distributed" vertical="center" indent="1"/>
    </xf>
    <xf numFmtId="0" fontId="25" fillId="0" borderId="0" xfId="0" applyNumberFormat="1" applyFont="1" applyFill="1" applyBorder="1" applyAlignment="1">
      <alignment horizontal="distributed" vertical="center" indent="1"/>
    </xf>
    <xf numFmtId="181" fontId="42" fillId="0" borderId="0" xfId="33" applyNumberFormat="1" applyFont="1" applyFill="1" applyBorder="1" applyAlignment="1">
      <alignment vertical="center"/>
    </xf>
    <xf numFmtId="0" fontId="42" fillId="0" borderId="0" xfId="0" applyNumberFormat="1" applyFont="1" applyFill="1" applyBorder="1" applyAlignment="1">
      <alignment horizontal="distributed" vertical="center" indent="1"/>
    </xf>
    <xf numFmtId="181" fontId="25" fillId="0" borderId="0" xfId="0" applyNumberFormat="1" applyFont="1" applyFill="1" applyBorder="1" applyAlignment="1">
      <alignment vertical="center"/>
    </xf>
    <xf numFmtId="0" fontId="29" fillId="0" borderId="23" xfId="0" applyNumberFormat="1" applyFont="1" applyFill="1" applyBorder="1" applyAlignment="1">
      <alignment horizontal="right"/>
    </xf>
    <xf numFmtId="0" fontId="29" fillId="0" borderId="24" xfId="0" applyNumberFormat="1" applyFont="1" applyFill="1" applyBorder="1" applyAlignment="1">
      <alignment horizontal="right"/>
    </xf>
    <xf numFmtId="0" fontId="29" fillId="0" borderId="23" xfId="0" applyNumberFormat="1" applyFont="1" applyFill="1" applyBorder="1" applyAlignment="1">
      <alignment horizontal="distributed"/>
    </xf>
    <xf numFmtId="38" fontId="25" fillId="0" borderId="0" xfId="33" applyFont="1" applyFill="1" applyAlignment="1">
      <alignment horizontal="center" shrinkToFit="1"/>
    </xf>
    <xf numFmtId="0" fontId="25" fillId="0" borderId="30" xfId="0" applyNumberFormat="1" applyFont="1" applyFill="1" applyBorder="1" applyAlignment="1">
      <alignment horizontal="distributed" vertical="center" justifyLastLine="1"/>
    </xf>
    <xf numFmtId="0" fontId="25" fillId="0" borderId="30" xfId="0" applyNumberFormat="1" applyFont="1" applyFill="1" applyBorder="1" applyAlignment="1">
      <alignment horizontal="distributed" vertical="center" wrapText="1" justifyLastLine="1"/>
    </xf>
    <xf numFmtId="0" fontId="25" fillId="0" borderId="48" xfId="0" applyNumberFormat="1" applyFont="1" applyFill="1" applyBorder="1" applyAlignment="1">
      <alignment horizontal="distributed" vertical="center" wrapText="1" justifyLastLine="1"/>
    </xf>
    <xf numFmtId="38" fontId="29" fillId="0" borderId="0" xfId="33" applyFont="1" applyFill="1" applyBorder="1" applyAlignment="1">
      <alignment vertical="center"/>
    </xf>
    <xf numFmtId="38" fontId="40" fillId="0" borderId="0" xfId="33" applyFont="1" applyFill="1" applyAlignment="1"/>
    <xf numFmtId="38" fontId="40" fillId="0" borderId="0" xfId="33" applyFont="1" applyFill="1" applyAlignment="1">
      <alignment vertical="center"/>
    </xf>
    <xf numFmtId="0" fontId="42" fillId="0" borderId="19" xfId="33" applyNumberFormat="1" applyFont="1" applyFill="1" applyBorder="1" applyAlignment="1">
      <alignment horizontal="center" vertical="center" shrinkToFit="1"/>
    </xf>
    <xf numFmtId="0" fontId="25" fillId="0" borderId="0" xfId="33" applyNumberFormat="1" applyFont="1" applyFill="1" applyBorder="1" applyAlignment="1">
      <alignment horizontal="center" vertical="center" shrinkToFit="1"/>
    </xf>
    <xf numFmtId="0" fontId="25" fillId="0" borderId="23" xfId="33" applyNumberFormat="1" applyFont="1" applyFill="1" applyBorder="1" applyAlignment="1">
      <alignment horizontal="center" vertical="center" shrinkToFit="1"/>
    </xf>
    <xf numFmtId="38" fontId="25" fillId="0" borderId="0" xfId="33" applyFont="1" applyFill="1" applyBorder="1" applyAlignment="1">
      <alignment horizontal="distributed" vertical="center" justifyLastLine="1"/>
    </xf>
    <xf numFmtId="38" fontId="25" fillId="0" borderId="0" xfId="33" applyFont="1" applyFill="1" applyBorder="1" applyAlignment="1">
      <alignment vertical="center" justifyLastLine="1"/>
    </xf>
    <xf numFmtId="38" fontId="25" fillId="0" borderId="24" xfId="33" applyFont="1" applyFill="1" applyBorder="1" applyAlignment="1">
      <alignment horizontal="distributed" vertical="center" justifyLastLine="1"/>
    </xf>
    <xf numFmtId="38" fontId="26" fillId="0" borderId="0" xfId="33" applyFont="1" applyFill="1"/>
    <xf numFmtId="38" fontId="92" fillId="0" borderId="0" xfId="33" applyFont="1" applyFill="1" applyBorder="1" applyAlignment="1"/>
    <xf numFmtId="0" fontId="92" fillId="0" borderId="0" xfId="33" applyNumberFormat="1" applyFont="1" applyFill="1" applyBorder="1" applyAlignment="1">
      <alignment vertical="center"/>
    </xf>
    <xf numFmtId="38" fontId="42" fillId="0" borderId="18" xfId="33" applyFont="1" applyFill="1" applyBorder="1" applyAlignment="1">
      <alignment vertical="center"/>
    </xf>
    <xf numFmtId="38" fontId="25" fillId="0" borderId="0" xfId="33" applyFont="1" applyFill="1" applyBorder="1" applyAlignment="1">
      <alignment vertical="center"/>
    </xf>
    <xf numFmtId="38" fontId="25" fillId="0" borderId="23" xfId="33" applyFont="1" applyFill="1" applyBorder="1" applyAlignment="1">
      <alignment vertical="center"/>
    </xf>
    <xf numFmtId="38" fontId="25" fillId="0" borderId="24" xfId="33" applyFont="1" applyFill="1" applyBorder="1" applyAlignment="1">
      <alignment vertical="center"/>
    </xf>
    <xf numFmtId="0" fontId="25" fillId="0" borderId="30" xfId="33" applyNumberFormat="1" applyFont="1" applyFill="1" applyBorder="1" applyAlignment="1">
      <alignment horizontal="distributed" vertical="center" justifyLastLine="1"/>
    </xf>
    <xf numFmtId="0" fontId="25" fillId="0" borderId="24" xfId="33" applyNumberFormat="1" applyFont="1" applyFill="1" applyBorder="1" applyAlignment="1">
      <alignment horizontal="distributed" vertical="center" justifyLastLine="1"/>
    </xf>
    <xf numFmtId="0" fontId="25" fillId="0" borderId="38" xfId="33" applyNumberFormat="1" applyFont="1" applyFill="1" applyBorder="1" applyAlignment="1">
      <alignment horizontal="distributed" vertical="center" justifyLastLine="1"/>
    </xf>
    <xf numFmtId="0" fontId="21" fillId="0" borderId="0" xfId="0" applyFont="1" applyFill="1" applyBorder="1" applyAlignment="1">
      <alignment vertical="center"/>
    </xf>
    <xf numFmtId="38" fontId="42" fillId="0" borderId="19" xfId="33" applyFont="1" applyFill="1" applyBorder="1" applyAlignment="1">
      <alignment vertical="center" shrinkToFit="1"/>
    </xf>
    <xf numFmtId="38" fontId="42" fillId="0" borderId="18" xfId="33" applyFont="1" applyFill="1" applyBorder="1" applyAlignment="1">
      <alignment vertical="center" shrinkToFit="1"/>
    </xf>
    <xf numFmtId="38" fontId="25" fillId="0" borderId="0" xfId="33" applyFont="1" applyFill="1" applyBorder="1" applyAlignment="1">
      <alignment vertical="center" shrinkToFit="1"/>
    </xf>
    <xf numFmtId="38" fontId="25" fillId="0" borderId="10" xfId="33" applyFont="1" applyFill="1" applyBorder="1" applyAlignment="1">
      <alignment vertical="center" shrinkToFit="1"/>
    </xf>
    <xf numFmtId="38" fontId="25" fillId="0" borderId="23" xfId="33" applyFont="1" applyFill="1" applyBorder="1" applyAlignment="1">
      <alignment vertical="center" shrinkToFit="1"/>
    </xf>
    <xf numFmtId="38" fontId="25" fillId="0" borderId="24" xfId="33" applyFont="1" applyFill="1" applyBorder="1" applyAlignment="1">
      <alignment vertical="center" shrinkToFit="1"/>
    </xf>
    <xf numFmtId="38" fontId="25" fillId="0" borderId="0" xfId="33" applyFont="1" applyFill="1" applyBorder="1" applyAlignment="1">
      <alignment horizontal="distributed" vertical="center"/>
    </xf>
    <xf numFmtId="38" fontId="25" fillId="0" borderId="0" xfId="33" applyFont="1" applyFill="1" applyAlignment="1">
      <alignment horizontal="distributed" vertical="center" justifyLastLine="1"/>
    </xf>
    <xf numFmtId="38" fontId="21" fillId="0" borderId="28" xfId="33" applyFont="1" applyFill="1" applyBorder="1" applyAlignment="1">
      <alignment horizontal="distributed" vertical="center" justifyLastLine="1" shrinkToFit="1"/>
    </xf>
    <xf numFmtId="38" fontId="29" fillId="0" borderId="12" xfId="33" applyFont="1" applyFill="1" applyBorder="1" applyAlignment="1">
      <alignment horizontal="distributed" vertical="center" wrapText="1" justifyLastLine="1" shrinkToFit="1"/>
    </xf>
    <xf numFmtId="38" fontId="21" fillId="0" borderId="12" xfId="33" applyFont="1" applyFill="1" applyBorder="1" applyAlignment="1">
      <alignment horizontal="distributed" vertical="center" justifyLastLine="1" shrinkToFit="1"/>
    </xf>
    <xf numFmtId="38" fontId="92" fillId="0" borderId="0" xfId="33" applyFont="1" applyFill="1" applyAlignment="1">
      <alignment horizontal="right"/>
    </xf>
    <xf numFmtId="178" fontId="92" fillId="0" borderId="0" xfId="33" applyNumberFormat="1" applyFont="1" applyFill="1" applyBorder="1" applyAlignment="1"/>
    <xf numFmtId="0" fontId="29" fillId="0" borderId="0" xfId="0" applyFont="1" applyAlignment="1">
      <alignment horizontal="left"/>
    </xf>
    <xf numFmtId="38" fontId="29" fillId="0" borderId="0" xfId="33" applyFont="1" applyFill="1" applyBorder="1" applyAlignment="1">
      <alignment horizontal="distributed" justifyLastLine="1"/>
    </xf>
    <xf numFmtId="38" fontId="29" fillId="0" borderId="0" xfId="33" applyFont="1" applyFill="1" applyBorder="1" applyAlignment="1">
      <alignment horizontal="center"/>
    </xf>
    <xf numFmtId="38" fontId="42" fillId="0" borderId="0" xfId="33" applyFont="1" applyFill="1" applyBorder="1"/>
    <xf numFmtId="38" fontId="42" fillId="0" borderId="0" xfId="33" applyFont="1" applyFill="1" applyAlignment="1">
      <alignment horizontal="right"/>
    </xf>
    <xf numFmtId="38" fontId="42" fillId="0" borderId="0" xfId="33" applyFont="1" applyFill="1" applyBorder="1" applyAlignment="1">
      <alignment horizontal="center" vertical="center" shrinkToFit="1"/>
    </xf>
    <xf numFmtId="38" fontId="25" fillId="0" borderId="0" xfId="33" applyFont="1" applyFill="1" applyAlignment="1">
      <alignment horizontal="right"/>
    </xf>
    <xf numFmtId="38" fontId="25" fillId="0" borderId="23" xfId="33" applyFont="1" applyFill="1" applyBorder="1" applyAlignment="1">
      <alignment horizontal="center" vertical="center" shrinkToFit="1"/>
    </xf>
    <xf numFmtId="38" fontId="25" fillId="0" borderId="0" xfId="33" applyFont="1" applyFill="1" applyAlignment="1">
      <alignment horizontal="distributed" vertical="center"/>
    </xf>
    <xf numFmtId="38" fontId="25" fillId="0" borderId="39" xfId="33" applyFont="1" applyFill="1" applyBorder="1" applyAlignment="1">
      <alignment horizontal="center" vertical="center" shrinkToFit="1"/>
    </xf>
    <xf numFmtId="38" fontId="25" fillId="0" borderId="16" xfId="33" applyFont="1" applyFill="1" applyBorder="1" applyAlignment="1">
      <alignment horizontal="center" vertical="center" shrinkToFit="1"/>
    </xf>
    <xf numFmtId="38" fontId="25" fillId="0" borderId="15" xfId="33" applyFont="1" applyFill="1" applyBorder="1" applyAlignment="1">
      <alignment horizontal="center" vertical="center" shrinkToFit="1"/>
    </xf>
    <xf numFmtId="38" fontId="40" fillId="0" borderId="0" xfId="33" applyFont="1" applyFill="1" applyBorder="1" applyAlignment="1">
      <alignment vertical="center"/>
    </xf>
    <xf numFmtId="38" fontId="29" fillId="0" borderId="38" xfId="33" applyFont="1" applyFill="1" applyBorder="1" applyAlignment="1">
      <alignment horizontal="distributed" vertical="center" justifyLastLine="1"/>
    </xf>
    <xf numFmtId="0" fontId="64" fillId="0" borderId="0" xfId="0" applyFont="1" applyBorder="1" applyAlignment="1">
      <alignment horizontal="left"/>
    </xf>
    <xf numFmtId="178" fontId="65" fillId="0" borderId="0" xfId="33" applyNumberFormat="1" applyFont="1" applyFill="1" applyBorder="1" applyAlignment="1">
      <alignment horizontal="left"/>
    </xf>
    <xf numFmtId="38" fontId="25" fillId="0" borderId="38" xfId="33" applyFont="1" applyFill="1" applyBorder="1" applyAlignment="1">
      <alignment horizontal="center" vertical="center" shrinkToFit="1"/>
    </xf>
    <xf numFmtId="38" fontId="25" fillId="0" borderId="38" xfId="33" applyFont="1" applyFill="1" applyBorder="1" applyAlignment="1">
      <alignment horizontal="distributed" vertical="center" justifyLastLine="1"/>
    </xf>
    <xf numFmtId="38" fontId="25" fillId="0" borderId="0" xfId="33" applyFont="1" applyFill="1" applyAlignment="1">
      <alignment horizontal="left"/>
    </xf>
    <xf numFmtId="38" fontId="29" fillId="0" borderId="0" xfId="33" applyFont="1" applyFill="1" applyAlignment="1" applyProtection="1">
      <protection locked="0"/>
    </xf>
    <xf numFmtId="38" fontId="29" fillId="0" borderId="0" xfId="33" applyFont="1" applyFill="1" applyAlignment="1" applyProtection="1">
      <alignment horizontal="left"/>
      <protection locked="0"/>
    </xf>
    <xf numFmtId="38" fontId="29" fillId="0" borderId="0" xfId="33" applyFont="1" applyFill="1" applyBorder="1" applyAlignment="1" applyProtection="1">
      <alignment horizontal="left"/>
      <protection locked="0"/>
    </xf>
    <xf numFmtId="178" fontId="29" fillId="0" borderId="0" xfId="33" applyNumberFormat="1" applyFont="1" applyFill="1" applyBorder="1" applyAlignment="1" applyProtection="1">
      <alignment horizontal="right"/>
      <protection locked="0"/>
    </xf>
    <xf numFmtId="178" fontId="29" fillId="0" borderId="0" xfId="33" applyNumberFormat="1" applyFont="1" applyFill="1" applyBorder="1" applyAlignment="1" applyProtection="1">
      <alignment horizontal="right" wrapText="1"/>
      <protection locked="0"/>
    </xf>
    <xf numFmtId="178" fontId="25" fillId="0" borderId="19" xfId="33" applyNumberFormat="1" applyFont="1" applyFill="1" applyBorder="1" applyAlignment="1" applyProtection="1">
      <alignment vertical="center"/>
      <protection locked="0"/>
    </xf>
    <xf numFmtId="178" fontId="25" fillId="0" borderId="18" xfId="33" applyNumberFormat="1" applyFont="1" applyFill="1" applyBorder="1" applyAlignment="1" applyProtection="1">
      <alignment vertical="center"/>
      <protection locked="0"/>
    </xf>
    <xf numFmtId="38" fontId="25" fillId="0" borderId="19" xfId="33" applyFont="1" applyFill="1" applyBorder="1" applyAlignment="1" applyProtection="1">
      <alignment horizontal="distributed" vertical="center" justifyLastLine="1"/>
      <protection locked="0"/>
    </xf>
    <xf numFmtId="178" fontId="42" fillId="0" borderId="0" xfId="33" applyNumberFormat="1" applyFont="1" applyFill="1" applyBorder="1" applyAlignment="1" applyProtection="1">
      <alignment vertical="center"/>
      <protection locked="0"/>
    </xf>
    <xf numFmtId="178" fontId="42" fillId="0" borderId="10" xfId="33" applyNumberFormat="1" applyFont="1" applyFill="1" applyBorder="1" applyAlignment="1" applyProtection="1">
      <alignment vertical="center"/>
      <protection locked="0"/>
    </xf>
    <xf numFmtId="38" fontId="42" fillId="0" borderId="0" xfId="33" applyFont="1" applyFill="1" applyBorder="1" applyAlignment="1" applyProtection="1">
      <alignment horizontal="distributed" vertical="center" justifyLastLine="1"/>
      <protection locked="0"/>
    </xf>
    <xf numFmtId="178" fontId="25" fillId="0" borderId="0" xfId="33" applyNumberFormat="1" applyFont="1" applyFill="1" applyBorder="1" applyAlignment="1" applyProtection="1">
      <alignment vertical="center"/>
      <protection locked="0"/>
    </xf>
    <xf numFmtId="178" fontId="25" fillId="0" borderId="10" xfId="33" applyNumberFormat="1" applyFont="1" applyFill="1" applyBorder="1" applyAlignment="1" applyProtection="1">
      <alignment vertical="center"/>
      <protection locked="0"/>
    </xf>
    <xf numFmtId="38" fontId="25" fillId="0" borderId="0" xfId="33" applyFont="1" applyFill="1" applyBorder="1" applyAlignment="1" applyProtection="1">
      <alignment horizontal="distributed" vertical="center" justifyLastLine="1"/>
      <protection locked="0"/>
    </xf>
    <xf numFmtId="178" fontId="25" fillId="0" borderId="23" xfId="33" applyNumberFormat="1" applyFont="1" applyFill="1" applyBorder="1" applyAlignment="1" applyProtection="1">
      <alignment vertical="center"/>
      <protection locked="0"/>
    </xf>
    <xf numFmtId="38" fontId="25" fillId="0" borderId="23" xfId="33" applyFont="1" applyFill="1" applyBorder="1" applyAlignment="1" applyProtection="1">
      <alignment horizontal="distributed" vertical="center" justifyLastLine="1"/>
      <protection locked="0"/>
    </xf>
    <xf numFmtId="38" fontId="25" fillId="0" borderId="28" xfId="33" applyFont="1" applyFill="1" applyBorder="1" applyAlignment="1" applyProtection="1">
      <alignment horizontal="distributed" vertical="center" justifyLastLine="1"/>
      <protection locked="0"/>
    </xf>
    <xf numFmtId="38" fontId="25" fillId="0" borderId="27" xfId="33" applyFont="1" applyFill="1" applyBorder="1" applyAlignment="1" applyProtection="1">
      <alignment horizontal="distributed" vertical="center" justifyLastLine="1"/>
      <protection locked="0"/>
    </xf>
    <xf numFmtId="38" fontId="25" fillId="0" borderId="43" xfId="33" applyFont="1" applyFill="1" applyBorder="1" applyAlignment="1" applyProtection="1">
      <alignment horizontal="distributed" vertical="center" justifyLastLine="1"/>
      <protection locked="0"/>
    </xf>
    <xf numFmtId="38" fontId="29" fillId="0" borderId="31" xfId="33" applyFont="1" applyFill="1" applyBorder="1" applyAlignment="1" applyProtection="1">
      <protection locked="0"/>
    </xf>
    <xf numFmtId="38" fontId="29" fillId="0" borderId="31" xfId="33" applyFont="1" applyFill="1" applyBorder="1" applyAlignment="1" applyProtection="1">
      <alignment horizontal="left"/>
      <protection locked="0"/>
    </xf>
    <xf numFmtId="0" fontId="65" fillId="0" borderId="0" xfId="0" applyFont="1" applyAlignment="1"/>
    <xf numFmtId="194" fontId="25" fillId="0" borderId="0" xfId="33" applyNumberFormat="1" applyFont="1" applyFill="1" applyAlignment="1">
      <alignment horizontal="right" vertical="center"/>
    </xf>
    <xf numFmtId="38" fontId="25" fillId="0" borderId="20" xfId="33" applyFont="1" applyFill="1" applyBorder="1" applyAlignment="1">
      <alignment horizontal="distributed" vertical="center"/>
    </xf>
    <xf numFmtId="38" fontId="25" fillId="0" borderId="19" xfId="33" applyFont="1" applyFill="1" applyBorder="1" applyAlignment="1">
      <alignment horizontal="center"/>
    </xf>
    <xf numFmtId="38" fontId="25" fillId="0" borderId="0" xfId="33" applyFont="1" applyFill="1" applyBorder="1" applyAlignment="1">
      <alignment horizontal="center"/>
    </xf>
    <xf numFmtId="38" fontId="25" fillId="0" borderId="0" xfId="33" applyFont="1" applyFill="1" applyAlignment="1">
      <alignment horizontal="center"/>
    </xf>
    <xf numFmtId="38" fontId="29" fillId="0" borderId="20" xfId="33" applyFont="1" applyFill="1" applyBorder="1" applyAlignment="1">
      <alignment horizontal="distributed" vertical="center" shrinkToFit="1"/>
    </xf>
    <xf numFmtId="194" fontId="42" fillId="0" borderId="0" xfId="33" applyNumberFormat="1" applyFont="1" applyFill="1" applyAlignment="1">
      <alignment horizontal="right" vertical="center"/>
    </xf>
    <xf numFmtId="38" fontId="42" fillId="0" borderId="20" xfId="33" applyFont="1" applyFill="1" applyBorder="1" applyAlignment="1">
      <alignment horizontal="distributed" vertical="center"/>
    </xf>
    <xf numFmtId="38" fontId="29" fillId="0" borderId="0" xfId="33" applyFont="1" applyFill="1" applyBorder="1" applyAlignment="1">
      <alignment horizontal="distributed"/>
    </xf>
    <xf numFmtId="38" fontId="29" fillId="0" borderId="39" xfId="33" applyFont="1" applyFill="1" applyBorder="1" applyAlignment="1">
      <alignment horizontal="distributed"/>
    </xf>
    <xf numFmtId="38" fontId="25" fillId="0" borderId="14" xfId="33" applyFont="1" applyFill="1" applyBorder="1" applyAlignment="1">
      <alignment vertical="center" justifyLastLine="1"/>
    </xf>
    <xf numFmtId="38" fontId="29" fillId="0" borderId="31" xfId="33" applyFont="1" applyFill="1" applyBorder="1" applyAlignment="1">
      <alignment horizontal="center"/>
    </xf>
    <xf numFmtId="38" fontId="29" fillId="0" borderId="0" xfId="33" applyFont="1" applyAlignment="1"/>
    <xf numFmtId="38" fontId="65" fillId="0" borderId="0" xfId="33" applyFont="1" applyAlignment="1"/>
    <xf numFmtId="38" fontId="25" fillId="0" borderId="0" xfId="33" applyFont="1" applyFill="1" applyAlignment="1">
      <alignment wrapText="1"/>
    </xf>
    <xf numFmtId="194" fontId="25" fillId="0" borderId="19" xfId="47" applyNumberFormat="1" applyFont="1" applyFill="1" applyBorder="1" applyAlignment="1">
      <alignment vertical="center"/>
    </xf>
    <xf numFmtId="177" fontId="25" fillId="0" borderId="19" xfId="33" applyNumberFormat="1" applyFont="1" applyFill="1" applyBorder="1" applyAlignment="1">
      <alignment horizontal="right" vertical="center"/>
    </xf>
    <xf numFmtId="177" fontId="25" fillId="0" borderId="19" xfId="33" applyNumberFormat="1" applyFont="1" applyFill="1" applyBorder="1" applyAlignment="1">
      <alignment vertical="center"/>
    </xf>
    <xf numFmtId="38" fontId="25" fillId="0" borderId="26" xfId="33" applyFont="1" applyFill="1" applyBorder="1" applyAlignment="1">
      <alignment horizontal="distributed" vertical="center"/>
    </xf>
    <xf numFmtId="38" fontId="25" fillId="0" borderId="19" xfId="33" applyFont="1" applyFill="1" applyBorder="1"/>
    <xf numFmtId="194" fontId="25" fillId="0" borderId="0" xfId="47" applyNumberFormat="1" applyFont="1" applyFill="1" applyAlignment="1">
      <alignment vertical="center"/>
    </xf>
    <xf numFmtId="177" fontId="25" fillId="0" borderId="0" xfId="33" applyNumberFormat="1" applyFont="1" applyFill="1" applyAlignment="1">
      <alignment vertical="center"/>
    </xf>
    <xf numFmtId="210" fontId="25" fillId="0" borderId="0" xfId="33" applyNumberFormat="1" applyFont="1" applyFill="1"/>
    <xf numFmtId="210" fontId="40" fillId="0" borderId="0" xfId="33" applyNumberFormat="1" applyFont="1" applyFill="1"/>
    <xf numFmtId="194" fontId="42" fillId="0" borderId="0" xfId="47" applyNumberFormat="1" applyFont="1" applyFill="1" applyAlignment="1">
      <alignment vertical="center"/>
    </xf>
    <xf numFmtId="177" fontId="42" fillId="0" borderId="0" xfId="33" applyNumberFormat="1" applyFont="1" applyFill="1" applyAlignment="1">
      <alignment horizontal="right" vertical="center"/>
    </xf>
    <xf numFmtId="177" fontId="42" fillId="0" borderId="0" xfId="33" applyNumberFormat="1" applyFont="1" applyFill="1" applyAlignment="1">
      <alignment vertical="center"/>
    </xf>
    <xf numFmtId="194" fontId="25" fillId="0" borderId="0" xfId="33" applyNumberFormat="1" applyFont="1" applyFill="1" applyAlignment="1">
      <alignment vertical="center"/>
    </xf>
    <xf numFmtId="38" fontId="29" fillId="0" borderId="39" xfId="33" applyFont="1" applyFill="1" applyBorder="1" applyAlignment="1"/>
    <xf numFmtId="38" fontId="21" fillId="0" borderId="30" xfId="33" applyFont="1" applyFill="1" applyBorder="1" applyAlignment="1">
      <alignment horizontal="distributed" vertical="center" justifyLastLine="1"/>
    </xf>
    <xf numFmtId="38" fontId="21" fillId="0" borderId="16" xfId="33" applyFont="1" applyFill="1" applyBorder="1" applyAlignment="1">
      <alignment horizontal="distributed" vertical="center" justifyLastLine="1"/>
    </xf>
    <xf numFmtId="38" fontId="21" fillId="0" borderId="15" xfId="33" applyFont="1" applyFill="1" applyBorder="1" applyAlignment="1">
      <alignment horizontal="distributed" vertical="center" justifyLastLine="1"/>
    </xf>
    <xf numFmtId="38" fontId="21" fillId="0" borderId="17" xfId="33" applyFont="1" applyFill="1" applyBorder="1" applyAlignment="1">
      <alignment horizontal="distributed" vertical="center" justifyLastLine="1"/>
    </xf>
    <xf numFmtId="191" fontId="29" fillId="0" borderId="0" xfId="47" applyNumberFormat="1" applyFont="1" applyFill="1" applyBorder="1" applyAlignment="1"/>
    <xf numFmtId="38" fontId="28" fillId="0" borderId="0" xfId="33" applyFont="1" applyFill="1" applyAlignment="1"/>
    <xf numFmtId="205" fontId="29" fillId="0" borderId="0" xfId="33" applyNumberFormat="1" applyFont="1" applyFill="1" applyBorder="1" applyAlignment="1">
      <alignment horizontal="right"/>
    </xf>
    <xf numFmtId="194" fontId="25" fillId="0" borderId="19" xfId="33" applyNumberFormat="1" applyFont="1" applyFill="1" applyBorder="1" applyAlignment="1">
      <alignment horizontal="right" vertical="center"/>
    </xf>
    <xf numFmtId="177" fontId="25" fillId="0" borderId="18" xfId="33" applyNumberFormat="1" applyFont="1" applyFill="1" applyBorder="1" applyAlignment="1">
      <alignment horizontal="right" vertical="center"/>
    </xf>
    <xf numFmtId="38" fontId="29" fillId="0" borderId="19" xfId="33" applyFont="1" applyFill="1" applyBorder="1" applyAlignment="1">
      <alignment horizontal="distributed" vertical="center" shrinkToFit="1"/>
    </xf>
    <xf numFmtId="194" fontId="25" fillId="0" borderId="0" xfId="33" applyNumberFormat="1" applyFont="1" applyFill="1" applyBorder="1" applyAlignment="1">
      <alignment horizontal="right" vertical="center"/>
    </xf>
    <xf numFmtId="38" fontId="29" fillId="0" borderId="0" xfId="33" applyFont="1" applyFill="1" applyBorder="1" applyAlignment="1">
      <alignment horizontal="distributed" vertical="center" shrinkToFit="1"/>
    </xf>
    <xf numFmtId="38" fontId="21" fillId="0" borderId="16" xfId="33" applyFont="1" applyFill="1" applyBorder="1" applyAlignment="1">
      <alignment horizontal="distributed" vertical="center" wrapText="1" justifyLastLine="1"/>
    </xf>
    <xf numFmtId="38" fontId="21" fillId="0" borderId="15" xfId="33" applyFont="1" applyFill="1" applyBorder="1" applyAlignment="1">
      <alignment horizontal="distributed" vertical="center" wrapText="1" justifyLastLine="1"/>
    </xf>
    <xf numFmtId="205" fontId="29" fillId="0" borderId="0" xfId="33" applyNumberFormat="1" applyFont="1" applyFill="1" applyBorder="1" applyAlignment="1"/>
    <xf numFmtId="205" fontId="25" fillId="0" borderId="0" xfId="33" applyNumberFormat="1" applyFont="1" applyFill="1" applyBorder="1" applyAlignment="1">
      <alignment horizontal="right"/>
    </xf>
    <xf numFmtId="210" fontId="25" fillId="0" borderId="19" xfId="33" applyNumberFormat="1" applyFont="1" applyFill="1" applyBorder="1" applyAlignment="1">
      <alignment vertical="center"/>
    </xf>
    <xf numFmtId="210" fontId="25" fillId="0" borderId="0" xfId="33" applyNumberFormat="1" applyFont="1" applyFill="1" applyBorder="1" applyAlignment="1">
      <alignment vertical="center"/>
    </xf>
    <xf numFmtId="210" fontId="42" fillId="0" borderId="0" xfId="33" applyNumberFormat="1" applyFont="1" applyFill="1" applyBorder="1" applyAlignment="1">
      <alignment vertical="center"/>
    </xf>
    <xf numFmtId="38" fontId="42" fillId="0" borderId="0" xfId="33" applyFont="1" applyFill="1" applyBorder="1" applyAlignment="1">
      <alignment horizontal="distributed" vertical="center"/>
    </xf>
    <xf numFmtId="210" fontId="25" fillId="0" borderId="0" xfId="33" applyNumberFormat="1" applyFont="1" applyFill="1" applyBorder="1" applyAlignment="1">
      <alignment horizontal="right" vertical="center"/>
    </xf>
    <xf numFmtId="38" fontId="29" fillId="0" borderId="24" xfId="33" applyFont="1" applyFill="1" applyBorder="1" applyAlignment="1">
      <alignment horizontal="distributed"/>
    </xf>
    <xf numFmtId="38" fontId="42" fillId="0" borderId="22" xfId="33" applyFont="1" applyFill="1" applyBorder="1" applyAlignment="1">
      <alignment vertical="center"/>
    </xf>
    <xf numFmtId="38" fontId="25" fillId="0" borderId="23" xfId="33" applyFont="1" applyFill="1" applyBorder="1" applyAlignment="1">
      <alignment horizontal="right" vertical="center"/>
    </xf>
    <xf numFmtId="38" fontId="25" fillId="0" borderId="38" xfId="33" applyFont="1" applyFill="1" applyBorder="1" applyAlignment="1">
      <alignment horizontal="right" vertical="center"/>
    </xf>
    <xf numFmtId="38" fontId="29" fillId="0" borderId="25" xfId="33" applyFont="1" applyFill="1" applyBorder="1" applyAlignment="1">
      <alignment horizontal="distributed" vertical="center" justifyLastLine="1" shrinkToFit="1"/>
    </xf>
    <xf numFmtId="38" fontId="29" fillId="0" borderId="16" xfId="33" applyFont="1" applyFill="1" applyBorder="1" applyAlignment="1">
      <alignment horizontal="distributed" vertical="center" justifyLastLine="1" shrinkToFit="1"/>
    </xf>
    <xf numFmtId="0" fontId="42" fillId="0" borderId="26" xfId="33" applyNumberFormat="1" applyFont="1" applyFill="1" applyBorder="1" applyAlignment="1">
      <alignment horizontal="center" vertical="center" shrinkToFit="1"/>
    </xf>
    <xf numFmtId="0" fontId="25" fillId="0" borderId="20" xfId="33" applyNumberFormat="1" applyFont="1" applyFill="1" applyBorder="1" applyAlignment="1">
      <alignment horizontal="center" vertical="center" shrinkToFit="1"/>
    </xf>
    <xf numFmtId="0" fontId="25" fillId="0" borderId="39" xfId="33" applyNumberFormat="1" applyFont="1" applyFill="1" applyBorder="1" applyAlignment="1">
      <alignment horizontal="center" vertical="center" shrinkToFit="1"/>
    </xf>
    <xf numFmtId="38" fontId="25" fillId="0" borderId="24" xfId="33" applyFont="1" applyFill="1" applyBorder="1" applyAlignment="1">
      <alignment horizontal="right" vertical="center"/>
    </xf>
    <xf numFmtId="0" fontId="25" fillId="0" borderId="19" xfId="0" applyFont="1" applyFill="1" applyBorder="1" applyAlignment="1">
      <alignment horizontal="right" vertical="center" shrinkToFit="1"/>
    </xf>
    <xf numFmtId="3" fontId="25" fillId="0" borderId="19" xfId="0" applyNumberFormat="1" applyFont="1" applyFill="1" applyBorder="1" applyAlignment="1">
      <alignment horizontal="right" vertical="center" shrinkToFit="1"/>
    </xf>
    <xf numFmtId="3" fontId="25" fillId="0" borderId="0" xfId="0" applyNumberFormat="1" applyFont="1" applyFill="1" applyAlignment="1">
      <alignment horizontal="right" vertical="center" shrinkToFit="1"/>
    </xf>
    <xf numFmtId="3" fontId="25" fillId="0" borderId="0" xfId="0" applyNumberFormat="1" applyFont="1" applyFill="1" applyBorder="1" applyAlignment="1">
      <alignment vertical="center"/>
    </xf>
    <xf numFmtId="0" fontId="25" fillId="0" borderId="0" xfId="0" applyFont="1" applyFill="1" applyBorder="1" applyAlignment="1">
      <alignment horizontal="right" vertical="center" shrinkToFit="1"/>
    </xf>
    <xf numFmtId="0" fontId="25" fillId="0" borderId="0" xfId="0" applyFont="1" applyFill="1" applyAlignment="1">
      <alignment horizontal="right" vertical="center" shrinkToFit="1"/>
    </xf>
    <xf numFmtId="3" fontId="25" fillId="0" borderId="0" xfId="0" applyNumberFormat="1" applyFont="1" applyFill="1" applyAlignment="1">
      <alignment vertical="center"/>
    </xf>
    <xf numFmtId="3" fontId="42" fillId="0" borderId="0" xfId="0" applyNumberFormat="1" applyFont="1" applyFill="1" applyAlignment="1">
      <alignment vertical="center"/>
    </xf>
    <xf numFmtId="3" fontId="42" fillId="0" borderId="0" xfId="0" applyNumberFormat="1" applyFont="1" applyFill="1" applyAlignment="1">
      <alignment horizontal="right" vertical="center" shrinkToFit="1"/>
    </xf>
    <xf numFmtId="38" fontId="42" fillId="0" borderId="20" xfId="33" applyFont="1" applyFill="1" applyBorder="1" applyAlignment="1">
      <alignment horizontal="center" vertical="center" wrapText="1"/>
    </xf>
    <xf numFmtId="38" fontId="29" fillId="0" borderId="20" xfId="33" applyFont="1" applyFill="1" applyBorder="1" applyAlignment="1">
      <alignment horizontal="distributed"/>
    </xf>
    <xf numFmtId="38" fontId="25" fillId="0" borderId="23" xfId="33" applyFont="1" applyFill="1" applyBorder="1" applyAlignment="1">
      <alignment horizontal="right" vertical="center" shrinkToFit="1"/>
    </xf>
    <xf numFmtId="38" fontId="25" fillId="0" borderId="24" xfId="33" applyFont="1" applyFill="1" applyBorder="1" applyAlignment="1">
      <alignment horizontal="right" vertical="center" shrinkToFit="1"/>
    </xf>
    <xf numFmtId="38" fontId="25" fillId="0" borderId="0" xfId="33" applyFont="1" applyFill="1" applyAlignment="1">
      <alignment horizontal="distributed" justifyLastLine="1"/>
    </xf>
    <xf numFmtId="38" fontId="25" fillId="0" borderId="28" xfId="33" applyFont="1" applyFill="1" applyBorder="1" applyAlignment="1">
      <alignment horizontal="distributed" vertical="center" wrapText="1" justifyLastLine="1"/>
    </xf>
    <xf numFmtId="38" fontId="25" fillId="0" borderId="47" xfId="33" applyFont="1" applyFill="1" applyBorder="1" applyAlignment="1">
      <alignment horizontal="distributed" vertical="center" justifyLastLine="1"/>
    </xf>
    <xf numFmtId="38" fontId="25" fillId="0" borderId="11" xfId="33" applyFont="1" applyFill="1" applyBorder="1" applyAlignment="1">
      <alignment horizontal="distributed" vertical="center" justifyLastLine="1" shrinkToFit="1"/>
    </xf>
    <xf numFmtId="0" fontId="111" fillId="0" borderId="23" xfId="0" applyFont="1" applyBorder="1" applyAlignment="1"/>
    <xf numFmtId="0" fontId="122" fillId="0" borderId="0" xfId="0" applyFont="1" applyFill="1"/>
    <xf numFmtId="0" fontId="42" fillId="0" borderId="20" xfId="0" applyFont="1" applyFill="1" applyBorder="1" applyAlignment="1">
      <alignment horizontal="center" vertical="center"/>
    </xf>
    <xf numFmtId="178" fontId="42" fillId="0" borderId="0" xfId="33" applyNumberFormat="1" applyFont="1" applyFill="1" applyBorder="1" applyAlignment="1">
      <alignment horizontal="right" vertical="center"/>
    </xf>
    <xf numFmtId="177" fontId="40" fillId="0" borderId="19" xfId="0" applyNumberFormat="1" applyFont="1" applyFill="1" applyBorder="1" applyAlignment="1">
      <alignment horizontal="right" vertical="center"/>
    </xf>
    <xf numFmtId="177" fontId="40" fillId="0" borderId="18" xfId="0" applyNumberFormat="1" applyFont="1" applyFill="1" applyBorder="1" applyAlignment="1">
      <alignment horizontal="right" vertical="center"/>
    </xf>
    <xf numFmtId="213" fontId="25" fillId="0" borderId="0" xfId="0" applyNumberFormat="1" applyFont="1" applyFill="1" applyBorder="1" applyAlignment="1">
      <alignment horizontal="right" vertical="center"/>
    </xf>
    <xf numFmtId="0" fontId="123" fillId="0" borderId="0" xfId="0" applyFont="1" applyFill="1" applyAlignment="1"/>
    <xf numFmtId="213" fontId="42" fillId="0" borderId="18" xfId="0" applyNumberFormat="1" applyFont="1" applyFill="1" applyBorder="1" applyAlignment="1">
      <alignment horizontal="right" vertical="center"/>
    </xf>
    <xf numFmtId="0" fontId="29" fillId="0" borderId="20" xfId="0" applyFont="1" applyFill="1" applyBorder="1" applyAlignment="1">
      <alignment horizontal="center"/>
    </xf>
    <xf numFmtId="49" fontId="25" fillId="0" borderId="18" xfId="0" applyNumberFormat="1" applyFont="1" applyFill="1" applyBorder="1" applyAlignment="1">
      <alignment horizontal="distributed" vertical="center" justifyLastLine="1"/>
    </xf>
    <xf numFmtId="178" fontId="56" fillId="0" borderId="0" xfId="33" applyNumberFormat="1" applyFont="1" applyFill="1" applyBorder="1" applyAlignment="1">
      <alignment vertical="center"/>
    </xf>
    <xf numFmtId="38" fontId="56" fillId="0" borderId="0" xfId="33" applyFont="1" applyFill="1" applyBorder="1" applyAlignment="1">
      <alignment vertical="center"/>
    </xf>
    <xf numFmtId="38" fontId="21" fillId="0" borderId="19" xfId="33" applyFont="1" applyFill="1" applyBorder="1" applyAlignment="1"/>
    <xf numFmtId="0" fontId="21" fillId="0" borderId="26" xfId="0" applyFont="1" applyFill="1" applyBorder="1" applyAlignment="1"/>
    <xf numFmtId="176" fontId="42" fillId="0" borderId="26" xfId="0" applyNumberFormat="1" applyFont="1" applyFill="1" applyBorder="1" applyAlignment="1">
      <alignment horizontal="right" vertical="center" shrinkToFit="1"/>
    </xf>
    <xf numFmtId="38" fontId="21" fillId="0" borderId="0" xfId="33" applyFont="1" applyFill="1" applyBorder="1" applyAlignment="1"/>
    <xf numFmtId="0" fontId="21" fillId="0" borderId="20" xfId="0" applyFont="1" applyFill="1" applyBorder="1" applyAlignment="1"/>
    <xf numFmtId="176" fontId="42" fillId="0" borderId="20" xfId="0" applyNumberFormat="1" applyFont="1" applyFill="1" applyBorder="1" applyAlignment="1">
      <alignment horizontal="right" vertical="center" shrinkToFit="1"/>
    </xf>
    <xf numFmtId="176" fontId="40" fillId="0" borderId="0" xfId="0" applyNumberFormat="1" applyFont="1" applyFill="1" applyBorder="1" applyAlignment="1">
      <alignment horizontal="right" vertical="center"/>
    </xf>
    <xf numFmtId="176" fontId="42" fillId="0" borderId="20" xfId="0" applyNumberFormat="1" applyFont="1" applyFill="1" applyBorder="1" applyAlignment="1">
      <alignment vertical="center" shrinkToFit="1"/>
    </xf>
    <xf numFmtId="176" fontId="25" fillId="0" borderId="23" xfId="0" applyNumberFormat="1" applyFont="1" applyFill="1" applyBorder="1" applyAlignment="1">
      <alignment horizontal="right" vertical="center" shrinkToFit="1"/>
    </xf>
    <xf numFmtId="176" fontId="25" fillId="0" borderId="24" xfId="0" applyNumberFormat="1" applyFont="1" applyFill="1" applyBorder="1" applyAlignment="1">
      <alignment horizontal="right" vertical="center" shrinkToFit="1"/>
    </xf>
    <xf numFmtId="0" fontId="25" fillId="0" borderId="23" xfId="0" applyFont="1" applyFill="1" applyBorder="1" applyAlignment="1">
      <alignment horizontal="distributed" vertical="center"/>
    </xf>
    <xf numFmtId="176" fontId="42" fillId="0" borderId="39" xfId="0" applyNumberFormat="1" applyFont="1" applyFill="1" applyBorder="1" applyAlignment="1">
      <alignment horizontal="right" vertical="center" shrinkToFit="1"/>
    </xf>
    <xf numFmtId="0" fontId="42" fillId="0" borderId="28" xfId="0" applyFont="1" applyFill="1" applyBorder="1" applyAlignment="1">
      <alignment horizontal="center" vertical="center" shrinkToFit="1"/>
    </xf>
    <xf numFmtId="0" fontId="42" fillId="0" borderId="12" xfId="0" applyFont="1" applyFill="1" applyBorder="1" applyAlignment="1">
      <alignment horizontal="center" vertical="center" shrinkToFit="1"/>
    </xf>
    <xf numFmtId="0" fontId="25" fillId="0" borderId="22" xfId="0" applyFont="1" applyFill="1" applyBorder="1" applyAlignment="1">
      <alignment horizontal="center" vertical="center" shrinkToFit="1"/>
    </xf>
    <xf numFmtId="0" fontId="40" fillId="0" borderId="31" xfId="0" applyFont="1" applyFill="1" applyBorder="1" applyAlignment="1"/>
    <xf numFmtId="38" fontId="25" fillId="0" borderId="0" xfId="33" applyFont="1" applyFill="1" applyAlignment="1">
      <alignment horizontal="center" vertical="center"/>
    </xf>
    <xf numFmtId="178" fontId="40" fillId="0" borderId="0" xfId="33" applyNumberFormat="1" applyFont="1" applyFill="1" applyBorder="1" applyAlignment="1">
      <alignment vertical="center" shrinkToFit="1"/>
    </xf>
    <xf numFmtId="178" fontId="42" fillId="0" borderId="19" xfId="33" applyNumberFormat="1" applyFont="1" applyFill="1" applyBorder="1" applyAlignment="1">
      <alignment vertical="center" shrinkToFit="1"/>
    </xf>
    <xf numFmtId="178" fontId="42" fillId="0" borderId="18" xfId="33" applyNumberFormat="1" applyFont="1" applyFill="1" applyBorder="1" applyAlignment="1">
      <alignment vertical="center" shrinkToFit="1"/>
    </xf>
    <xf numFmtId="178" fontId="25" fillId="0" borderId="10" xfId="33" applyNumberFormat="1" applyFont="1" applyFill="1" applyBorder="1" applyAlignment="1">
      <alignment vertical="center" shrinkToFit="1"/>
    </xf>
    <xf numFmtId="178" fontId="25" fillId="0" borderId="23" xfId="33" applyNumberFormat="1" applyFont="1" applyFill="1" applyBorder="1" applyAlignment="1">
      <alignment vertical="center" shrinkToFit="1"/>
    </xf>
    <xf numFmtId="178" fontId="25" fillId="0" borderId="24" xfId="33" applyNumberFormat="1" applyFont="1" applyFill="1" applyBorder="1" applyAlignment="1">
      <alignment vertical="center" shrinkToFit="1"/>
    </xf>
    <xf numFmtId="38" fontId="25" fillId="0" borderId="23" xfId="33" applyFont="1" applyFill="1" applyBorder="1" applyAlignment="1">
      <alignment horizontal="center" vertical="center"/>
    </xf>
    <xf numFmtId="38" fontId="25" fillId="0" borderId="28" xfId="33" applyFont="1" applyFill="1" applyBorder="1" applyAlignment="1">
      <alignment horizontal="center" vertical="center"/>
    </xf>
    <xf numFmtId="38" fontId="25" fillId="0" borderId="12" xfId="33" applyFont="1" applyFill="1" applyBorder="1" applyAlignment="1">
      <alignment horizontal="center" vertical="center"/>
    </xf>
    <xf numFmtId="38" fontId="25" fillId="0" borderId="11" xfId="33" applyFont="1" applyFill="1" applyBorder="1" applyAlignment="1">
      <alignment horizontal="center" vertical="center"/>
    </xf>
    <xf numFmtId="38" fontId="92" fillId="0" borderId="0" xfId="33" applyFont="1" applyFill="1" applyBorder="1" applyAlignment="1">
      <alignment horizontal="center"/>
    </xf>
    <xf numFmtId="0" fontId="40" fillId="0" borderId="0" xfId="0" applyFont="1" applyFill="1" applyAlignment="1">
      <alignment shrinkToFit="1"/>
    </xf>
    <xf numFmtId="0" fontId="56" fillId="0" borderId="0" xfId="0" applyFont="1" applyFill="1"/>
    <xf numFmtId="0" fontId="56" fillId="0" borderId="0" xfId="0" applyFont="1" applyFill="1" applyBorder="1"/>
    <xf numFmtId="38" fontId="25" fillId="0" borderId="27" xfId="33" applyFont="1" applyFill="1" applyBorder="1" applyAlignment="1">
      <alignment horizontal="center" vertical="center"/>
    </xf>
    <xf numFmtId="38" fontId="25" fillId="0" borderId="43" xfId="33" applyFont="1" applyFill="1" applyBorder="1" applyAlignment="1">
      <alignment horizontal="center" vertical="center"/>
    </xf>
    <xf numFmtId="0" fontId="92" fillId="0" borderId="0" xfId="0" applyFont="1" applyFill="1" applyAlignment="1">
      <alignment shrinkToFit="1"/>
    </xf>
    <xf numFmtId="38" fontId="29" fillId="0" borderId="23" xfId="33" applyFont="1" applyFill="1" applyBorder="1" applyAlignment="1">
      <alignment horizontal="center" vertical="center"/>
    </xf>
    <xf numFmtId="38" fontId="25" fillId="0" borderId="28" xfId="33" applyFont="1" applyFill="1" applyBorder="1" applyAlignment="1">
      <alignment horizontal="distributed" vertical="center" justifyLastLine="1" shrinkToFit="1"/>
    </xf>
    <xf numFmtId="38" fontId="25" fillId="0" borderId="12" xfId="33" applyFont="1" applyFill="1" applyBorder="1" applyAlignment="1">
      <alignment horizontal="distributed" vertical="center" justifyLastLine="1" shrinkToFit="1"/>
    </xf>
    <xf numFmtId="38" fontId="25" fillId="0" borderId="56" xfId="33" applyFont="1" applyFill="1" applyBorder="1" applyAlignment="1">
      <alignment horizontal="distributed" vertical="center" justifyLastLine="1" shrinkToFit="1"/>
    </xf>
    <xf numFmtId="38" fontId="25" fillId="0" borderId="43" xfId="33" applyFont="1" applyFill="1" applyBorder="1" applyAlignment="1">
      <alignment horizontal="distributed" vertical="center" indent="1" justifyLastLine="1" shrinkToFit="1"/>
    </xf>
    <xf numFmtId="38" fontId="26" fillId="0" borderId="0" xfId="33" applyFont="1" applyFill="1" applyAlignment="1">
      <alignment vertical="center"/>
    </xf>
    <xf numFmtId="38" fontId="25" fillId="0" borderId="15" xfId="33" applyFont="1" applyFill="1" applyBorder="1" applyAlignment="1">
      <alignment horizontal="distributed" vertical="center" justifyLastLine="1" shrinkToFit="1"/>
    </xf>
    <xf numFmtId="38" fontId="25" fillId="0" borderId="17" xfId="33" applyFont="1" applyFill="1" applyBorder="1" applyAlignment="1">
      <alignment horizontal="distributed" vertical="center" justifyLastLine="1" shrinkToFit="1"/>
    </xf>
    <xf numFmtId="0" fontId="29" fillId="0" borderId="39" xfId="0" applyFont="1" applyFill="1" applyBorder="1" applyAlignment="1">
      <alignment horizontal="distributed" vertical="center" justifyLastLine="1"/>
    </xf>
    <xf numFmtId="0" fontId="25" fillId="0" borderId="15" xfId="0" applyFont="1" applyFill="1" applyBorder="1" applyAlignment="1">
      <alignment horizontal="distributed" vertical="center" justifyLastLine="1" shrinkToFit="1"/>
    </xf>
    <xf numFmtId="178" fontId="29" fillId="0" borderId="0" xfId="33" applyNumberFormat="1" applyFont="1" applyFill="1" applyBorder="1" applyAlignment="1"/>
    <xf numFmtId="178" fontId="29" fillId="0" borderId="23" xfId="33" applyNumberFormat="1" applyFont="1" applyFill="1" applyBorder="1" applyAlignment="1"/>
    <xf numFmtId="38" fontId="25" fillId="0" borderId="52" xfId="33" applyFont="1" applyFill="1" applyBorder="1" applyAlignment="1">
      <alignment horizontal="distributed" vertical="center" indent="1"/>
    </xf>
    <xf numFmtId="178" fontId="25" fillId="0" borderId="35" xfId="33" applyNumberFormat="1" applyFont="1" applyFill="1" applyBorder="1" applyAlignment="1">
      <alignment vertical="center"/>
    </xf>
    <xf numFmtId="38" fontId="25" fillId="0" borderId="54" xfId="33" applyFont="1" applyFill="1" applyBorder="1" applyAlignment="1">
      <alignment horizontal="distributed" vertical="center" indent="1"/>
    </xf>
    <xf numFmtId="177" fontId="42" fillId="0" borderId="10" xfId="33" applyNumberFormat="1" applyFont="1" applyFill="1" applyBorder="1" applyAlignment="1">
      <alignment horizontal="right" vertical="center"/>
    </xf>
    <xf numFmtId="177" fontId="25" fillId="0" borderId="35" xfId="33" applyNumberFormat="1" applyFont="1" applyFill="1" applyBorder="1" applyAlignment="1">
      <alignment vertical="center"/>
    </xf>
    <xf numFmtId="177" fontId="25" fillId="0" borderId="10" xfId="33" applyNumberFormat="1" applyFont="1" applyFill="1" applyBorder="1" applyAlignment="1">
      <alignment horizontal="right" vertical="center" justifyLastLine="1"/>
    </xf>
    <xf numFmtId="38" fontId="25" fillId="0" borderId="55" xfId="33" applyFont="1" applyFill="1" applyBorder="1" applyAlignment="1">
      <alignment horizontal="distributed" vertical="center" indent="1"/>
    </xf>
    <xf numFmtId="38" fontId="25" fillId="0" borderId="56" xfId="33" applyFont="1" applyFill="1" applyBorder="1" applyAlignment="1">
      <alignment horizontal="distributed" vertical="center" indent="1"/>
    </xf>
    <xf numFmtId="38" fontId="25" fillId="0" borderId="43" xfId="33" applyFont="1" applyFill="1" applyBorder="1" applyAlignment="1">
      <alignment horizontal="distributed" vertical="center" justifyLastLine="1"/>
    </xf>
    <xf numFmtId="38" fontId="29" fillId="0" borderId="0" xfId="33" applyFont="1" applyFill="1" applyAlignment="1">
      <alignment horizontal="center"/>
    </xf>
    <xf numFmtId="38" fontId="25" fillId="0" borderId="34" xfId="33" applyFont="1" applyFill="1" applyBorder="1" applyAlignment="1">
      <alignment horizontal="distributed" vertical="center" indent="1"/>
    </xf>
    <xf numFmtId="38" fontId="29" fillId="0" borderId="54" xfId="33" applyFont="1" applyFill="1" applyBorder="1" applyAlignment="1">
      <alignment horizontal="distributed" vertical="center" indent="1"/>
    </xf>
    <xf numFmtId="49" fontId="25" fillId="0" borderId="20" xfId="33" applyNumberFormat="1" applyFont="1" applyFill="1" applyBorder="1" applyAlignment="1">
      <alignment horizontal="distributed" vertical="center" indent="1" shrinkToFit="1"/>
    </xf>
    <xf numFmtId="177" fontId="42" fillId="0" borderId="10" xfId="33" applyNumberFormat="1" applyFont="1" applyFill="1" applyBorder="1" applyAlignment="1">
      <alignment vertical="center"/>
    </xf>
    <xf numFmtId="38" fontId="22" fillId="0" borderId="54" xfId="33" applyFont="1" applyFill="1" applyBorder="1" applyAlignment="1">
      <alignment horizontal="distributed" vertical="center" indent="1"/>
    </xf>
    <xf numFmtId="178" fontId="25" fillId="0" borderId="10" xfId="33" applyNumberFormat="1" applyFont="1" applyFill="1" applyBorder="1" applyAlignment="1">
      <alignment horizontal="right" vertical="center" justifyLastLine="1"/>
    </xf>
    <xf numFmtId="178" fontId="25" fillId="0" borderId="40" xfId="33" applyNumberFormat="1" applyFont="1" applyFill="1" applyBorder="1" applyAlignment="1">
      <alignment horizontal="right" vertical="center" justifyLastLine="1"/>
    </xf>
    <xf numFmtId="38" fontId="25" fillId="0" borderId="39" xfId="33" applyFont="1" applyFill="1" applyBorder="1" applyAlignment="1">
      <alignment horizontal="distributed" vertical="center" indent="1"/>
    </xf>
    <xf numFmtId="178" fontId="48" fillId="0" borderId="19" xfId="33" applyNumberFormat="1" applyFont="1" applyFill="1" applyBorder="1" applyAlignment="1">
      <alignment horizontal="right" vertical="center"/>
    </xf>
    <xf numFmtId="178" fontId="48" fillId="0" borderId="18" xfId="33" applyNumberFormat="1" applyFont="1" applyFill="1" applyBorder="1" applyAlignment="1">
      <alignment horizontal="right" vertical="center"/>
    </xf>
    <xf numFmtId="178" fontId="44" fillId="0" borderId="0" xfId="33" applyNumberFormat="1" applyFont="1" applyFill="1" applyBorder="1" applyAlignment="1">
      <alignment horizontal="right" vertical="center"/>
    </xf>
    <xf numFmtId="178" fontId="44" fillId="0" borderId="10" xfId="33" applyNumberFormat="1" applyFont="1" applyFill="1" applyBorder="1" applyAlignment="1">
      <alignment horizontal="right" vertical="center"/>
    </xf>
    <xf numFmtId="38" fontId="44" fillId="0" borderId="28" xfId="33" applyFont="1" applyFill="1" applyBorder="1" applyAlignment="1">
      <alignment horizontal="distributed" vertical="center" justifyLastLine="1"/>
    </xf>
    <xf numFmtId="38" fontId="116" fillId="0" borderId="12" xfId="33" applyFont="1" applyFill="1" applyBorder="1" applyAlignment="1">
      <alignment horizontal="distributed" vertical="center" wrapText="1" justifyLastLine="1"/>
    </xf>
    <xf numFmtId="38" fontId="44" fillId="0" borderId="12" xfId="33" applyFont="1" applyFill="1" applyBorder="1" applyAlignment="1">
      <alignment horizontal="distributed" vertical="center" justifyLastLine="1"/>
    </xf>
    <xf numFmtId="38" fontId="44" fillId="0" borderId="12" xfId="33" applyFont="1" applyFill="1" applyBorder="1" applyAlignment="1">
      <alignment horizontal="distributed" vertical="center" wrapText="1" justifyLastLine="1"/>
    </xf>
    <xf numFmtId="38" fontId="44" fillId="0" borderId="11" xfId="33" applyFont="1" applyFill="1" applyBorder="1" applyAlignment="1">
      <alignment horizontal="distributed" vertical="center" justifyLastLine="1"/>
    </xf>
    <xf numFmtId="38" fontId="29" fillId="0" borderId="0" xfId="33" applyFont="1" applyFill="1" applyAlignment="1">
      <alignment horizontal="distributed" justifyLastLine="1"/>
    </xf>
    <xf numFmtId="38" fontId="25" fillId="0" borderId="12" xfId="33" applyFont="1" applyFill="1" applyBorder="1" applyAlignment="1">
      <alignment horizontal="distributed" vertical="center" wrapText="1" justifyLastLine="1"/>
    </xf>
    <xf numFmtId="38" fontId="21" fillId="0" borderId="12" xfId="33" applyFont="1" applyFill="1" applyBorder="1" applyAlignment="1">
      <alignment horizontal="distributed" vertical="center" wrapText="1" justifyLastLine="1"/>
    </xf>
    <xf numFmtId="0" fontId="42" fillId="0" borderId="0" xfId="0" applyFont="1" applyFill="1" applyAlignment="1">
      <alignment horizontal="center"/>
    </xf>
    <xf numFmtId="0" fontId="42" fillId="0" borderId="0" xfId="0" applyFont="1" applyFill="1" applyBorder="1" applyAlignment="1">
      <alignment horizontal="center"/>
    </xf>
    <xf numFmtId="204" fontId="42" fillId="0" borderId="19" xfId="0" applyNumberFormat="1" applyFont="1" applyFill="1" applyBorder="1" applyAlignment="1">
      <alignment horizontal="center" vertical="center"/>
    </xf>
    <xf numFmtId="177" fontId="25" fillId="0" borderId="0" xfId="0" applyNumberFormat="1" applyFont="1" applyFill="1" applyBorder="1" applyAlignment="1">
      <alignment horizontal="center"/>
    </xf>
    <xf numFmtId="177" fontId="25" fillId="0" borderId="20" xfId="0" applyNumberFormat="1" applyFont="1" applyFill="1" applyBorder="1" applyAlignment="1">
      <alignment horizontal="center" vertical="center"/>
    </xf>
    <xf numFmtId="177" fontId="25" fillId="0" borderId="0" xfId="0" applyNumberFormat="1" applyFont="1" applyFill="1" applyAlignment="1">
      <alignment horizontal="center"/>
    </xf>
    <xf numFmtId="204" fontId="25" fillId="0" borderId="0" xfId="0" applyNumberFormat="1" applyFont="1" applyFill="1" applyBorder="1" applyAlignment="1">
      <alignment horizontal="center" vertical="center"/>
    </xf>
    <xf numFmtId="204" fontId="25" fillId="0" borderId="20" xfId="0" applyNumberFormat="1" applyFont="1" applyFill="1" applyBorder="1" applyAlignment="1">
      <alignment horizontal="center" vertical="center"/>
    </xf>
    <xf numFmtId="0" fontId="29" fillId="0" borderId="39" xfId="0" applyFont="1" applyFill="1" applyBorder="1" applyAlignment="1">
      <alignment horizontal="center"/>
    </xf>
    <xf numFmtId="0" fontId="43" fillId="0" borderId="0" xfId="0" applyFont="1" applyFill="1" applyBorder="1"/>
    <xf numFmtId="0" fontId="29" fillId="0" borderId="34" xfId="0" applyFont="1" applyFill="1" applyBorder="1" applyAlignment="1">
      <alignment horizontal="left"/>
    </xf>
    <xf numFmtId="178" fontId="44" fillId="0" borderId="19" xfId="33" applyNumberFormat="1" applyFont="1" applyFill="1" applyBorder="1" applyAlignment="1">
      <alignment horizontal="right" vertical="center"/>
    </xf>
    <xf numFmtId="0" fontId="44" fillId="0" borderId="26" xfId="0" applyFont="1" applyFill="1" applyBorder="1" applyAlignment="1">
      <alignment horizontal="center" vertical="center" shrinkToFit="1"/>
    </xf>
    <xf numFmtId="0" fontId="44" fillId="0" borderId="18" xfId="0" applyFont="1" applyFill="1" applyBorder="1" applyAlignment="1">
      <alignment horizontal="distributed" vertical="center"/>
    </xf>
    <xf numFmtId="178" fontId="25" fillId="0" borderId="26" xfId="33" applyNumberFormat="1" applyFont="1" applyFill="1" applyBorder="1" applyAlignment="1">
      <alignment horizontal="right" vertical="center"/>
    </xf>
    <xf numFmtId="0" fontId="25" fillId="0" borderId="19" xfId="0" applyFont="1" applyFill="1" applyBorder="1" applyAlignment="1">
      <alignment horizontal="distributed" vertical="center" wrapText="1" shrinkToFit="1"/>
    </xf>
    <xf numFmtId="0" fontId="25" fillId="0" borderId="20" xfId="0" applyFont="1" applyFill="1" applyBorder="1" applyAlignment="1">
      <alignment horizontal="right"/>
    </xf>
    <xf numFmtId="0" fontId="25" fillId="0" borderId="0" xfId="0" applyFont="1" applyFill="1" applyBorder="1" applyAlignment="1">
      <alignment horizontal="distributed" vertical="center" wrapText="1" shrinkToFit="1"/>
    </xf>
    <xf numFmtId="0" fontId="21" fillId="0" borderId="10" xfId="0" applyFont="1" applyFill="1" applyBorder="1" applyAlignment="1">
      <alignment horizontal="distributed" vertical="center"/>
    </xf>
    <xf numFmtId="178" fontId="25" fillId="0" borderId="20" xfId="33" applyNumberFormat="1" applyFont="1" applyFill="1" applyBorder="1" applyAlignment="1">
      <alignment horizontal="right" vertical="center"/>
    </xf>
    <xf numFmtId="0" fontId="25" fillId="0" borderId="10" xfId="0" applyFont="1" applyFill="1" applyBorder="1" applyAlignment="1">
      <alignment horizontal="distributed" vertical="center"/>
    </xf>
    <xf numFmtId="0" fontId="21" fillId="0" borderId="0" xfId="0" applyFont="1" applyFill="1" applyBorder="1" applyAlignment="1">
      <alignment horizontal="distributed" vertical="center" wrapText="1" shrinkToFit="1"/>
    </xf>
    <xf numFmtId="0" fontId="29" fillId="0" borderId="0" xfId="0" applyFont="1" applyFill="1" applyBorder="1" applyAlignment="1">
      <alignment horizontal="distributed" vertical="center" wrapText="1" shrinkToFit="1"/>
    </xf>
    <xf numFmtId="0" fontId="25" fillId="0" borderId="0" xfId="0" applyFont="1" applyFill="1" applyBorder="1" applyAlignment="1">
      <alignment horizontal="right"/>
    </xf>
    <xf numFmtId="0" fontId="25" fillId="0" borderId="10" xfId="0" applyFont="1" applyFill="1" applyBorder="1" applyAlignment="1">
      <alignment horizontal="distributed"/>
    </xf>
    <xf numFmtId="0" fontId="29" fillId="0" borderId="39" xfId="0" applyFont="1" applyFill="1" applyBorder="1" applyAlignment="1">
      <alignment horizontal="right"/>
    </xf>
    <xf numFmtId="0" fontId="29" fillId="0" borderId="0" xfId="0" applyFont="1" applyFill="1" applyAlignment="1">
      <alignment wrapText="1"/>
    </xf>
    <xf numFmtId="0" fontId="28" fillId="0" borderId="0" xfId="0" applyFont="1" applyFill="1" applyBorder="1" applyAlignment="1">
      <alignment horizontal="center"/>
    </xf>
    <xf numFmtId="0" fontId="25" fillId="0" borderId="0" xfId="0" applyFont="1" applyFill="1" applyAlignment="1">
      <alignment wrapText="1"/>
    </xf>
    <xf numFmtId="177" fontId="25" fillId="0" borderId="19" xfId="44" applyNumberFormat="1" applyFont="1" applyFill="1" applyBorder="1" applyAlignment="1">
      <alignment vertical="center"/>
    </xf>
    <xf numFmtId="0" fontId="25" fillId="0" borderId="32" xfId="0" applyFont="1" applyFill="1" applyBorder="1" applyAlignment="1">
      <alignment horizontal="distributed" vertical="center"/>
    </xf>
    <xf numFmtId="177" fontId="25" fillId="0" borderId="0" xfId="0" applyNumberFormat="1" applyFont="1" applyFill="1" applyAlignment="1">
      <alignment vertical="center"/>
    </xf>
    <xf numFmtId="0" fontId="25" fillId="0" borderId="34" xfId="0" applyFont="1" applyFill="1" applyBorder="1" applyAlignment="1">
      <alignment horizontal="distributed" vertical="center"/>
    </xf>
    <xf numFmtId="0" fontId="29" fillId="0" borderId="64" xfId="0" applyFont="1" applyFill="1" applyBorder="1" applyAlignment="1">
      <alignment horizontal="right"/>
    </xf>
    <xf numFmtId="0" fontId="25" fillId="0" borderId="47" xfId="0" applyFont="1" applyFill="1" applyBorder="1" applyAlignment="1">
      <alignment horizontal="distributed" vertical="center" wrapText="1" justifyLastLine="1"/>
    </xf>
    <xf numFmtId="0" fontId="25" fillId="0" borderId="19" xfId="0" applyFont="1" applyFill="1" applyBorder="1" applyAlignment="1">
      <alignment horizontal="distributed" vertical="center" wrapText="1" justifyLastLine="1"/>
    </xf>
    <xf numFmtId="0" fontId="21" fillId="0" borderId="16" xfId="0" applyFont="1" applyFill="1" applyBorder="1" applyAlignment="1">
      <alignment horizontal="distributed" vertical="center" wrapText="1" justifyLastLine="1" shrinkToFit="1"/>
    </xf>
    <xf numFmtId="0" fontId="29" fillId="0" borderId="30" xfId="0" applyFont="1" applyFill="1" applyBorder="1" applyAlignment="1">
      <alignment horizontal="distributed" vertical="center" justifyLastLine="1" shrinkToFit="1"/>
    </xf>
    <xf numFmtId="0" fontId="29" fillId="0" borderId="23" xfId="0" applyFont="1" applyFill="1" applyBorder="1" applyAlignment="1">
      <alignment horizontal="center"/>
    </xf>
    <xf numFmtId="56" fontId="29" fillId="0" borderId="0" xfId="0" applyNumberFormat="1" applyFont="1" applyFill="1" applyAlignment="1">
      <alignment horizontal="center"/>
    </xf>
    <xf numFmtId="0" fontId="29" fillId="0" borderId="19" xfId="0" applyFont="1" applyFill="1" applyBorder="1" applyAlignment="1">
      <alignment horizontal="center"/>
    </xf>
    <xf numFmtId="0" fontId="29" fillId="0" borderId="19" xfId="0" applyFont="1" applyFill="1" applyBorder="1" applyAlignment="1"/>
    <xf numFmtId="189" fontId="42" fillId="0" borderId="19" xfId="0" applyNumberFormat="1" applyFont="1" applyFill="1" applyBorder="1" applyAlignment="1">
      <alignment horizontal="right" vertical="center"/>
    </xf>
    <xf numFmtId="206" fontId="42" fillId="0" borderId="19" xfId="0" applyNumberFormat="1" applyFont="1" applyFill="1" applyBorder="1" applyAlignment="1">
      <alignment horizontal="right" vertical="center"/>
    </xf>
    <xf numFmtId="180" fontId="42" fillId="0" borderId="19" xfId="44" applyNumberFormat="1" applyFont="1" applyFill="1" applyBorder="1" applyAlignment="1">
      <alignment horizontal="right" vertical="center"/>
    </xf>
    <xf numFmtId="180" fontId="42" fillId="0" borderId="18" xfId="44" applyNumberFormat="1" applyFont="1" applyFill="1" applyBorder="1" applyAlignment="1">
      <alignment horizontal="right" vertical="center"/>
    </xf>
    <xf numFmtId="189" fontId="25" fillId="0" borderId="0" xfId="0" applyNumberFormat="1" applyFont="1" applyFill="1" applyBorder="1" applyAlignment="1">
      <alignment horizontal="right" vertical="center"/>
    </xf>
    <xf numFmtId="206" fontId="25" fillId="0" borderId="0" xfId="0" applyNumberFormat="1" applyFont="1" applyFill="1" applyBorder="1" applyAlignment="1">
      <alignment horizontal="right" vertical="center"/>
    </xf>
    <xf numFmtId="0" fontId="42" fillId="0" borderId="0" xfId="0" applyFont="1" applyFill="1" applyBorder="1" applyAlignment="1"/>
    <xf numFmtId="178" fontId="48" fillId="0" borderId="19" xfId="46" applyNumberFormat="1" applyFont="1" applyFill="1" applyBorder="1" applyAlignment="1">
      <alignment horizontal="right" vertical="center"/>
    </xf>
    <xf numFmtId="0" fontId="56" fillId="0" borderId="0" xfId="0" applyFont="1" applyFill="1" applyBorder="1" applyAlignment="1"/>
    <xf numFmtId="0" fontId="40" fillId="0" borderId="0" xfId="0" applyFont="1" applyFill="1" applyAlignment="1"/>
    <xf numFmtId="178" fontId="40" fillId="0" borderId="0" xfId="46" applyNumberFormat="1" applyFont="1" applyFill="1" applyAlignment="1">
      <alignment horizontal="right" vertical="center"/>
    </xf>
    <xf numFmtId="178" fontId="40" fillId="0" borderId="23" xfId="46" applyNumberFormat="1" applyFont="1" applyFill="1" applyBorder="1" applyAlignment="1">
      <alignment horizontal="right" vertical="center"/>
    </xf>
    <xf numFmtId="178" fontId="40" fillId="0" borderId="24" xfId="46" applyNumberFormat="1" applyFont="1" applyFill="1" applyBorder="1" applyAlignment="1">
      <alignment horizontal="right" vertical="center"/>
    </xf>
    <xf numFmtId="0" fontId="42" fillId="0" borderId="39" xfId="0" applyFont="1" applyFill="1" applyBorder="1" applyAlignment="1">
      <alignment horizontal="center" vertical="center"/>
    </xf>
    <xf numFmtId="178" fontId="48" fillId="0" borderId="18" xfId="46" applyNumberFormat="1" applyFont="1" applyFill="1" applyBorder="1" applyAlignment="1">
      <alignment horizontal="right" vertical="center"/>
    </xf>
    <xf numFmtId="0" fontId="40" fillId="0" borderId="0" xfId="0" applyFont="1" applyFill="1" applyAlignment="1">
      <alignment horizontal="right" vertical="center"/>
    </xf>
    <xf numFmtId="0" fontId="40" fillId="0" borderId="23" xfId="0" applyFont="1" applyFill="1" applyBorder="1" applyAlignment="1">
      <alignment horizontal="right" vertical="center"/>
    </xf>
    <xf numFmtId="0" fontId="40" fillId="0" borderId="24" xfId="0" applyFont="1" applyFill="1" applyBorder="1" applyAlignment="1">
      <alignment horizontal="right" vertical="center"/>
    </xf>
    <xf numFmtId="176" fontId="64" fillId="0" borderId="0" xfId="0" applyNumberFormat="1" applyFont="1" applyFill="1"/>
    <xf numFmtId="0" fontId="64" fillId="0" borderId="0" xfId="0" applyFont="1" applyFill="1" applyBorder="1"/>
    <xf numFmtId="38" fontId="25" fillId="0" borderId="19" xfId="46" applyFont="1" applyFill="1" applyBorder="1" applyAlignment="1">
      <alignment vertical="center" shrinkToFit="1"/>
    </xf>
    <xf numFmtId="38" fontId="25" fillId="0" borderId="19" xfId="46" applyFont="1" applyFill="1" applyBorder="1" applyAlignment="1">
      <alignment horizontal="right" vertical="center" shrinkToFit="1"/>
    </xf>
    <xf numFmtId="38" fontId="25" fillId="0" borderId="18" xfId="46" applyFont="1" applyFill="1" applyBorder="1" applyAlignment="1">
      <alignment horizontal="right" vertical="center" shrinkToFit="1"/>
    </xf>
    <xf numFmtId="176" fontId="48" fillId="0" borderId="0" xfId="0" applyNumberFormat="1" applyFont="1" applyFill="1"/>
    <xf numFmtId="0" fontId="48" fillId="0" borderId="0" xfId="0" applyFont="1" applyFill="1" applyBorder="1"/>
    <xf numFmtId="38" fontId="42" fillId="0" borderId="0" xfId="46" applyFont="1" applyFill="1" applyBorder="1" applyAlignment="1">
      <alignment vertical="center" shrinkToFit="1"/>
    </xf>
    <xf numFmtId="38" fontId="42" fillId="0" borderId="10" xfId="46" applyFont="1" applyFill="1" applyBorder="1" applyAlignment="1">
      <alignment vertical="center" shrinkToFit="1"/>
    </xf>
    <xf numFmtId="0" fontId="42" fillId="0" borderId="20" xfId="0" applyNumberFormat="1" applyFont="1" applyFill="1" applyBorder="1" applyAlignment="1">
      <alignment horizontal="center" vertical="center"/>
    </xf>
    <xf numFmtId="0" fontId="124" fillId="0" borderId="0" xfId="0" applyFont="1" applyFill="1"/>
    <xf numFmtId="176" fontId="124" fillId="0" borderId="0" xfId="0" applyNumberFormat="1" applyFont="1" applyFill="1"/>
    <xf numFmtId="0" fontId="46" fillId="0" borderId="0" xfId="0" applyFont="1" applyFill="1" applyBorder="1"/>
    <xf numFmtId="176" fontId="29" fillId="0" borderId="0" xfId="0" applyNumberFormat="1" applyFont="1" applyFill="1"/>
    <xf numFmtId="0" fontId="25" fillId="0" borderId="20" xfId="0" applyFont="1" applyFill="1" applyBorder="1" applyAlignment="1">
      <alignment horizontal="center"/>
    </xf>
    <xf numFmtId="0" fontId="125" fillId="0" borderId="0" xfId="0" applyFont="1" applyFill="1"/>
    <xf numFmtId="0" fontId="125" fillId="0" borderId="0" xfId="0" applyFont="1" applyFill="1" applyBorder="1"/>
    <xf numFmtId="0" fontId="44" fillId="0" borderId="0" xfId="0" applyFont="1" applyFill="1"/>
    <xf numFmtId="0" fontId="44" fillId="0" borderId="0" xfId="0" applyFont="1" applyFill="1" applyBorder="1"/>
    <xf numFmtId="0" fontId="83" fillId="0" borderId="0" xfId="0" applyFont="1" applyFill="1"/>
    <xf numFmtId="180" fontId="29" fillId="0" borderId="0" xfId="0" applyNumberFormat="1" applyFont="1" applyFill="1"/>
    <xf numFmtId="180" fontId="44" fillId="0" borderId="0" xfId="0" applyNumberFormat="1" applyFont="1" applyFill="1" applyBorder="1" applyAlignment="1">
      <alignment horizontal="right" vertical="center" shrinkToFit="1"/>
    </xf>
    <xf numFmtId="180" fontId="44" fillId="0" borderId="19" xfId="0" applyNumberFormat="1" applyFont="1" applyFill="1" applyBorder="1" applyAlignment="1">
      <alignment vertical="center" shrinkToFit="1"/>
    </xf>
    <xf numFmtId="180" fontId="44" fillId="0" borderId="19" xfId="0" applyNumberFormat="1" applyFont="1" applyFill="1" applyBorder="1" applyAlignment="1">
      <alignment horizontal="right" vertical="center" shrinkToFit="1"/>
    </xf>
    <xf numFmtId="180" fontId="44" fillId="0" borderId="18" xfId="0" applyNumberFormat="1" applyFont="1" applyFill="1" applyBorder="1" applyAlignment="1">
      <alignment horizontal="right" vertical="center" shrinkToFit="1"/>
    </xf>
    <xf numFmtId="180" fontId="44" fillId="0" borderId="0" xfId="0" applyNumberFormat="1" applyFont="1" applyFill="1" applyBorder="1" applyAlignment="1">
      <alignment vertical="center" shrinkToFit="1"/>
    </xf>
    <xf numFmtId="180" fontId="44" fillId="0" borderId="10" xfId="0" applyNumberFormat="1" applyFont="1" applyFill="1" applyBorder="1" applyAlignment="1">
      <alignment horizontal="right" vertical="center" shrinkToFit="1"/>
    </xf>
    <xf numFmtId="180" fontId="42" fillId="0" borderId="0" xfId="0" applyNumberFormat="1" applyFont="1" applyFill="1"/>
    <xf numFmtId="180" fontId="48" fillId="0" borderId="0" xfId="0" applyNumberFormat="1" applyFont="1" applyFill="1" applyBorder="1" applyAlignment="1">
      <alignment horizontal="right" vertical="center" shrinkToFit="1"/>
    </xf>
    <xf numFmtId="180" fontId="48" fillId="0" borderId="10" xfId="0" applyNumberFormat="1" applyFont="1" applyFill="1" applyBorder="1" applyAlignment="1">
      <alignment horizontal="right" vertical="center" shrinkToFit="1"/>
    </xf>
    <xf numFmtId="180" fontId="44" fillId="0" borderId="0" xfId="46" applyNumberFormat="1" applyFont="1" applyFill="1" applyBorder="1" applyAlignment="1">
      <alignment horizontal="right" vertical="center" shrinkToFit="1"/>
    </xf>
    <xf numFmtId="180" fontId="44" fillId="0" borderId="0" xfId="46" applyNumberFormat="1" applyFont="1" applyFill="1" applyBorder="1" applyAlignment="1">
      <alignment vertical="center" shrinkToFit="1"/>
    </xf>
    <xf numFmtId="0" fontId="64" fillId="0" borderId="23" xfId="0" applyFont="1" applyFill="1" applyBorder="1" applyAlignment="1">
      <alignment horizontal="right"/>
    </xf>
    <xf numFmtId="0" fontId="64" fillId="0" borderId="0" xfId="0" applyFont="1" applyFill="1" applyBorder="1" applyAlignment="1">
      <alignment horizontal="right"/>
    </xf>
    <xf numFmtId="0" fontId="64" fillId="0" borderId="10" xfId="0" applyFont="1" applyFill="1" applyBorder="1" applyAlignment="1">
      <alignment horizontal="right"/>
    </xf>
    <xf numFmtId="0" fontId="44" fillId="0" borderId="30" xfId="0" applyFont="1" applyFill="1" applyBorder="1" applyAlignment="1">
      <alignment horizontal="distributed" vertical="center" justifyLastLine="1"/>
    </xf>
    <xf numFmtId="0" fontId="44" fillId="0" borderId="15" xfId="0" applyFont="1" applyFill="1" applyBorder="1" applyAlignment="1">
      <alignment horizontal="distributed" vertical="center" justifyLastLine="1"/>
    </xf>
    <xf numFmtId="0" fontId="44" fillId="0" borderId="16" xfId="0" applyFont="1" applyFill="1" applyBorder="1" applyAlignment="1">
      <alignment horizontal="distributed" vertical="center" justifyLastLine="1"/>
    </xf>
    <xf numFmtId="38" fontId="44" fillId="0" borderId="0" xfId="46" applyFont="1" applyFill="1"/>
    <xf numFmtId="38" fontId="44" fillId="0" borderId="0" xfId="46" applyFont="1" applyFill="1" applyBorder="1"/>
    <xf numFmtId="38" fontId="83" fillId="0" borderId="0" xfId="46" applyFont="1" applyFill="1"/>
    <xf numFmtId="38" fontId="44" fillId="0" borderId="0" xfId="46" applyFont="1" applyFill="1" applyAlignment="1">
      <alignment horizontal="left"/>
    </xf>
    <xf numFmtId="0" fontId="44" fillId="0" borderId="0" xfId="0" applyFont="1" applyFill="1" applyAlignment="1">
      <alignment horizontal="left"/>
    </xf>
    <xf numFmtId="38" fontId="64" fillId="0" borderId="0" xfId="46" applyFont="1" applyFill="1" applyAlignment="1"/>
    <xf numFmtId="38" fontId="64" fillId="0" borderId="23" xfId="46" applyFont="1" applyFill="1" applyBorder="1" applyAlignment="1"/>
    <xf numFmtId="0" fontId="42" fillId="0" borderId="0" xfId="0" applyFont="1" applyFill="1" applyAlignment="1">
      <alignment horizontal="right"/>
    </xf>
    <xf numFmtId="0" fontId="48" fillId="0" borderId="26" xfId="0" applyFont="1" applyFill="1" applyBorder="1" applyAlignment="1">
      <alignment horizontal="center" vertical="center"/>
    </xf>
    <xf numFmtId="178" fontId="44" fillId="0" borderId="0" xfId="46" applyNumberFormat="1" applyFont="1" applyFill="1" applyBorder="1" applyAlignment="1">
      <alignment horizontal="right" vertical="center"/>
    </xf>
    <xf numFmtId="178" fontId="44" fillId="0" borderId="10" xfId="46" applyNumberFormat="1" applyFont="1" applyFill="1" applyBorder="1" applyAlignment="1">
      <alignment horizontal="right" vertical="center"/>
    </xf>
    <xf numFmtId="0" fontId="44" fillId="0" borderId="0" xfId="0" applyFont="1" applyFill="1" applyBorder="1" applyAlignment="1">
      <alignment horizontal="center" vertical="center"/>
    </xf>
    <xf numFmtId="0" fontId="25" fillId="0" borderId="0" xfId="0" applyFont="1" applyFill="1" applyAlignment="1">
      <alignment horizontal="right"/>
    </xf>
    <xf numFmtId="38" fontId="25" fillId="0" borderId="12" xfId="46" applyFont="1" applyFill="1" applyBorder="1" applyAlignment="1">
      <alignment horizontal="distributed" vertical="center" justifyLastLine="1"/>
    </xf>
    <xf numFmtId="38" fontId="25" fillId="0" borderId="11" xfId="46" applyFont="1" applyFill="1" applyBorder="1" applyAlignment="1">
      <alignment horizontal="distributed" vertical="center" justifyLastLine="1"/>
    </xf>
    <xf numFmtId="38" fontId="25" fillId="0" borderId="43" xfId="46" applyFont="1" applyFill="1" applyBorder="1" applyAlignment="1">
      <alignment horizontal="distributed" vertical="center" justifyLastLine="1"/>
    </xf>
    <xf numFmtId="176" fontId="48" fillId="0" borderId="19" xfId="0" applyNumberFormat="1" applyFont="1" applyFill="1" applyBorder="1" applyAlignment="1">
      <alignment horizontal="right" vertical="center"/>
    </xf>
    <xf numFmtId="176" fontId="48" fillId="0" borderId="18" xfId="0" applyNumberFormat="1" applyFont="1" applyFill="1" applyBorder="1" applyAlignment="1">
      <alignment horizontal="right" vertical="center"/>
    </xf>
    <xf numFmtId="176" fontId="44" fillId="0" borderId="0" xfId="0" applyNumberFormat="1" applyFont="1" applyFill="1" applyBorder="1" applyAlignment="1">
      <alignment horizontal="right" vertical="center"/>
    </xf>
    <xf numFmtId="176" fontId="44" fillId="0" borderId="10" xfId="0" applyNumberFormat="1" applyFont="1" applyFill="1" applyBorder="1" applyAlignment="1">
      <alignment horizontal="right" vertical="center"/>
    </xf>
    <xf numFmtId="0" fontId="44" fillId="0" borderId="20" xfId="0" applyFont="1" applyFill="1" applyBorder="1" applyAlignment="1">
      <alignment horizontal="center" vertical="center"/>
    </xf>
    <xf numFmtId="0" fontId="44" fillId="0" borderId="12" xfId="0" applyFont="1" applyFill="1" applyBorder="1" applyAlignment="1">
      <alignment horizontal="distributed" vertical="center" justifyLastLine="1"/>
    </xf>
    <xf numFmtId="0" fontId="25" fillId="0" borderId="0" xfId="0" applyFont="1"/>
    <xf numFmtId="0" fontId="29" fillId="0" borderId="23" xfId="0" applyFont="1" applyBorder="1" applyAlignment="1">
      <alignment horizontal="left"/>
    </xf>
    <xf numFmtId="203" fontId="49" fillId="0" borderId="19" xfId="0" applyNumberFormat="1" applyFont="1" applyBorder="1" applyAlignment="1">
      <alignment horizontal="right" vertical="top"/>
    </xf>
    <xf numFmtId="176" fontId="49" fillId="0" borderId="19" xfId="0" applyNumberFormat="1" applyFont="1" applyBorder="1" applyAlignment="1">
      <alignment horizontal="right" vertical="top"/>
    </xf>
    <xf numFmtId="49" fontId="49" fillId="0" borderId="18" xfId="0" applyNumberFormat="1" applyFont="1" applyBorder="1" applyAlignment="1">
      <alignment horizontal="right" vertical="top"/>
    </xf>
    <xf numFmtId="0" fontId="49" fillId="0" borderId="26" xfId="0" applyFont="1" applyBorder="1"/>
    <xf numFmtId="0" fontId="49" fillId="0" borderId="19" xfId="0" applyFont="1" applyBorder="1"/>
    <xf numFmtId="203" fontId="25" fillId="0" borderId="0" xfId="0" applyNumberFormat="1" applyFont="1" applyBorder="1" applyAlignment="1">
      <alignment horizontal="right" vertical="center"/>
    </xf>
    <xf numFmtId="176" fontId="25" fillId="0" borderId="0" xfId="0" applyNumberFormat="1" applyFont="1" applyBorder="1" applyAlignment="1">
      <alignment horizontal="right" vertical="center"/>
    </xf>
    <xf numFmtId="176" fontId="49" fillId="0" borderId="0" xfId="0" applyNumberFormat="1" applyFont="1" applyFill="1" applyAlignment="1">
      <alignment vertical="center"/>
    </xf>
    <xf numFmtId="49" fontId="49" fillId="0" borderId="10" xfId="0" applyNumberFormat="1" applyFont="1" applyBorder="1" applyAlignment="1">
      <alignment horizontal="right" vertical="center"/>
    </xf>
    <xf numFmtId="0" fontId="49" fillId="0" borderId="20" xfId="0" applyFont="1" applyBorder="1"/>
    <xf numFmtId="203" fontId="49" fillId="0" borderId="0" xfId="0" applyNumberFormat="1" applyFont="1" applyBorder="1" applyAlignment="1">
      <alignment horizontal="right" vertical="center"/>
    </xf>
    <xf numFmtId="176" fontId="49" fillId="0" borderId="0" xfId="0" applyNumberFormat="1" applyFont="1" applyBorder="1" applyAlignment="1">
      <alignment horizontal="right" vertical="center"/>
    </xf>
    <xf numFmtId="0" fontId="49" fillId="0" borderId="20" xfId="0" applyFont="1" applyBorder="1" applyAlignment="1">
      <alignment horizontal="distributed"/>
    </xf>
    <xf numFmtId="0" fontId="49" fillId="0" borderId="0" xfId="0" applyFont="1" applyBorder="1" applyAlignment="1">
      <alignment horizontal="distributed"/>
    </xf>
    <xf numFmtId="203" fontId="49" fillId="0" borderId="0" xfId="0" applyNumberFormat="1" applyFont="1" applyBorder="1" applyAlignment="1">
      <alignment horizontal="right" vertical="top"/>
    </xf>
    <xf numFmtId="176" fontId="49" fillId="0" borderId="0" xfId="0" applyNumberFormat="1" applyFont="1" applyBorder="1" applyAlignment="1">
      <alignment horizontal="right" vertical="top"/>
    </xf>
    <xf numFmtId="49" fontId="49" fillId="0" borderId="10" xfId="0" applyNumberFormat="1" applyFont="1" applyBorder="1" applyAlignment="1">
      <alignment horizontal="right" vertical="top"/>
    </xf>
    <xf numFmtId="203" fontId="49" fillId="0" borderId="0" xfId="0" applyNumberFormat="1" applyFont="1" applyFill="1" applyBorder="1" applyAlignment="1">
      <alignment horizontal="right" vertical="center"/>
    </xf>
    <xf numFmtId="203" fontId="25" fillId="0" borderId="0" xfId="0" applyNumberFormat="1" applyFont="1" applyFill="1" applyBorder="1" applyAlignment="1">
      <alignment horizontal="right" vertical="center"/>
    </xf>
    <xf numFmtId="176" fontId="49" fillId="0" borderId="0" xfId="0" applyNumberFormat="1" applyFont="1" applyFill="1" applyBorder="1" applyAlignment="1">
      <alignment horizontal="right" vertical="center"/>
    </xf>
    <xf numFmtId="0" fontId="49" fillId="0" borderId="20" xfId="0" applyFont="1" applyBorder="1" applyAlignment="1"/>
    <xf numFmtId="49" fontId="49" fillId="0" borderId="0" xfId="0" applyNumberFormat="1" applyFont="1"/>
    <xf numFmtId="49" fontId="49" fillId="0" borderId="10" xfId="0" applyNumberFormat="1" applyFont="1" applyFill="1" applyBorder="1" applyAlignment="1">
      <alignment horizontal="right" vertical="center"/>
    </xf>
    <xf numFmtId="0" fontId="49" fillId="0" borderId="20" xfId="0" applyFont="1" applyFill="1" applyBorder="1" applyAlignment="1">
      <alignment horizontal="distributed"/>
    </xf>
    <xf numFmtId="0" fontId="49" fillId="0" borderId="0" xfId="0" applyFont="1" applyFill="1" applyBorder="1" applyAlignment="1">
      <alignment horizontal="distributed"/>
    </xf>
    <xf numFmtId="206" fontId="49" fillId="0" borderId="0" xfId="0" applyNumberFormat="1" applyFont="1" applyFill="1" applyAlignment="1">
      <alignment vertical="center"/>
    </xf>
    <xf numFmtId="206" fontId="49" fillId="0" borderId="0" xfId="46" applyNumberFormat="1" applyFont="1" applyFill="1" applyAlignment="1">
      <alignment vertical="center"/>
    </xf>
    <xf numFmtId="176" fontId="49" fillId="0" borderId="0" xfId="46" applyNumberFormat="1" applyFont="1" applyFill="1" applyAlignment="1">
      <alignment vertical="center"/>
    </xf>
    <xf numFmtId="176" fontId="49" fillId="0" borderId="0" xfId="0" applyNumberFormat="1" applyFont="1" applyBorder="1" applyAlignment="1">
      <alignment vertical="center"/>
    </xf>
    <xf numFmtId="0" fontId="49" fillId="0" borderId="20" xfId="0" applyFont="1" applyBorder="1" applyAlignment="1">
      <alignment horizontal="distributed" vertical="center"/>
    </xf>
    <xf numFmtId="0" fontId="50" fillId="0" borderId="39" xfId="0" applyFont="1" applyBorder="1" applyAlignment="1">
      <alignment horizontal="right"/>
    </xf>
    <xf numFmtId="0" fontId="82" fillId="0" borderId="0" xfId="0" applyFont="1" applyAlignment="1">
      <alignment horizontal="center"/>
    </xf>
    <xf numFmtId="0" fontId="64" fillId="0" borderId="0" xfId="0" applyFont="1" applyAlignment="1"/>
    <xf numFmtId="0" fontId="64" fillId="0" borderId="0" xfId="0" applyFont="1" applyAlignment="1">
      <alignment horizontal="center"/>
    </xf>
    <xf numFmtId="0" fontId="126" fillId="0" borderId="0" xfId="0" applyFont="1"/>
    <xf numFmtId="56" fontId="42" fillId="0" borderId="19" xfId="0" applyNumberFormat="1" applyFont="1" applyFill="1" applyBorder="1" applyAlignment="1">
      <alignment horizontal="right" vertical="center"/>
    </xf>
    <xf numFmtId="0" fontId="25" fillId="0" borderId="0" xfId="0" applyFont="1" applyBorder="1"/>
    <xf numFmtId="0" fontId="44" fillId="0" borderId="0" xfId="0" applyFont="1" applyBorder="1"/>
    <xf numFmtId="56" fontId="44" fillId="0" borderId="0" xfId="0" applyNumberFormat="1" applyFont="1" applyFill="1" applyBorder="1" applyAlignment="1">
      <alignment horizontal="right" vertical="center"/>
    </xf>
    <xf numFmtId="0" fontId="44" fillId="0" borderId="0" xfId="0" applyFont="1"/>
    <xf numFmtId="56" fontId="25" fillId="0" borderId="0" xfId="0" applyNumberFormat="1" applyFont="1" applyFill="1" applyBorder="1" applyAlignment="1">
      <alignment horizontal="right" vertical="center"/>
    </xf>
    <xf numFmtId="176" fontId="44" fillId="0" borderId="23" xfId="0" applyNumberFormat="1" applyFont="1" applyFill="1" applyBorder="1" applyAlignment="1">
      <alignment horizontal="right" vertical="center"/>
    </xf>
    <xf numFmtId="176" fontId="44" fillId="0" borderId="24" xfId="0" applyNumberFormat="1" applyFont="1" applyFill="1" applyBorder="1" applyAlignment="1">
      <alignment horizontal="right" vertical="center"/>
    </xf>
    <xf numFmtId="0" fontId="44" fillId="0" borderId="39" xfId="0" applyFont="1" applyFill="1" applyBorder="1" applyAlignment="1">
      <alignment horizontal="center" vertical="center"/>
    </xf>
    <xf numFmtId="0" fontId="44" fillId="0" borderId="30" xfId="0" applyFont="1" applyFill="1" applyBorder="1" applyAlignment="1">
      <alignment horizontal="distributed" vertical="center"/>
    </xf>
    <xf numFmtId="0" fontId="44" fillId="0" borderId="48" xfId="0" applyFont="1" applyFill="1" applyBorder="1" applyAlignment="1">
      <alignment horizontal="distributed" vertical="center"/>
    </xf>
    <xf numFmtId="0" fontId="64" fillId="0" borderId="31" xfId="0" applyFont="1" applyBorder="1" applyAlignment="1">
      <alignment horizontal="left"/>
    </xf>
    <xf numFmtId="0" fontId="108" fillId="0" borderId="0" xfId="0" applyFont="1" applyAlignment="1">
      <alignment horizontal="center"/>
    </xf>
    <xf numFmtId="176" fontId="64" fillId="0" borderId="0" xfId="0" applyNumberFormat="1" applyFont="1" applyFill="1" applyAlignment="1"/>
    <xf numFmtId="176" fontId="64" fillId="0" borderId="0" xfId="0" applyNumberFormat="1" applyFont="1" applyFill="1" applyBorder="1" applyAlignment="1"/>
    <xf numFmtId="176" fontId="25" fillId="0" borderId="19" xfId="0" applyNumberFormat="1" applyFont="1" applyBorder="1" applyAlignment="1">
      <alignment vertical="center"/>
    </xf>
    <xf numFmtId="176" fontId="44" fillId="0" borderId="19" xfId="0" applyNumberFormat="1" applyFont="1" applyFill="1" applyBorder="1" applyAlignment="1">
      <alignment vertical="center"/>
    </xf>
    <xf numFmtId="0" fontId="44" fillId="0" borderId="22" xfId="0" applyFont="1" applyFill="1" applyBorder="1" applyAlignment="1">
      <alignment horizontal="distributed" vertical="center" shrinkToFit="1"/>
    </xf>
    <xf numFmtId="0" fontId="44" fillId="0" borderId="26" xfId="0" applyFont="1" applyFill="1" applyBorder="1" applyAlignment="1">
      <alignment horizontal="center" vertical="center"/>
    </xf>
    <xf numFmtId="176" fontId="25" fillId="0" borderId="26" xfId="0" applyNumberFormat="1" applyFont="1" applyBorder="1" applyAlignment="1">
      <alignment vertical="center"/>
    </xf>
    <xf numFmtId="176" fontId="44" fillId="0" borderId="18" xfId="0" applyNumberFormat="1" applyFont="1" applyFill="1" applyBorder="1" applyAlignment="1">
      <alignment vertical="center"/>
    </xf>
    <xf numFmtId="0" fontId="44" fillId="0" borderId="18" xfId="0" applyFont="1" applyFill="1" applyBorder="1" applyAlignment="1">
      <alignment horizontal="distributed" vertical="center" shrinkToFit="1"/>
    </xf>
    <xf numFmtId="176" fontId="25" fillId="0" borderId="0" xfId="0" applyNumberFormat="1" applyFont="1" applyBorder="1" applyAlignment="1">
      <alignment vertical="center"/>
    </xf>
    <xf numFmtId="176" fontId="44" fillId="0" borderId="0" xfId="0" applyNumberFormat="1" applyFont="1" applyFill="1" applyBorder="1" applyAlignment="1">
      <alignment vertical="center"/>
    </xf>
    <xf numFmtId="0" fontId="44" fillId="0" borderId="41" xfId="0" applyFont="1" applyFill="1" applyBorder="1" applyAlignment="1">
      <alignment horizontal="distributed" vertical="center" shrinkToFit="1"/>
    </xf>
    <xf numFmtId="176" fontId="25" fillId="0" borderId="20" xfId="0" applyNumberFormat="1" applyFont="1" applyBorder="1" applyAlignment="1">
      <alignment vertical="center"/>
    </xf>
    <xf numFmtId="176" fontId="44" fillId="0" borderId="10" xfId="0" applyNumberFormat="1" applyFont="1" applyFill="1" applyBorder="1" applyAlignment="1">
      <alignment vertical="center"/>
    </xf>
    <xf numFmtId="0" fontId="44" fillId="0" borderId="10" xfId="0" applyFont="1" applyFill="1" applyBorder="1" applyAlignment="1">
      <alignment horizontal="distributed" vertical="center" shrinkToFit="1"/>
    </xf>
    <xf numFmtId="176" fontId="25" fillId="0" borderId="23" xfId="0" applyNumberFormat="1" applyFont="1" applyBorder="1" applyAlignment="1">
      <alignment vertical="center"/>
    </xf>
    <xf numFmtId="176" fontId="44" fillId="0" borderId="23" xfId="0" applyNumberFormat="1" applyFont="1" applyFill="1" applyBorder="1" applyAlignment="1">
      <alignment vertical="center"/>
    </xf>
    <xf numFmtId="49" fontId="44" fillId="0" borderId="38" xfId="0" applyNumberFormat="1" applyFont="1" applyFill="1" applyBorder="1" applyAlignment="1">
      <alignment horizontal="distributed" vertical="center" shrinkToFit="1"/>
    </xf>
    <xf numFmtId="176" fontId="42" fillId="0" borderId="39" xfId="0" applyNumberFormat="1" applyFont="1" applyBorder="1" applyAlignment="1">
      <alignment vertical="center"/>
    </xf>
    <xf numFmtId="176" fontId="42" fillId="0" borderId="23" xfId="0" applyNumberFormat="1" applyFont="1" applyBorder="1" applyAlignment="1">
      <alignment vertical="center"/>
    </xf>
    <xf numFmtId="176" fontId="48" fillId="0" borderId="24" xfId="46" applyNumberFormat="1" applyFont="1" applyFill="1" applyBorder="1" applyAlignment="1">
      <alignment horizontal="right" vertical="center"/>
    </xf>
    <xf numFmtId="0" fontId="48" fillId="0" borderId="24" xfId="0" applyFont="1" applyFill="1" applyBorder="1" applyAlignment="1">
      <alignment horizontal="distributed" vertical="center" shrinkToFit="1"/>
    </xf>
    <xf numFmtId="0" fontId="44" fillId="0" borderId="24" xfId="0" applyFont="1" applyFill="1" applyBorder="1" applyAlignment="1">
      <alignment horizontal="distributed" vertical="center"/>
    </xf>
    <xf numFmtId="0" fontId="44" fillId="0" borderId="39" xfId="0" applyFont="1" applyFill="1" applyBorder="1" applyAlignment="1">
      <alignment horizontal="distributed" vertical="center"/>
    </xf>
    <xf numFmtId="0" fontId="44" fillId="0" borderId="65" xfId="0" applyFont="1" applyFill="1" applyBorder="1" applyAlignment="1">
      <alignment horizontal="distributed" vertical="center" justifyLastLine="1"/>
    </xf>
    <xf numFmtId="0" fontId="44" fillId="0" borderId="40" xfId="0" applyFont="1" applyFill="1" applyBorder="1" applyAlignment="1">
      <alignment horizontal="distributed" vertical="center" justifyLastLine="1"/>
    </xf>
    <xf numFmtId="206" fontId="25" fillId="0" borderId="19" xfId="0" applyNumberFormat="1" applyFont="1" applyFill="1" applyBorder="1" applyAlignment="1">
      <alignment horizontal="right" vertical="center"/>
    </xf>
    <xf numFmtId="214" fontId="25" fillId="0" borderId="19" xfId="0" applyNumberFormat="1" applyFont="1" applyFill="1" applyBorder="1" applyAlignment="1">
      <alignment horizontal="right" vertical="center"/>
    </xf>
    <xf numFmtId="49" fontId="49" fillId="0" borderId="26" xfId="0" applyNumberFormat="1" applyFont="1" applyBorder="1" applyAlignment="1">
      <alignment horizontal="right" vertical="center" indent="1"/>
    </xf>
    <xf numFmtId="214" fontId="25" fillId="0" borderId="0" xfId="0" applyNumberFormat="1" applyFont="1" applyFill="1" applyBorder="1" applyAlignment="1">
      <alignment horizontal="right" vertical="center"/>
    </xf>
    <xf numFmtId="49" fontId="49" fillId="0" borderId="20" xfId="0" applyNumberFormat="1" applyFont="1" applyFill="1" applyBorder="1" applyAlignment="1">
      <alignment horizontal="right" vertical="center" indent="1"/>
    </xf>
    <xf numFmtId="214" fontId="25" fillId="0" borderId="0" xfId="0" applyNumberFormat="1" applyFont="1" applyBorder="1" applyAlignment="1">
      <alignment horizontal="right" vertical="center"/>
    </xf>
    <xf numFmtId="0" fontId="25" fillId="0" borderId="0" xfId="0" applyFont="1" applyBorder="1" applyAlignment="1">
      <alignment horizontal="right" vertical="center"/>
    </xf>
    <xf numFmtId="57" fontId="49" fillId="0" borderId="20" xfId="0" applyNumberFormat="1" applyFont="1" applyBorder="1" applyAlignment="1">
      <alignment horizontal="right" vertical="center" indent="1"/>
    </xf>
    <xf numFmtId="176" fontId="29" fillId="0" borderId="0" xfId="0" applyNumberFormat="1" applyFont="1" applyAlignment="1">
      <alignment horizontal="right"/>
    </xf>
    <xf numFmtId="0" fontId="50" fillId="0" borderId="39" xfId="0" applyFont="1" applyBorder="1" applyAlignment="1"/>
    <xf numFmtId="0" fontId="25" fillId="0" borderId="30" xfId="0" applyFont="1" applyBorder="1" applyAlignment="1">
      <alignment horizontal="center" vertical="center" justifyLastLine="1"/>
    </xf>
    <xf numFmtId="0" fontId="29" fillId="0" borderId="0" xfId="0" applyFont="1" applyBorder="1" applyAlignment="1"/>
    <xf numFmtId="0" fontId="28" fillId="0" borderId="0" xfId="0" applyFont="1" applyAlignment="1">
      <alignment horizontal="right"/>
    </xf>
    <xf numFmtId="0" fontId="28" fillId="0" borderId="0" xfId="0" applyFont="1" applyAlignment="1">
      <alignment horizontal="left"/>
    </xf>
    <xf numFmtId="0" fontId="49" fillId="0" borderId="19" xfId="0" applyFont="1" applyFill="1" applyBorder="1" applyAlignment="1">
      <alignment horizontal="right" vertical="center"/>
    </xf>
    <xf numFmtId="176" fontId="49" fillId="0" borderId="19" xfId="0" applyNumberFormat="1" applyFont="1" applyFill="1" applyBorder="1" applyAlignment="1">
      <alignment horizontal="right" vertical="center"/>
    </xf>
    <xf numFmtId="0" fontId="49" fillId="0" borderId="0" xfId="0" applyFont="1" applyFill="1" applyBorder="1" applyAlignment="1">
      <alignment horizontal="right" vertical="center"/>
    </xf>
    <xf numFmtId="0" fontId="49" fillId="0" borderId="0" xfId="0" applyFont="1" applyBorder="1" applyAlignment="1">
      <alignment horizontal="right" vertical="center"/>
    </xf>
    <xf numFmtId="49" fontId="49" fillId="0" borderId="20" xfId="0" applyNumberFormat="1" applyFont="1" applyBorder="1" applyAlignment="1">
      <alignment horizontal="right" vertical="center" indent="1"/>
    </xf>
    <xf numFmtId="0" fontId="49" fillId="0" borderId="46" xfId="0" applyFont="1" applyBorder="1" applyAlignment="1">
      <alignment horizontal="distributed" vertical="center" justifyLastLine="1"/>
    </xf>
    <xf numFmtId="0" fontId="49" fillId="0" borderId="15" xfId="0" applyFont="1" applyBorder="1" applyAlignment="1">
      <alignment horizontal="center" vertical="center" shrinkToFit="1"/>
    </xf>
    <xf numFmtId="3" fontId="29" fillId="0" borderId="0" xfId="0" applyNumberFormat="1" applyFont="1" applyFill="1" applyBorder="1" applyAlignment="1"/>
    <xf numFmtId="204" fontId="42" fillId="0" borderId="19" xfId="0" applyNumberFormat="1" applyFont="1" applyFill="1" applyBorder="1" applyAlignment="1">
      <alignment horizontal="right" vertical="center"/>
    </xf>
    <xf numFmtId="204" fontId="42" fillId="0" borderId="18" xfId="0" applyNumberFormat="1" applyFont="1" applyFill="1" applyBorder="1" applyAlignment="1">
      <alignment horizontal="right" vertical="center"/>
    </xf>
    <xf numFmtId="204" fontId="25" fillId="0" borderId="0" xfId="0" applyNumberFormat="1" applyFont="1" applyFill="1" applyBorder="1" applyAlignment="1">
      <alignment horizontal="right" vertical="center"/>
    </xf>
    <xf numFmtId="204" fontId="25" fillId="0" borderId="10" xfId="0" applyNumberFormat="1" applyFont="1" applyFill="1" applyBorder="1" applyAlignment="1">
      <alignment horizontal="right" vertical="center"/>
    </xf>
    <xf numFmtId="204" fontId="25" fillId="0" borderId="24" xfId="0" applyNumberFormat="1" applyFont="1" applyFill="1" applyBorder="1" applyAlignment="1">
      <alignment horizontal="right" vertical="center"/>
    </xf>
    <xf numFmtId="0" fontId="25" fillId="0" borderId="41" xfId="0" applyFont="1" applyFill="1" applyBorder="1" applyAlignment="1">
      <alignment horizontal="distributed" vertical="center" justifyLastLine="1"/>
    </xf>
    <xf numFmtId="204" fontId="25" fillId="0" borderId="23" xfId="0" applyNumberFormat="1" applyFont="1" applyFill="1" applyBorder="1" applyAlignment="1">
      <alignment horizontal="right" vertical="center"/>
    </xf>
    <xf numFmtId="204" fontId="56" fillId="0" borderId="23" xfId="0" applyNumberFormat="1" applyFont="1" applyFill="1" applyBorder="1" applyAlignment="1">
      <alignment horizontal="right" vertical="center"/>
    </xf>
    <xf numFmtId="204" fontId="42" fillId="0" borderId="0" xfId="0" applyNumberFormat="1" applyFont="1" applyFill="1" applyBorder="1" applyAlignment="1">
      <alignment horizontal="right" vertical="center"/>
    </xf>
    <xf numFmtId="204" fontId="42" fillId="0" borderId="10" xfId="0" applyNumberFormat="1" applyFont="1" applyFill="1" applyBorder="1" applyAlignment="1">
      <alignment horizontal="right" vertical="center"/>
    </xf>
    <xf numFmtId="0" fontId="42" fillId="0" borderId="20" xfId="0" applyFont="1" applyFill="1" applyBorder="1" applyAlignment="1">
      <alignment horizontal="center" vertical="center" wrapText="1"/>
    </xf>
    <xf numFmtId="204" fontId="25" fillId="0" borderId="10" xfId="0" applyNumberFormat="1" applyFont="1" applyFill="1" applyBorder="1" applyAlignment="1">
      <alignment vertical="center"/>
    </xf>
    <xf numFmtId="0" fontId="25" fillId="0" borderId="0" xfId="0" applyFont="1" applyFill="1" applyBorder="1" applyAlignment="1">
      <alignment horizontal="center" vertical="center" wrapText="1"/>
    </xf>
    <xf numFmtId="0" fontId="29" fillId="0" borderId="39" xfId="0" applyFont="1" applyFill="1" applyBorder="1" applyAlignment="1">
      <alignment horizontal="center" wrapText="1"/>
    </xf>
    <xf numFmtId="0" fontId="50" fillId="0" borderId="0" xfId="0" applyFont="1" applyFill="1" applyBorder="1" applyAlignment="1">
      <alignment horizontal="distributed" wrapText="1" shrinkToFit="1"/>
    </xf>
    <xf numFmtId="0" fontId="65" fillId="0" borderId="0" xfId="0" applyFont="1" applyFill="1" applyBorder="1" applyAlignment="1"/>
    <xf numFmtId="0" fontId="65" fillId="0" borderId="23" xfId="0" applyFont="1" applyFill="1" applyBorder="1" applyAlignment="1"/>
    <xf numFmtId="0" fontId="49" fillId="0" borderId="0" xfId="0" quotePrefix="1" applyFont="1" applyFill="1" applyAlignment="1">
      <alignment horizontal="right" vertical="center"/>
    </xf>
    <xf numFmtId="0" fontId="49" fillId="0" borderId="18" xfId="0" applyFont="1" applyFill="1" applyBorder="1" applyAlignment="1">
      <alignment horizontal="right" vertical="center"/>
    </xf>
    <xf numFmtId="0" fontId="42" fillId="0" borderId="0" xfId="0" applyFont="1" applyFill="1" applyAlignment="1">
      <alignment horizontal="right" vertical="center"/>
    </xf>
    <xf numFmtId="0" fontId="40" fillId="0" borderId="0" xfId="0" quotePrefix="1" applyFont="1" applyFill="1" applyAlignment="1">
      <alignment horizontal="right" vertical="center"/>
    </xf>
    <xf numFmtId="0" fontId="42" fillId="0" borderId="10" xfId="0" applyFont="1" applyFill="1" applyBorder="1" applyAlignment="1">
      <alignment horizontal="right" vertical="center"/>
    </xf>
    <xf numFmtId="0" fontId="49" fillId="0" borderId="0" xfId="0" applyFont="1" applyFill="1" applyAlignment="1">
      <alignment horizontal="right" vertical="center"/>
    </xf>
    <xf numFmtId="3" fontId="42" fillId="0" borderId="0" xfId="0" applyNumberFormat="1" applyFont="1" applyFill="1" applyAlignment="1">
      <alignment horizontal="right" vertical="center"/>
    </xf>
    <xf numFmtId="0" fontId="49" fillId="0" borderId="0" xfId="0" applyFont="1" applyFill="1" applyAlignment="1" applyProtection="1">
      <alignment vertical="center" shrinkToFit="1"/>
    </xf>
    <xf numFmtId="0" fontId="49" fillId="0" borderId="30" xfId="0" applyFont="1" applyFill="1" applyBorder="1" applyAlignment="1" applyProtection="1">
      <alignment horizontal="center" vertical="distributed" textRotation="255" wrapText="1" shrinkToFit="1"/>
    </xf>
    <xf numFmtId="0" fontId="61" fillId="0" borderId="18" xfId="0" applyFont="1" applyFill="1" applyBorder="1" applyAlignment="1" applyProtection="1">
      <alignment horizontal="center" vertical="distributed" textRotation="255" shrinkToFit="1"/>
    </xf>
    <xf numFmtId="0" fontId="49" fillId="0" borderId="18" xfId="0" applyFont="1" applyFill="1" applyBorder="1" applyAlignment="1" applyProtection="1">
      <alignment horizontal="center" vertical="distributed" textRotation="255" shrinkToFit="1"/>
    </xf>
    <xf numFmtId="0" fontId="49" fillId="0" borderId="22" xfId="0" applyFont="1" applyFill="1" applyBorder="1" applyAlignment="1" applyProtection="1">
      <alignment horizontal="center" vertical="distributed" textRotation="255" shrinkToFit="1"/>
    </xf>
    <xf numFmtId="0" fontId="49" fillId="0" borderId="16" xfId="0" applyFont="1" applyFill="1" applyBorder="1" applyAlignment="1" applyProtection="1">
      <alignment horizontal="center" vertical="distributed" textRotation="255" shrinkToFit="1"/>
    </xf>
    <xf numFmtId="0" fontId="49" fillId="0" borderId="0" xfId="0" applyFont="1" applyFill="1" applyProtection="1"/>
    <xf numFmtId="0" fontId="82" fillId="0" borderId="0" xfId="0" applyFont="1" applyFill="1" applyAlignment="1"/>
    <xf numFmtId="0" fontId="82" fillId="0" borderId="0" xfId="0" applyFont="1" applyFill="1" applyAlignment="1">
      <alignment horizontal="center"/>
    </xf>
    <xf numFmtId="0" fontId="50" fillId="0" borderId="0" xfId="0" applyFont="1" applyFill="1" applyAlignment="1">
      <alignment horizontal="center"/>
    </xf>
    <xf numFmtId="0" fontId="42" fillId="0" borderId="25" xfId="0" applyFont="1" applyFill="1" applyBorder="1" applyAlignment="1">
      <alignment horizontal="right" vertical="center"/>
    </xf>
    <xf numFmtId="0" fontId="42" fillId="0" borderId="30" xfId="0" applyFont="1" applyFill="1" applyBorder="1" applyAlignment="1">
      <alignment horizontal="right" vertical="center"/>
    </xf>
    <xf numFmtId="0" fontId="42" fillId="0" borderId="15" xfId="0" applyFont="1" applyFill="1" applyBorder="1" applyAlignment="1">
      <alignment horizontal="right" vertical="center"/>
    </xf>
    <xf numFmtId="0" fontId="29" fillId="0" borderId="22" xfId="0" applyFont="1" applyFill="1" applyBorder="1" applyAlignment="1">
      <alignment horizontal="distributed" vertical="center" shrinkToFit="1"/>
    </xf>
    <xf numFmtId="0" fontId="25" fillId="0" borderId="21" xfId="0" applyFont="1" applyFill="1" applyBorder="1" applyAlignment="1">
      <alignment horizontal="distributed" vertical="center" wrapText="1" shrinkToFit="1"/>
    </xf>
    <xf numFmtId="0" fontId="29" fillId="0" borderId="21" xfId="0" applyFont="1" applyFill="1" applyBorder="1" applyAlignment="1">
      <alignment horizontal="distributed" vertical="center" shrinkToFit="1"/>
    </xf>
    <xf numFmtId="0" fontId="66" fillId="0" borderId="21" xfId="0" applyFont="1" applyFill="1" applyBorder="1" applyAlignment="1">
      <alignment horizontal="distributed" vertical="center" shrinkToFit="1"/>
    </xf>
    <xf numFmtId="0" fontId="25" fillId="0" borderId="0" xfId="0" applyFont="1" applyFill="1" applyBorder="1" applyAlignment="1">
      <alignment horizontal="left" vertical="center" indent="1"/>
    </xf>
    <xf numFmtId="177" fontId="44" fillId="0" borderId="19" xfId="0" applyNumberFormat="1" applyFont="1" applyFill="1" applyBorder="1" applyAlignment="1">
      <alignment horizontal="right" vertical="center"/>
    </xf>
    <xf numFmtId="177" fontId="44" fillId="0" borderId="18" xfId="33" applyNumberFormat="1" applyFont="1" applyFill="1" applyBorder="1" applyAlignment="1">
      <alignment horizontal="right" vertical="center"/>
    </xf>
    <xf numFmtId="177" fontId="44" fillId="0" borderId="52" xfId="0" applyNumberFormat="1" applyFont="1" applyFill="1" applyBorder="1" applyAlignment="1">
      <alignment horizontal="distributed" vertical="center" indent="1"/>
    </xf>
    <xf numFmtId="177" fontId="44" fillId="0" borderId="50" xfId="0" applyNumberFormat="1" applyFont="1" applyFill="1" applyBorder="1" applyAlignment="1">
      <alignment horizontal="right" vertical="center"/>
    </xf>
    <xf numFmtId="177" fontId="44" fillId="0" borderId="18" xfId="0" applyNumberFormat="1" applyFont="1" applyFill="1" applyBorder="1" applyAlignment="1">
      <alignment horizontal="right" vertical="center"/>
    </xf>
    <xf numFmtId="0" fontId="44" fillId="0" borderId="19" xfId="0" applyFont="1" applyFill="1" applyBorder="1" applyAlignment="1">
      <alignment horizontal="left" vertical="center" indent="2"/>
    </xf>
    <xf numFmtId="177" fontId="44" fillId="0" borderId="10" xfId="33" applyNumberFormat="1" applyFont="1" applyFill="1" applyBorder="1" applyAlignment="1">
      <alignment horizontal="right" vertical="center"/>
    </xf>
    <xf numFmtId="177" fontId="64" fillId="0" borderId="54" xfId="0" applyNumberFormat="1" applyFont="1" applyFill="1" applyBorder="1" applyAlignment="1">
      <alignment horizontal="distributed" vertical="center" indent="1"/>
    </xf>
    <xf numFmtId="0" fontId="44" fillId="0" borderId="0" xfId="0" applyFont="1" applyFill="1" applyBorder="1" applyAlignment="1">
      <alignment horizontal="left" vertical="center" indent="2"/>
    </xf>
    <xf numFmtId="177" fontId="44" fillId="0" borderId="54" xfId="0" applyNumberFormat="1" applyFont="1" applyFill="1" applyBorder="1" applyAlignment="1">
      <alignment horizontal="distributed" vertical="center" indent="1"/>
    </xf>
    <xf numFmtId="0" fontId="44" fillId="0" borderId="20" xfId="0" applyFont="1" applyFill="1" applyBorder="1" applyAlignment="1">
      <alignment horizontal="left" vertical="center" indent="2"/>
    </xf>
    <xf numFmtId="177" fontId="44" fillId="0" borderId="54" xfId="0" applyNumberFormat="1" applyFont="1" applyFill="1" applyBorder="1" applyAlignment="1">
      <alignment horizontal="left" vertical="center" indent="2"/>
    </xf>
    <xf numFmtId="0" fontId="44" fillId="0" borderId="20" xfId="0" applyFont="1" applyFill="1" applyBorder="1" applyAlignment="1">
      <alignment horizontal="left" vertical="center" indent="2" shrinkToFit="1"/>
    </xf>
    <xf numFmtId="0" fontId="44" fillId="0" borderId="20" xfId="0" applyFont="1" applyFill="1" applyBorder="1" applyAlignment="1">
      <alignment horizontal="distributed" vertical="center" indent="1"/>
    </xf>
    <xf numFmtId="177" fontId="44" fillId="0" borderId="0" xfId="0" applyNumberFormat="1" applyFont="1" applyFill="1" applyAlignment="1">
      <alignment vertical="center"/>
    </xf>
    <xf numFmtId="0" fontId="44" fillId="0" borderId="20" xfId="0" applyFont="1" applyFill="1" applyBorder="1" applyAlignment="1">
      <alignment horizontal="distributed" vertical="center" wrapText="1" indent="1"/>
    </xf>
    <xf numFmtId="177" fontId="44" fillId="0" borderId="0" xfId="0" applyNumberFormat="1" applyFont="1" applyFill="1" applyAlignment="1">
      <alignment horizontal="right" vertical="center"/>
    </xf>
    <xf numFmtId="177" fontId="44" fillId="0" borderId="54" xfId="0" applyNumberFormat="1" applyFont="1" applyFill="1" applyBorder="1" applyAlignment="1">
      <alignment horizontal="left" vertical="center" indent="2" shrinkToFit="1"/>
    </xf>
    <xf numFmtId="38" fontId="25" fillId="0" borderId="0" xfId="0" applyNumberFormat="1" applyFont="1" applyFill="1"/>
    <xf numFmtId="0" fontId="44" fillId="0" borderId="0" xfId="0" applyFont="1" applyFill="1" applyBorder="1" applyAlignment="1">
      <alignment horizontal="distributed" vertical="center" indent="1"/>
    </xf>
    <xf numFmtId="177" fontId="44" fillId="0" borderId="10" xfId="0" applyNumberFormat="1" applyFont="1" applyFill="1" applyBorder="1" applyAlignment="1">
      <alignment vertical="center"/>
    </xf>
    <xf numFmtId="177" fontId="44" fillId="0" borderId="0" xfId="33" applyNumberFormat="1" applyFont="1" applyFill="1" applyBorder="1" applyAlignment="1">
      <alignment horizontal="right" vertical="center"/>
    </xf>
    <xf numFmtId="0" fontId="44" fillId="0" borderId="20" xfId="0" applyFont="1" applyFill="1" applyBorder="1" applyAlignment="1">
      <alignment horizontal="left" vertical="center" wrapText="1" indent="2"/>
    </xf>
    <xf numFmtId="177" fontId="44" fillId="0" borderId="0" xfId="0" applyNumberFormat="1" applyFont="1" applyFill="1" applyBorder="1" applyAlignment="1">
      <alignment horizontal="left" vertical="center" indent="2"/>
    </xf>
    <xf numFmtId="177" fontId="44" fillId="0" borderId="53" xfId="0" applyNumberFormat="1" applyFont="1" applyFill="1" applyBorder="1" applyAlignment="1">
      <alignment horizontal="right" vertical="center"/>
    </xf>
    <xf numFmtId="177" fontId="44" fillId="0" borderId="20" xfId="0" applyNumberFormat="1" applyFont="1" applyFill="1" applyBorder="1" applyAlignment="1">
      <alignment horizontal="left" vertical="center" indent="2"/>
    </xf>
    <xf numFmtId="177" fontId="44" fillId="0" borderId="0" xfId="0" applyNumberFormat="1" applyFont="1" applyFill="1" applyBorder="1" applyAlignment="1">
      <alignment horizontal="distributed" vertical="center" indent="1"/>
    </xf>
    <xf numFmtId="177" fontId="48" fillId="0" borderId="65" xfId="0" applyNumberFormat="1" applyFont="1" applyFill="1" applyBorder="1" applyAlignment="1">
      <alignment horizontal="right" vertical="center" shrinkToFit="1"/>
    </xf>
    <xf numFmtId="177" fontId="48" fillId="0" borderId="23" xfId="0" applyNumberFormat="1" applyFont="1" applyFill="1" applyBorder="1" applyAlignment="1">
      <alignment horizontal="right" vertical="center"/>
    </xf>
    <xf numFmtId="177" fontId="48" fillId="0" borderId="24" xfId="0" applyNumberFormat="1" applyFont="1" applyFill="1" applyBorder="1" applyAlignment="1">
      <alignment horizontal="right" vertical="center"/>
    </xf>
    <xf numFmtId="0" fontId="48" fillId="0" borderId="0" xfId="0" applyFont="1" applyFill="1" applyBorder="1" applyAlignment="1">
      <alignment horizontal="distributed" vertical="center" indent="1"/>
    </xf>
    <xf numFmtId="0" fontId="29" fillId="0" borderId="30" xfId="0" applyFont="1" applyFill="1" applyBorder="1" applyAlignment="1">
      <alignment horizontal="distributed" vertical="center"/>
    </xf>
    <xf numFmtId="0" fontId="29" fillId="0" borderId="16" xfId="0" applyFont="1" applyFill="1" applyBorder="1" applyAlignment="1">
      <alignment horizontal="right" vertical="center" wrapText="1"/>
    </xf>
    <xf numFmtId="0" fontId="29" fillId="0" borderId="17" xfId="0" applyFont="1" applyFill="1" applyBorder="1" applyAlignment="1">
      <alignment horizontal="distributed" vertical="center"/>
    </xf>
    <xf numFmtId="176" fontId="29" fillId="0" borderId="23" xfId="0" applyNumberFormat="1" applyFont="1" applyFill="1" applyBorder="1" applyAlignment="1"/>
    <xf numFmtId="176" fontId="25" fillId="0" borderId="19" xfId="54" applyNumberFormat="1" applyFont="1" applyFill="1" applyBorder="1" applyAlignment="1">
      <alignment vertical="center"/>
    </xf>
    <xf numFmtId="176" fontId="42" fillId="0" borderId="0" xfId="0" applyNumberFormat="1" applyFont="1" applyFill="1" applyAlignment="1">
      <alignment vertical="center"/>
    </xf>
    <xf numFmtId="176" fontId="42" fillId="0" borderId="0" xfId="54" applyNumberFormat="1" applyFont="1" applyFill="1" applyBorder="1" applyAlignment="1">
      <alignment vertical="center"/>
    </xf>
    <xf numFmtId="0" fontId="42" fillId="0" borderId="20" xfId="0" applyFont="1" applyFill="1" applyBorder="1" applyAlignment="1">
      <alignment horizontal="distributed" vertical="center" indent="1"/>
    </xf>
    <xf numFmtId="176" fontId="25" fillId="0" borderId="0" xfId="54" applyNumberFormat="1" applyFont="1" applyFill="1" applyBorder="1" applyAlignment="1">
      <alignment vertical="center"/>
    </xf>
    <xf numFmtId="0" fontId="56" fillId="0" borderId="28" xfId="0" applyFont="1" applyFill="1" applyBorder="1" applyAlignment="1">
      <alignment horizontal="distributed" vertical="center" justifyLastLine="1"/>
    </xf>
    <xf numFmtId="185" fontId="56" fillId="0" borderId="19" xfId="0" applyNumberFormat="1" applyFont="1" applyFill="1" applyBorder="1" applyAlignment="1">
      <alignment horizontal="right" vertical="center"/>
    </xf>
    <xf numFmtId="0" fontId="29" fillId="0" borderId="23" xfId="0" applyFont="1" applyFill="1" applyBorder="1" applyAlignment="1">
      <alignment horizontal="right" justifyLastLine="1"/>
    </xf>
    <xf numFmtId="0" fontId="25" fillId="0" borderId="11" xfId="0" applyFont="1" applyFill="1" applyBorder="1" applyAlignment="1">
      <alignment horizontal="center" vertical="center"/>
    </xf>
    <xf numFmtId="178" fontId="92" fillId="0" borderId="0" xfId="33" applyNumberFormat="1" applyFont="1" applyFill="1" applyBorder="1" applyAlignment="1">
      <alignment horizontal="center"/>
    </xf>
    <xf numFmtId="178" fontId="92" fillId="0" borderId="23" xfId="33" applyNumberFormat="1" applyFont="1" applyFill="1" applyBorder="1" applyAlignment="1">
      <alignment horizontal="center"/>
    </xf>
    <xf numFmtId="49" fontId="29" fillId="0" borderId="23" xfId="33" applyNumberFormat="1" applyFont="1" applyFill="1" applyBorder="1" applyAlignment="1">
      <alignment horizontal="left"/>
    </xf>
    <xf numFmtId="38" fontId="40" fillId="0" borderId="0" xfId="33" applyFont="1" applyFill="1" applyBorder="1"/>
    <xf numFmtId="49" fontId="42" fillId="0" borderId="19" xfId="33" applyNumberFormat="1" applyFont="1" applyFill="1" applyBorder="1" applyAlignment="1">
      <alignment horizontal="center" vertical="center"/>
    </xf>
    <xf numFmtId="49" fontId="25" fillId="0" borderId="0" xfId="33" applyNumberFormat="1" applyFont="1" applyFill="1" applyBorder="1" applyAlignment="1">
      <alignment horizontal="center" vertical="center"/>
    </xf>
    <xf numFmtId="38" fontId="42" fillId="0" borderId="19" xfId="33" quotePrefix="1" applyFont="1" applyFill="1" applyBorder="1" applyAlignment="1">
      <alignment horizontal="right" vertical="center"/>
    </xf>
    <xf numFmtId="38" fontId="42" fillId="0" borderId="18" xfId="33" applyFont="1" applyFill="1" applyBorder="1" applyAlignment="1">
      <alignment horizontal="right" vertical="center"/>
    </xf>
    <xf numFmtId="49" fontId="42" fillId="0" borderId="26" xfId="33" applyNumberFormat="1" applyFont="1" applyFill="1" applyBorder="1" applyAlignment="1">
      <alignment horizontal="center" vertical="center"/>
    </xf>
    <xf numFmtId="38" fontId="25" fillId="0" borderId="0" xfId="33" quotePrefix="1" applyFont="1" applyFill="1" applyBorder="1" applyAlignment="1">
      <alignment horizontal="right" vertical="center"/>
    </xf>
    <xf numFmtId="38" fontId="29" fillId="0" borderId="30" xfId="33" applyFont="1" applyFill="1" applyBorder="1" applyAlignment="1">
      <alignment horizontal="center" vertical="distributed" textRotation="255"/>
    </xf>
    <xf numFmtId="38" fontId="29" fillId="0" borderId="16" xfId="33" applyFont="1" applyFill="1" applyBorder="1" applyAlignment="1">
      <alignment horizontal="center" vertical="distributed" textRotation="255"/>
    </xf>
    <xf numFmtId="38" fontId="29" fillId="0" borderId="16" xfId="33" applyFont="1" applyFill="1" applyBorder="1" applyAlignment="1">
      <alignment horizontal="center" vertical="distributed" textRotation="255" shrinkToFit="1"/>
    </xf>
    <xf numFmtId="177" fontId="42" fillId="0" borderId="19" xfId="0" quotePrefix="1" applyNumberFormat="1" applyFont="1" applyFill="1" applyBorder="1" applyAlignment="1">
      <alignment horizontal="right" vertical="center"/>
    </xf>
    <xf numFmtId="177" fontId="44" fillId="0" borderId="0" xfId="0" quotePrefix="1" applyNumberFormat="1" applyFont="1" applyFill="1" applyBorder="1" applyAlignment="1">
      <alignment horizontal="right" vertical="center"/>
    </xf>
    <xf numFmtId="177" fontId="44" fillId="0" borderId="23" xfId="0" applyNumberFormat="1" applyFont="1" applyFill="1" applyBorder="1" applyAlignment="1">
      <alignment horizontal="right" vertical="center"/>
    </xf>
    <xf numFmtId="0" fontId="44" fillId="0" borderId="16" xfId="0" applyFont="1" applyFill="1" applyBorder="1" applyAlignment="1">
      <alignment horizontal="center" vertical="distributed" textRotation="255"/>
    </xf>
    <xf numFmtId="49" fontId="25" fillId="0" borderId="20" xfId="0" applyNumberFormat="1" applyFont="1" applyFill="1" applyBorder="1" applyAlignment="1">
      <alignment horizontal="center" vertical="center"/>
    </xf>
    <xf numFmtId="0" fontId="25" fillId="0" borderId="39" xfId="0" applyFont="1" applyFill="1" applyBorder="1" applyAlignment="1">
      <alignment horizontal="distributed" vertical="center"/>
    </xf>
    <xf numFmtId="0" fontId="43" fillId="0" borderId="0" xfId="0" applyFont="1" applyFill="1" applyBorder="1" applyAlignment="1">
      <alignment vertical="center"/>
    </xf>
    <xf numFmtId="0" fontId="29" fillId="0" borderId="23" xfId="0" applyNumberFormat="1" applyFont="1" applyFill="1" applyBorder="1" applyAlignment="1"/>
    <xf numFmtId="0" fontId="40" fillId="0" borderId="0" xfId="0" applyNumberFormat="1" applyFont="1" applyFill="1" applyAlignment="1">
      <alignment shrinkToFit="1"/>
    </xf>
    <xf numFmtId="176" fontId="42" fillId="0" borderId="19" xfId="0" quotePrefix="1" applyNumberFormat="1" applyFont="1" applyFill="1" applyBorder="1" applyAlignment="1">
      <alignment horizontal="right" vertical="center" shrinkToFit="1"/>
    </xf>
    <xf numFmtId="0" fontId="42" fillId="0" borderId="26" xfId="0" applyNumberFormat="1" applyFont="1" applyFill="1" applyBorder="1" applyAlignment="1">
      <alignment horizontal="center" vertical="center" shrinkToFit="1"/>
    </xf>
    <xf numFmtId="0" fontId="25" fillId="0" borderId="0" xfId="0" applyNumberFormat="1" applyFont="1" applyFill="1" applyBorder="1" applyAlignment="1">
      <alignment shrinkToFit="1"/>
    </xf>
    <xf numFmtId="176" fontId="25" fillId="0" borderId="0" xfId="0" quotePrefix="1" applyNumberFormat="1" applyFont="1" applyFill="1" applyBorder="1" applyAlignment="1">
      <alignment horizontal="right" vertical="center" shrinkToFit="1"/>
    </xf>
    <xf numFmtId="0" fontId="25" fillId="0" borderId="0" xfId="0" applyNumberFormat="1" applyFont="1" applyFill="1" applyAlignment="1">
      <alignment shrinkToFit="1"/>
    </xf>
    <xf numFmtId="176" fontId="25" fillId="0" borderId="23" xfId="0" quotePrefix="1" applyNumberFormat="1" applyFont="1" applyFill="1" applyBorder="1" applyAlignment="1">
      <alignment horizontal="right" vertical="center" shrinkToFit="1"/>
    </xf>
    <xf numFmtId="176" fontId="25" fillId="0" borderId="23" xfId="0" applyNumberFormat="1" applyFont="1" applyFill="1" applyBorder="1" applyAlignment="1">
      <alignment vertical="center" shrinkToFit="1"/>
    </xf>
    <xf numFmtId="49" fontId="25" fillId="0" borderId="39" xfId="0" applyNumberFormat="1" applyFont="1" applyFill="1" applyBorder="1" applyAlignment="1">
      <alignment horizontal="center" vertical="center" shrinkToFit="1"/>
    </xf>
    <xf numFmtId="0" fontId="25" fillId="0" borderId="16" xfId="0" applyNumberFormat="1" applyFont="1" applyFill="1" applyBorder="1" applyAlignment="1">
      <alignment horizontal="distributed" vertical="center" justifyLastLine="1"/>
    </xf>
    <xf numFmtId="0" fontId="25" fillId="0" borderId="15" xfId="0" applyNumberFormat="1" applyFont="1" applyFill="1" applyBorder="1" applyAlignment="1">
      <alignment horizontal="distributed" vertical="center" justifyLastLine="1"/>
    </xf>
    <xf numFmtId="0" fontId="42" fillId="0" borderId="0" xfId="0" applyNumberFormat="1" applyFont="1" applyFill="1" applyBorder="1" applyAlignment="1">
      <alignment horizontal="right" shrinkToFit="1"/>
    </xf>
    <xf numFmtId="38" fontId="42" fillId="0" borderId="19" xfId="33" quotePrefix="1" applyFont="1" applyFill="1" applyBorder="1" applyAlignment="1">
      <alignment horizontal="right" vertical="center" shrinkToFit="1"/>
    </xf>
    <xf numFmtId="38" fontId="25" fillId="0" borderId="0" xfId="33" quotePrefix="1" applyFont="1" applyFill="1" applyBorder="1" applyAlignment="1">
      <alignment horizontal="right" vertical="center" shrinkToFit="1"/>
    </xf>
    <xf numFmtId="0" fontId="25" fillId="0" borderId="30" xfId="0" applyNumberFormat="1" applyFont="1" applyFill="1" applyBorder="1" applyAlignment="1">
      <alignment horizontal="center" vertical="distributed" textRotation="255" wrapText="1" justifyLastLine="1"/>
    </xf>
    <xf numFmtId="0" fontId="25" fillId="0" borderId="16" xfId="0" applyNumberFormat="1" applyFont="1" applyFill="1" applyBorder="1" applyAlignment="1">
      <alignment horizontal="center" vertical="distributed" textRotation="255" wrapText="1" justifyLastLine="1"/>
    </xf>
    <xf numFmtId="0" fontId="25" fillId="0" borderId="15" xfId="0" applyNumberFormat="1" applyFont="1" applyFill="1" applyBorder="1" applyAlignment="1">
      <alignment horizontal="center" vertical="distributed" textRotation="255" wrapText="1" justifyLastLine="1"/>
    </xf>
    <xf numFmtId="0" fontId="25" fillId="0" borderId="17" xfId="0" applyNumberFormat="1" applyFont="1" applyFill="1" applyBorder="1" applyAlignment="1">
      <alignment horizontal="center" vertical="distributed" textRotation="255" wrapText="1" justifyLastLine="1"/>
    </xf>
    <xf numFmtId="0" fontId="40" fillId="0" borderId="0" xfId="48" applyFont="1" applyFill="1"/>
    <xf numFmtId="0" fontId="40" fillId="0" borderId="0" xfId="48" applyFont="1" applyFill="1" applyBorder="1"/>
    <xf numFmtId="38" fontId="42" fillId="0" borderId="18" xfId="46" applyFont="1" applyFill="1" applyBorder="1" applyAlignment="1">
      <alignment horizontal="right" vertical="center" shrinkToFit="1"/>
    </xf>
    <xf numFmtId="49" fontId="42" fillId="0" borderId="26" xfId="48" applyNumberFormat="1" applyFont="1" applyFill="1" applyBorder="1" applyAlignment="1">
      <alignment horizontal="center" vertical="center" shrinkToFit="1"/>
    </xf>
    <xf numFmtId="0" fontId="25" fillId="0" borderId="0" xfId="48" applyFont="1" applyFill="1" applyBorder="1"/>
    <xf numFmtId="0" fontId="25" fillId="0" borderId="12" xfId="48" applyFont="1" applyFill="1" applyBorder="1" applyAlignment="1">
      <alignment horizontal="distributed" vertical="center" wrapText="1" justifyLastLine="1"/>
    </xf>
    <xf numFmtId="0" fontId="25" fillId="0" borderId="47" xfId="48" applyFont="1" applyFill="1" applyBorder="1" applyAlignment="1">
      <alignment horizontal="distributed" vertical="center" justifyLastLine="1"/>
    </xf>
    <xf numFmtId="0" fontId="25" fillId="0" borderId="11" xfId="48" applyFont="1" applyFill="1" applyBorder="1" applyAlignment="1">
      <alignment horizontal="center" vertical="center" shrinkToFit="1"/>
    </xf>
    <xf numFmtId="0" fontId="29" fillId="0" borderId="20" xfId="0" applyFont="1" applyFill="1" applyBorder="1" applyAlignment="1">
      <alignment horizontal="distributed" vertical="center" indent="1"/>
    </xf>
    <xf numFmtId="0" fontId="29" fillId="0" borderId="20" xfId="0" applyFont="1" applyFill="1" applyBorder="1" applyAlignment="1">
      <alignment horizontal="distributed" vertical="center" wrapText="1" indent="1"/>
    </xf>
    <xf numFmtId="0" fontId="25" fillId="0" borderId="12" xfId="0" applyFont="1" applyFill="1" applyBorder="1" applyAlignment="1">
      <alignment horizontal="center" vertical="center"/>
    </xf>
    <xf numFmtId="49" fontId="42" fillId="0" borderId="20" xfId="0" applyNumberFormat="1" applyFont="1" applyFill="1" applyBorder="1" applyAlignment="1">
      <alignment horizontal="center" vertical="center"/>
    </xf>
    <xf numFmtId="192" fontId="25" fillId="0" borderId="23" xfId="0" applyNumberFormat="1" applyFont="1" applyFill="1" applyBorder="1" applyAlignment="1">
      <alignment horizontal="right" vertical="center"/>
    </xf>
    <xf numFmtId="0" fontId="25" fillId="0" borderId="23" xfId="0" applyFont="1" applyFill="1" applyBorder="1" applyAlignment="1">
      <alignment horizontal="right" vertical="center"/>
    </xf>
    <xf numFmtId="0" fontId="25" fillId="0" borderId="24" xfId="0" applyFont="1" applyFill="1" applyBorder="1" applyAlignment="1">
      <alignment horizontal="right" vertical="center"/>
    </xf>
    <xf numFmtId="49" fontId="25" fillId="0" borderId="39" xfId="0" applyNumberFormat="1" applyFont="1" applyFill="1" applyBorder="1" applyAlignment="1">
      <alignment horizontal="center" vertical="center"/>
    </xf>
    <xf numFmtId="0" fontId="25" fillId="0" borderId="28" xfId="0" applyFont="1" applyFill="1" applyBorder="1" applyAlignment="1">
      <alignment horizontal="center" vertical="center"/>
    </xf>
    <xf numFmtId="0" fontId="25" fillId="0" borderId="43" xfId="0" applyFont="1" applyFill="1" applyBorder="1" applyAlignment="1">
      <alignment horizontal="center" vertical="center"/>
    </xf>
    <xf numFmtId="0" fontId="29" fillId="0" borderId="20" xfId="0" applyFont="1" applyFill="1" applyBorder="1" applyAlignment="1">
      <alignment horizontal="distributed" justifyLastLine="1"/>
    </xf>
    <xf numFmtId="215" fontId="25" fillId="0" borderId="19" xfId="0" applyNumberFormat="1" applyFont="1" applyFill="1" applyBorder="1" applyAlignment="1">
      <alignment horizontal="left" vertical="center"/>
    </xf>
    <xf numFmtId="0" fontId="25" fillId="0" borderId="18" xfId="0" applyNumberFormat="1" applyFont="1" applyFill="1" applyBorder="1" applyAlignment="1">
      <alignment vertical="center"/>
    </xf>
    <xf numFmtId="0" fontId="25" fillId="0" borderId="30" xfId="0" applyFont="1" applyFill="1" applyBorder="1" applyAlignment="1">
      <alignment horizontal="distributed" vertical="center" indent="1"/>
    </xf>
    <xf numFmtId="0" fontId="25" fillId="0" borderId="15" xfId="0" applyFont="1" applyFill="1" applyBorder="1" applyAlignment="1">
      <alignment horizontal="distributed" vertical="center" indent="1"/>
    </xf>
    <xf numFmtId="215" fontId="25" fillId="0" borderId="0" xfId="0" applyNumberFormat="1" applyFont="1" applyFill="1" applyBorder="1" applyAlignment="1">
      <alignment horizontal="left" vertical="center"/>
    </xf>
    <xf numFmtId="0" fontId="25" fillId="0" borderId="10" xfId="0" applyNumberFormat="1" applyFont="1" applyFill="1" applyBorder="1" applyAlignment="1">
      <alignment vertical="center"/>
    </xf>
    <xf numFmtId="215" fontId="25" fillId="0" borderId="0" xfId="0" quotePrefix="1" applyNumberFormat="1" applyFont="1" applyFill="1" applyBorder="1" applyAlignment="1">
      <alignment horizontal="left" vertical="center"/>
    </xf>
    <xf numFmtId="0" fontId="25" fillId="0" borderId="18" xfId="0" applyFont="1" applyFill="1" applyBorder="1" applyAlignment="1">
      <alignment horizontal="distributed" vertical="center" indent="1"/>
    </xf>
    <xf numFmtId="215" fontId="42" fillId="0" borderId="0" xfId="0" applyNumberFormat="1" applyFont="1" applyFill="1" applyAlignment="1">
      <alignment horizontal="left" vertical="center"/>
    </xf>
    <xf numFmtId="0" fontId="29" fillId="0" borderId="0" xfId="0" applyFont="1" applyFill="1" applyBorder="1" applyAlignment="1">
      <alignment horizontal="right" justifyLastLine="1"/>
    </xf>
    <xf numFmtId="0" fontId="29" fillId="0" borderId="10" xfId="0" applyFont="1" applyFill="1" applyBorder="1" applyAlignment="1">
      <alignment horizontal="distributed" justifyLastLine="1"/>
    </xf>
    <xf numFmtId="0" fontId="56" fillId="0" borderId="23" xfId="0" applyFont="1" applyFill="1" applyBorder="1" applyAlignment="1">
      <alignment vertical="center" justifyLastLine="1"/>
    </xf>
    <xf numFmtId="0" fontId="111" fillId="0" borderId="0" xfId="0" applyFont="1" applyAlignment="1"/>
    <xf numFmtId="0" fontId="25" fillId="0" borderId="16" xfId="0" applyFont="1" applyFill="1" applyBorder="1" applyAlignment="1">
      <alignment horizontal="distributed" vertical="center" indent="1"/>
    </xf>
    <xf numFmtId="0" fontId="29" fillId="0" borderId="16" xfId="0" applyFont="1" applyFill="1" applyBorder="1" applyAlignment="1">
      <alignment horizontal="distributed" vertical="center" indent="1"/>
    </xf>
    <xf numFmtId="0" fontId="29" fillId="0" borderId="0" xfId="0" applyFont="1" applyFill="1" applyBorder="1" applyAlignment="1">
      <alignment vertical="center" justifyLastLine="1"/>
    </xf>
    <xf numFmtId="0" fontId="92" fillId="0" borderId="39" xfId="0" applyFont="1" applyFill="1" applyBorder="1" applyAlignment="1">
      <alignment justifyLastLine="1"/>
    </xf>
    <xf numFmtId="0" fontId="92" fillId="0" borderId="23" xfId="0" applyFont="1" applyFill="1" applyBorder="1" applyAlignment="1">
      <alignment justifyLastLine="1"/>
    </xf>
    <xf numFmtId="0" fontId="21" fillId="0" borderId="0" xfId="0" applyFont="1" applyFill="1" applyAlignment="1">
      <alignment shrinkToFit="1"/>
    </xf>
    <xf numFmtId="215" fontId="29" fillId="0" borderId="19" xfId="0" applyNumberFormat="1" applyFont="1" applyFill="1" applyBorder="1" applyAlignment="1">
      <alignment horizontal="right" vertical="center" shrinkToFit="1"/>
    </xf>
    <xf numFmtId="215" fontId="29" fillId="0" borderId="0" xfId="0" applyNumberFormat="1" applyFont="1" applyFill="1" applyAlignment="1">
      <alignment horizontal="right" vertical="center" shrinkToFit="1"/>
    </xf>
    <xf numFmtId="215" fontId="63" fillId="0" borderId="0" xfId="0" applyNumberFormat="1" applyFont="1" applyFill="1" applyAlignment="1">
      <alignment horizontal="right" vertical="center" shrinkToFit="1"/>
    </xf>
    <xf numFmtId="0" fontId="46" fillId="0" borderId="0" xfId="0" applyFont="1" applyFill="1" applyAlignment="1">
      <alignment shrinkToFit="1"/>
    </xf>
    <xf numFmtId="215" fontId="30" fillId="0" borderId="0" xfId="0" applyNumberFormat="1" applyFont="1" applyFill="1" applyAlignment="1">
      <alignment vertical="center" shrinkToFit="1"/>
    </xf>
    <xf numFmtId="38" fontId="30" fillId="0" borderId="23" xfId="33" applyFont="1" applyFill="1" applyBorder="1" applyAlignment="1">
      <alignment vertical="center" shrinkToFit="1"/>
    </xf>
    <xf numFmtId="0" fontId="66" fillId="0" borderId="30" xfId="0" applyFont="1" applyFill="1" applyBorder="1" applyAlignment="1">
      <alignment horizontal="distributed" vertical="center" wrapText="1" justifyLastLine="1"/>
    </xf>
    <xf numFmtId="0" fontId="43" fillId="0" borderId="0" xfId="0" applyFont="1" applyFill="1" applyAlignment="1">
      <alignment vertical="center" shrinkToFit="1"/>
    </xf>
    <xf numFmtId="0" fontId="42" fillId="0" borderId="26" xfId="0" applyFont="1" applyFill="1" applyBorder="1" applyAlignment="1">
      <alignment horizontal="distributed" vertical="center" justifyLastLine="1"/>
    </xf>
    <xf numFmtId="176" fontId="25" fillId="0" borderId="0" xfId="0" applyNumberFormat="1" applyFont="1" applyFill="1"/>
    <xf numFmtId="0" fontId="25" fillId="0" borderId="0" xfId="0" applyFont="1" applyFill="1" applyAlignment="1">
      <alignment horizontal="left"/>
    </xf>
    <xf numFmtId="0" fontId="25" fillId="0" borderId="0" xfId="0" applyFont="1" applyFill="1" applyBorder="1" applyAlignment="1">
      <alignment horizontal="left"/>
    </xf>
    <xf numFmtId="0" fontId="21" fillId="0" borderId="0" xfId="0" applyFont="1" applyFill="1" applyAlignment="1">
      <alignment horizontal="left" shrinkToFit="1"/>
    </xf>
    <xf numFmtId="0" fontId="21" fillId="0" borderId="0" xfId="0" applyFont="1" applyFill="1" applyAlignment="1">
      <alignment vertical="center" shrinkToFit="1"/>
    </xf>
    <xf numFmtId="0" fontId="21" fillId="0" borderId="0" xfId="0" applyFont="1" applyFill="1" applyAlignment="1">
      <alignment horizontal="left" vertical="center" shrinkToFit="1"/>
    </xf>
    <xf numFmtId="0" fontId="21" fillId="0" borderId="0" xfId="0" applyFont="1" applyFill="1" applyAlignment="1">
      <alignment horizontal="left" vertical="center"/>
    </xf>
    <xf numFmtId="0" fontId="21" fillId="0" borderId="0" xfId="0" applyFont="1" applyFill="1" applyBorder="1" applyAlignment="1">
      <alignment horizontal="left" vertical="center" shrinkToFit="1"/>
    </xf>
    <xf numFmtId="0" fontId="21" fillId="0" borderId="0" xfId="0" applyFont="1" applyFill="1" applyBorder="1" applyAlignment="1">
      <alignment horizontal="left" vertical="center"/>
    </xf>
    <xf numFmtId="0" fontId="21" fillId="0" borderId="23" xfId="0" applyFont="1" applyFill="1" applyBorder="1" applyAlignment="1">
      <alignment horizontal="left" vertical="center" shrinkToFit="1"/>
    </xf>
    <xf numFmtId="0" fontId="21" fillId="0" borderId="23" xfId="0" applyFont="1" applyFill="1" applyBorder="1" applyAlignment="1">
      <alignment horizontal="left" vertical="center"/>
    </xf>
    <xf numFmtId="38" fontId="25" fillId="0" borderId="0" xfId="44" applyFont="1" applyFill="1" applyAlignment="1">
      <alignment vertical="center" shrinkToFit="1"/>
    </xf>
    <xf numFmtId="38" fontId="40" fillId="0" borderId="0" xfId="44" applyFont="1" applyFill="1" applyBorder="1" applyAlignment="1">
      <alignment horizontal="right" vertical="center" shrinkToFit="1"/>
    </xf>
    <xf numFmtId="0" fontId="25" fillId="0" borderId="0" xfId="0" applyFont="1" applyFill="1" applyAlignment="1">
      <alignment vertical="center" shrinkToFit="1"/>
    </xf>
    <xf numFmtId="176" fontId="21" fillId="0" borderId="0" xfId="0" applyNumberFormat="1" applyFont="1" applyFill="1" applyBorder="1" applyAlignment="1">
      <alignment horizontal="left" vertical="center" shrinkToFit="1"/>
    </xf>
    <xf numFmtId="204" fontId="25" fillId="0" borderId="19" xfId="0" applyNumberFormat="1" applyFont="1" applyFill="1" applyBorder="1" applyAlignment="1">
      <alignment horizontal="right" vertical="center"/>
    </xf>
    <xf numFmtId="204" fontId="25" fillId="0" borderId="18" xfId="0" applyNumberFormat="1" applyFont="1" applyFill="1" applyBorder="1" applyAlignment="1">
      <alignment horizontal="right" vertical="center"/>
    </xf>
    <xf numFmtId="0" fontId="25" fillId="0" borderId="19" xfId="0" applyFont="1" applyFill="1" applyBorder="1" applyAlignment="1">
      <alignment horizontal="distributed" vertical="center" wrapText="1"/>
    </xf>
    <xf numFmtId="0" fontId="25" fillId="0" borderId="20" xfId="0" applyFont="1" applyFill="1" applyBorder="1" applyAlignment="1">
      <alignment horizontal="distributed" vertical="center" wrapText="1"/>
    </xf>
    <xf numFmtId="204" fontId="42" fillId="0" borderId="23" xfId="0" applyNumberFormat="1" applyFont="1" applyFill="1" applyBorder="1" applyAlignment="1">
      <alignment horizontal="right" vertical="center"/>
    </xf>
    <xf numFmtId="204" fontId="42" fillId="0" borderId="24" xfId="0" applyNumberFormat="1" applyFont="1" applyFill="1" applyBorder="1" applyAlignment="1">
      <alignment horizontal="right" vertical="center"/>
    </xf>
    <xf numFmtId="0" fontId="21" fillId="0" borderId="23" xfId="0" applyFont="1" applyFill="1" applyBorder="1" applyAlignment="1">
      <alignment vertical="center"/>
    </xf>
    <xf numFmtId="176" fontId="40" fillId="0" borderId="0" xfId="0" applyNumberFormat="1" applyFont="1" applyFill="1"/>
    <xf numFmtId="38" fontId="40" fillId="0" borderId="0" xfId="46" applyFont="1" applyFill="1" applyBorder="1"/>
    <xf numFmtId="38" fontId="25" fillId="0" borderId="0" xfId="46" applyFont="1" applyFill="1" applyBorder="1"/>
    <xf numFmtId="177" fontId="25" fillId="0" borderId="23" xfId="48" applyNumberFormat="1" applyFont="1" applyFill="1" applyBorder="1" applyAlignment="1">
      <alignment horizontal="right" vertical="center"/>
    </xf>
    <xf numFmtId="177" fontId="25" fillId="0" borderId="24" xfId="48" applyNumberFormat="1" applyFont="1" applyFill="1" applyBorder="1" applyAlignment="1">
      <alignment horizontal="right" vertical="center"/>
    </xf>
    <xf numFmtId="0" fontId="25" fillId="0" borderId="23" xfId="48" applyFont="1" applyFill="1" applyBorder="1" applyAlignment="1">
      <alignment horizontal="center" vertical="center"/>
    </xf>
    <xf numFmtId="0" fontId="25" fillId="0" borderId="18" xfId="48" applyFont="1" applyFill="1" applyBorder="1" applyAlignment="1">
      <alignment horizontal="distributed" vertical="center" justifyLastLine="1"/>
    </xf>
    <xf numFmtId="0" fontId="25" fillId="0" borderId="13" xfId="48" applyFont="1" applyFill="1" applyBorder="1" applyAlignment="1">
      <alignment horizontal="distributed" vertical="center" justifyLastLine="1"/>
    </xf>
    <xf numFmtId="0" fontId="43" fillId="0" borderId="0" xfId="48" applyFont="1" applyFill="1"/>
    <xf numFmtId="0" fontId="42" fillId="0" borderId="0" xfId="0" applyFont="1" applyFill="1" applyBorder="1" applyAlignment="1">
      <alignment horizontal="left" wrapText="1"/>
    </xf>
    <xf numFmtId="206" fontId="42" fillId="0" borderId="18" xfId="0" applyNumberFormat="1" applyFont="1" applyFill="1" applyBorder="1" applyAlignment="1">
      <alignment horizontal="right" vertical="center"/>
    </xf>
    <xf numFmtId="0" fontId="25" fillId="0" borderId="0" xfId="0" applyFont="1" applyFill="1" applyBorder="1" applyAlignment="1">
      <alignment horizontal="left" wrapText="1"/>
    </xf>
    <xf numFmtId="206" fontId="25" fillId="0" borderId="10" xfId="0" applyNumberFormat="1" applyFont="1" applyFill="1" applyBorder="1" applyAlignment="1">
      <alignment horizontal="right" vertical="center"/>
    </xf>
    <xf numFmtId="178" fontId="25" fillId="0" borderId="19" xfId="44" applyNumberFormat="1" applyFont="1" applyFill="1" applyBorder="1" applyAlignment="1">
      <alignment horizontal="right" vertical="center"/>
    </xf>
    <xf numFmtId="178" fontId="25" fillId="0" borderId="0" xfId="44" applyNumberFormat="1" applyFont="1" applyFill="1" applyBorder="1" applyAlignment="1">
      <alignment horizontal="right" vertical="center"/>
    </xf>
    <xf numFmtId="178" fontId="25" fillId="0" borderId="0" xfId="44" applyNumberFormat="1" applyFont="1" applyFill="1" applyBorder="1" applyAlignment="1">
      <alignment horizontal="right" vertical="center" shrinkToFit="1"/>
    </xf>
    <xf numFmtId="178" fontId="42" fillId="0" borderId="0" xfId="44" applyNumberFormat="1" applyFont="1" applyFill="1" applyBorder="1" applyAlignment="1">
      <alignment horizontal="right" vertical="center"/>
    </xf>
    <xf numFmtId="0" fontId="29" fillId="0" borderId="0" xfId="0" applyFont="1" applyFill="1" applyBorder="1" applyAlignment="1">
      <alignment wrapText="1"/>
    </xf>
    <xf numFmtId="38" fontId="42" fillId="0" borderId="18" xfId="44" applyFont="1" applyFill="1" applyBorder="1" applyAlignment="1">
      <alignment vertical="center"/>
    </xf>
    <xf numFmtId="213" fontId="40" fillId="0" borderId="26" xfId="0" applyNumberFormat="1" applyFont="1" applyFill="1" applyBorder="1" applyAlignment="1">
      <alignment horizontal="right" vertical="center"/>
    </xf>
    <xf numFmtId="213" fontId="40" fillId="0" borderId="19" xfId="0" applyNumberFormat="1" applyFont="1" applyFill="1" applyBorder="1" applyAlignment="1">
      <alignment horizontal="right" vertical="center"/>
    </xf>
    <xf numFmtId="213" fontId="42" fillId="0" borderId="19" xfId="0" applyNumberFormat="1" applyFont="1" applyFill="1" applyBorder="1" applyAlignment="1">
      <alignment horizontal="right" vertical="center"/>
    </xf>
    <xf numFmtId="213" fontId="25" fillId="0" borderId="20" xfId="0" applyNumberFormat="1" applyFont="1" applyFill="1" applyBorder="1" applyAlignment="1">
      <alignment horizontal="right" vertical="center"/>
    </xf>
    <xf numFmtId="213" fontId="25" fillId="0" borderId="10" xfId="0" applyNumberFormat="1" applyFont="1" applyFill="1" applyBorder="1" applyAlignment="1">
      <alignment horizontal="right" vertical="center"/>
    </xf>
    <xf numFmtId="213" fontId="25" fillId="0" borderId="0" xfId="0" applyNumberFormat="1" applyFont="1" applyFill="1" applyAlignment="1">
      <alignment horizontal="right" vertical="center"/>
    </xf>
    <xf numFmtId="0" fontId="29" fillId="0" borderId="30" xfId="0" applyFont="1" applyFill="1" applyBorder="1" applyAlignment="1">
      <alignment horizontal="center" vertical="center" wrapText="1"/>
    </xf>
    <xf numFmtId="0" fontId="22" fillId="0" borderId="16" xfId="0" applyFont="1" applyFill="1" applyBorder="1" applyAlignment="1">
      <alignment horizontal="distributed" vertical="center" wrapText="1" justifyLastLine="1"/>
    </xf>
    <xf numFmtId="0" fontId="25" fillId="0" borderId="15" xfId="0" applyFont="1" applyFill="1" applyBorder="1" applyAlignment="1">
      <alignment horizontal="distributed" vertical="center" wrapText="1" justifyLastLine="1"/>
    </xf>
    <xf numFmtId="0" fontId="29" fillId="0" borderId="15" xfId="0" applyFont="1" applyFill="1" applyBorder="1" applyAlignment="1">
      <alignment horizontal="distributed" vertical="center" wrapText="1" justifyLastLine="1"/>
    </xf>
    <xf numFmtId="0" fontId="29" fillId="0" borderId="23" xfId="0" applyFont="1" applyFill="1" applyBorder="1" applyAlignment="1">
      <alignment wrapText="1"/>
    </xf>
    <xf numFmtId="177" fontId="25" fillId="0" borderId="23" xfId="0" applyNumberFormat="1" applyFont="1" applyFill="1" applyBorder="1" applyAlignment="1">
      <alignment horizontal="right" vertical="center"/>
    </xf>
    <xf numFmtId="0" fontId="42" fillId="0" borderId="0" xfId="0" applyFont="1" applyFill="1" applyAlignment="1">
      <alignment shrinkToFit="1"/>
    </xf>
    <xf numFmtId="178" fontId="42" fillId="0" borderId="19" xfId="44" applyNumberFormat="1" applyFont="1" applyFill="1" applyBorder="1" applyAlignment="1">
      <alignment horizontal="right" vertical="center" shrinkToFit="1"/>
    </xf>
    <xf numFmtId="178" fontId="42" fillId="0" borderId="18" xfId="44" applyNumberFormat="1" applyFont="1" applyFill="1" applyBorder="1" applyAlignment="1">
      <alignment horizontal="right" vertical="center" shrinkToFit="1"/>
    </xf>
    <xf numFmtId="178" fontId="25" fillId="0" borderId="10" xfId="44" applyNumberFormat="1" applyFont="1" applyFill="1" applyBorder="1" applyAlignment="1">
      <alignment horizontal="right" vertical="center" shrinkToFit="1"/>
    </xf>
    <xf numFmtId="0" fontId="29" fillId="0" borderId="26" xfId="0" applyFont="1" applyFill="1" applyBorder="1" applyAlignment="1">
      <alignment horizontal="distributed" vertical="center" justifyLastLine="1"/>
    </xf>
    <xf numFmtId="38" fontId="50" fillId="0" borderId="0" xfId="46" applyFont="1" applyFill="1" applyBorder="1" applyAlignment="1"/>
    <xf numFmtId="38" fontId="50" fillId="0" borderId="23" xfId="46" applyFont="1" applyFill="1" applyBorder="1" applyAlignment="1"/>
    <xf numFmtId="38" fontId="42" fillId="0" borderId="0" xfId="46" applyFont="1" applyFill="1"/>
    <xf numFmtId="38" fontId="42" fillId="0" borderId="18" xfId="44" applyFont="1" applyFill="1" applyBorder="1" applyAlignment="1">
      <alignment horizontal="right" vertical="center" shrinkToFit="1"/>
    </xf>
    <xf numFmtId="38" fontId="25" fillId="0" borderId="0" xfId="46" applyFont="1" applyFill="1" applyBorder="1" applyAlignment="1">
      <alignment horizontal="center" vertical="center"/>
    </xf>
    <xf numFmtId="178" fontId="49" fillId="0" borderId="20" xfId="46" applyNumberFormat="1" applyFont="1" applyFill="1" applyBorder="1" applyAlignment="1">
      <alignment horizontal="center" vertical="center"/>
    </xf>
    <xf numFmtId="178" fontId="49" fillId="0" borderId="39" xfId="46" applyNumberFormat="1" applyFont="1" applyFill="1" applyBorder="1" applyAlignment="1">
      <alignment horizontal="center" vertical="center"/>
    </xf>
    <xf numFmtId="38" fontId="57" fillId="0" borderId="16" xfId="46" applyFont="1" applyFill="1" applyBorder="1" applyAlignment="1">
      <alignment horizontal="center" vertical="distributed" textRotation="255" wrapText="1" indent="1"/>
    </xf>
    <xf numFmtId="38" fontId="61" fillId="0" borderId="16" xfId="46" applyFont="1" applyFill="1" applyBorder="1" applyAlignment="1">
      <alignment horizontal="center" vertical="distributed" textRotation="255" wrapText="1" indent="1"/>
    </xf>
    <xf numFmtId="38" fontId="57" fillId="0" borderId="12" xfId="46" applyFont="1" applyFill="1" applyBorder="1" applyAlignment="1">
      <alignment horizontal="center" vertical="center" shrinkToFit="1"/>
    </xf>
    <xf numFmtId="38" fontId="43" fillId="0" borderId="0" xfId="46" applyFont="1" applyFill="1"/>
    <xf numFmtId="38" fontId="50" fillId="0" borderId="0" xfId="46" applyFont="1" applyFill="1" applyAlignment="1"/>
    <xf numFmtId="178" fontId="40" fillId="0" borderId="19" xfId="46" applyNumberFormat="1" applyFont="1" applyFill="1" applyBorder="1" applyAlignment="1">
      <alignment horizontal="right" vertical="center"/>
    </xf>
    <xf numFmtId="0" fontId="42" fillId="0" borderId="26" xfId="46" applyNumberFormat="1" applyFont="1" applyFill="1" applyBorder="1" applyAlignment="1">
      <alignment horizontal="center" vertical="center" shrinkToFit="1"/>
    </xf>
    <xf numFmtId="0" fontId="25" fillId="0" borderId="0" xfId="46" applyNumberFormat="1" applyFont="1" applyFill="1" applyBorder="1" applyAlignment="1">
      <alignment horizontal="center" vertical="center" shrinkToFit="1"/>
    </xf>
    <xf numFmtId="0" fontId="49" fillId="0" borderId="0" xfId="46" applyNumberFormat="1" applyFont="1" applyFill="1" applyBorder="1" applyAlignment="1">
      <alignment horizontal="center" vertical="center" shrinkToFit="1"/>
    </xf>
    <xf numFmtId="38" fontId="25" fillId="0" borderId="0" xfId="46" applyFont="1" applyFill="1" applyAlignment="1">
      <alignment vertical="distributed" textRotation="255"/>
    </xf>
    <xf numFmtId="38" fontId="57" fillId="0" borderId="28" xfId="46" applyFont="1" applyFill="1" applyBorder="1" applyAlignment="1">
      <alignment horizontal="center" vertical="distributed" textRotation="255" wrapText="1" indent="1"/>
    </xf>
    <xf numFmtId="38" fontId="57" fillId="0" borderId="28" xfId="46" applyFont="1" applyFill="1" applyBorder="1" applyAlignment="1">
      <alignment horizontal="center" vertical="distributed" textRotation="255" indent="1"/>
    </xf>
    <xf numFmtId="38" fontId="57" fillId="0" borderId="12" xfId="46" applyFont="1" applyFill="1" applyBorder="1" applyAlignment="1">
      <alignment horizontal="center" vertical="distributed" textRotation="255" indent="1"/>
    </xf>
    <xf numFmtId="38" fontId="57" fillId="0" borderId="12" xfId="46" applyFont="1" applyFill="1" applyBorder="1" applyAlignment="1">
      <alignment horizontal="center" vertical="distributed" textRotation="255" wrapText="1" indent="1"/>
    </xf>
    <xf numFmtId="38" fontId="50" fillId="0" borderId="12" xfId="46" applyFont="1" applyFill="1" applyBorder="1" applyAlignment="1">
      <alignment horizontal="center" vertical="distributed" textRotation="255" wrapText="1" indent="1"/>
    </xf>
    <xf numFmtId="38" fontId="50" fillId="0" borderId="12" xfId="46" applyFont="1" applyFill="1" applyBorder="1" applyAlignment="1">
      <alignment horizontal="center" vertical="distributed" textRotation="255" indent="1"/>
    </xf>
    <xf numFmtId="38" fontId="61" fillId="0" borderId="12" xfId="46" applyFont="1" applyFill="1" applyBorder="1" applyAlignment="1">
      <alignment horizontal="center" vertical="distributed" textRotation="255" wrapText="1" indent="1"/>
    </xf>
    <xf numFmtId="38" fontId="61" fillId="0" borderId="12" xfId="46" applyFont="1" applyFill="1" applyBorder="1" applyAlignment="1">
      <alignment horizontal="center" vertical="distributed" textRotation="255" indent="1"/>
    </xf>
    <xf numFmtId="38" fontId="57" fillId="0" borderId="56" xfId="46" applyFont="1" applyFill="1" applyBorder="1" applyAlignment="1">
      <alignment horizontal="center" vertical="distributed" textRotation="255" indent="1"/>
    </xf>
    <xf numFmtId="38" fontId="57" fillId="0" borderId="43" xfId="46" applyFont="1" applyFill="1" applyBorder="1" applyAlignment="1">
      <alignment horizontal="center" vertical="distributed" textRotation="255" justifyLastLine="1"/>
    </xf>
    <xf numFmtId="38" fontId="49" fillId="0" borderId="11" xfId="46" applyFont="1" applyFill="1" applyBorder="1" applyAlignment="1">
      <alignment horizontal="center" vertical="distributed" textRotation="255"/>
    </xf>
    <xf numFmtId="177" fontId="42" fillId="0" borderId="18" xfId="46" applyNumberFormat="1" applyFont="1" applyFill="1" applyBorder="1" applyAlignment="1">
      <alignment horizontal="right" vertical="center" shrinkToFit="1"/>
    </xf>
    <xf numFmtId="38" fontId="42" fillId="0" borderId="19" xfId="46" applyFont="1" applyFill="1" applyBorder="1" applyAlignment="1">
      <alignment horizontal="center" vertical="center" shrinkToFit="1"/>
    </xf>
    <xf numFmtId="38" fontId="25" fillId="0" borderId="0" xfId="46" applyFont="1" applyFill="1" applyBorder="1" applyAlignment="1">
      <alignment horizontal="center" vertical="center" shrinkToFit="1"/>
    </xf>
    <xf numFmtId="178" fontId="49" fillId="0" borderId="20" xfId="46" applyNumberFormat="1" applyFont="1" applyFill="1" applyBorder="1" applyAlignment="1">
      <alignment horizontal="center" vertical="center" shrinkToFit="1"/>
    </xf>
    <xf numFmtId="177" fontId="25" fillId="0" borderId="23" xfId="46" applyNumberFormat="1" applyFont="1" applyFill="1" applyBorder="1" applyAlignment="1">
      <alignment horizontal="right" vertical="center"/>
    </xf>
    <xf numFmtId="177" fontId="25" fillId="0" borderId="24" xfId="46" applyNumberFormat="1" applyFont="1" applyFill="1" applyBorder="1" applyAlignment="1">
      <alignment horizontal="right" vertical="center"/>
    </xf>
    <xf numFmtId="0" fontId="49" fillId="0" borderId="12" xfId="46" applyNumberFormat="1" applyFont="1" applyFill="1" applyBorder="1" applyAlignment="1">
      <alignment horizontal="center" vertical="center" shrinkToFit="1"/>
    </xf>
    <xf numFmtId="0" fontId="49" fillId="0" borderId="28" xfId="46" applyNumberFormat="1" applyFont="1" applyFill="1" applyBorder="1" applyAlignment="1">
      <alignment horizontal="center" vertical="center" shrinkToFit="1"/>
    </xf>
    <xf numFmtId="0" fontId="49" fillId="0" borderId="11" xfId="46" applyNumberFormat="1" applyFont="1" applyFill="1" applyBorder="1" applyAlignment="1">
      <alignment horizontal="distributed" vertical="center" justifyLastLine="1" shrinkToFit="1"/>
    </xf>
    <xf numFmtId="194" fontId="42" fillId="0" borderId="19" xfId="0" applyNumberFormat="1" applyFont="1" applyFill="1" applyBorder="1" applyAlignment="1">
      <alignment horizontal="right" vertical="center" shrinkToFit="1"/>
    </xf>
    <xf numFmtId="194" fontId="40" fillId="0" borderId="19" xfId="0" applyNumberFormat="1" applyFont="1" applyFill="1" applyBorder="1" applyAlignment="1">
      <alignment horizontal="right" vertical="center" shrinkToFit="1"/>
    </xf>
    <xf numFmtId="177" fontId="40" fillId="0" borderId="0" xfId="0" applyNumberFormat="1" applyFont="1" applyFill="1" applyBorder="1" applyAlignment="1">
      <alignment horizontal="right" vertical="center" shrinkToFit="1"/>
    </xf>
    <xf numFmtId="177" fontId="42" fillId="0" borderId="19" xfId="46" applyNumberFormat="1" applyFont="1" applyFill="1" applyBorder="1" applyAlignment="1">
      <alignment horizontal="right" vertical="center" shrinkToFit="1"/>
    </xf>
    <xf numFmtId="194" fontId="25" fillId="0" borderId="0" xfId="0" applyNumberFormat="1" applyFont="1" applyFill="1" applyBorder="1" applyAlignment="1">
      <alignment horizontal="right" vertical="center" shrinkToFit="1"/>
    </xf>
    <xf numFmtId="177" fontId="25" fillId="0" borderId="0" xfId="46" applyNumberFormat="1" applyFont="1" applyFill="1" applyBorder="1" applyAlignment="1">
      <alignment horizontal="right" vertical="center" shrinkToFit="1"/>
    </xf>
    <xf numFmtId="0" fontId="25" fillId="0" borderId="0" xfId="0" applyFont="1" applyAlignment="1">
      <alignment horizontal="distributed" justifyLastLine="1"/>
    </xf>
    <xf numFmtId="0" fontId="43" fillId="0" borderId="0" xfId="0" applyFont="1" applyAlignment="1">
      <alignment vertical="center"/>
    </xf>
    <xf numFmtId="178" fontId="25" fillId="0" borderId="0" xfId="0" applyNumberFormat="1" applyFont="1" applyFill="1" applyBorder="1" applyAlignment="1">
      <alignment horizontal="right" vertical="center"/>
    </xf>
    <xf numFmtId="178" fontId="25" fillId="0" borderId="23" xfId="0" applyNumberFormat="1" applyFont="1" applyFill="1" applyBorder="1" applyAlignment="1">
      <alignment horizontal="right" vertical="center"/>
    </xf>
    <xf numFmtId="178" fontId="25" fillId="0" borderId="24" xfId="46" applyNumberFormat="1" applyFont="1" applyFill="1" applyBorder="1" applyAlignment="1">
      <alignment horizontal="right" vertical="center"/>
    </xf>
    <xf numFmtId="0" fontId="48" fillId="0" borderId="26" xfId="0" applyFont="1" applyFill="1" applyBorder="1" applyAlignment="1">
      <alignment horizontal="distributed" vertical="center" justifyLastLine="1"/>
    </xf>
    <xf numFmtId="0" fontId="44" fillId="0" borderId="20" xfId="0" applyFont="1" applyFill="1" applyBorder="1" applyAlignment="1">
      <alignment horizontal="distributed" vertical="center" justifyLastLine="1"/>
    </xf>
    <xf numFmtId="0" fontId="49" fillId="0" borderId="0" xfId="0" applyFont="1" applyBorder="1" applyAlignment="1">
      <alignment vertical="center" justifyLastLine="1"/>
    </xf>
    <xf numFmtId="0" fontId="53" fillId="0" borderId="0" xfId="0" applyNumberFormat="1" applyFont="1" applyFill="1" applyBorder="1" applyAlignment="1">
      <alignment horizontal="right"/>
    </xf>
    <xf numFmtId="0" fontId="92" fillId="0" borderId="0" xfId="0" applyNumberFormat="1" applyFont="1" applyFill="1" applyBorder="1" applyAlignment="1">
      <alignment horizontal="right"/>
    </xf>
    <xf numFmtId="0" fontId="114" fillId="0" borderId="0" xfId="0" applyNumberFormat="1" applyFont="1" applyFill="1" applyBorder="1" applyAlignment="1">
      <alignment horizontal="right"/>
    </xf>
    <xf numFmtId="0" fontId="114" fillId="0" borderId="0" xfId="0" applyFont="1" applyFill="1" applyBorder="1" applyAlignment="1">
      <alignment horizontal="center"/>
    </xf>
    <xf numFmtId="38" fontId="29" fillId="0" borderId="0" xfId="46" applyFont="1" applyFill="1" applyBorder="1" applyAlignment="1">
      <alignment shrinkToFit="1"/>
    </xf>
    <xf numFmtId="38" fontId="64" fillId="0" borderId="0" xfId="46" applyFont="1" applyFill="1" applyBorder="1" applyAlignment="1">
      <alignment shrinkToFit="1"/>
    </xf>
    <xf numFmtId="0" fontId="42" fillId="0" borderId="0" xfId="0" applyFont="1" applyFill="1" applyBorder="1" applyAlignment="1">
      <alignment horizontal="right"/>
    </xf>
    <xf numFmtId="0" fontId="48" fillId="0" borderId="0" xfId="0" applyFont="1" applyFill="1" applyBorder="1" applyAlignment="1">
      <alignment horizontal="right"/>
    </xf>
    <xf numFmtId="176" fontId="48" fillId="0" borderId="0" xfId="0" applyNumberFormat="1" applyFont="1" applyFill="1" applyBorder="1" applyAlignment="1">
      <alignment horizontal="right" vertical="center"/>
    </xf>
    <xf numFmtId="176" fontId="42" fillId="0" borderId="18" xfId="0" applyNumberFormat="1" applyFont="1" applyFill="1" applyBorder="1" applyAlignment="1">
      <alignment horizontal="right" vertical="center" shrinkToFit="1"/>
    </xf>
    <xf numFmtId="0" fontId="48" fillId="0" borderId="26" xfId="0" applyFont="1" applyFill="1" applyBorder="1" applyAlignment="1">
      <alignment horizontal="center" vertical="center" shrinkToFit="1"/>
    </xf>
    <xf numFmtId="0" fontId="44" fillId="0" borderId="0" xfId="0" applyFont="1" applyFill="1" applyBorder="1" applyAlignment="1">
      <alignment horizontal="right"/>
    </xf>
    <xf numFmtId="38" fontId="44" fillId="0" borderId="0" xfId="46" applyFont="1" applyFill="1" applyBorder="1" applyAlignment="1">
      <alignment horizontal="distributed" vertical="center"/>
    </xf>
    <xf numFmtId="0" fontId="25" fillId="0" borderId="0" xfId="0" applyFont="1" applyFill="1" applyBorder="1" applyAlignment="1">
      <alignment vertical="center" justifyLastLine="1"/>
    </xf>
    <xf numFmtId="0" fontId="44" fillId="0" borderId="0" xfId="0" applyFont="1" applyFill="1" applyBorder="1" applyAlignment="1">
      <alignment vertical="center" justifyLastLine="1"/>
    </xf>
    <xf numFmtId="38" fontId="29" fillId="0" borderId="0" xfId="46" applyFont="1" applyFill="1" applyBorder="1" applyAlignment="1">
      <alignment horizontal="distributed"/>
    </xf>
    <xf numFmtId="38" fontId="64" fillId="0" borderId="0" xfId="46" applyFont="1" applyFill="1" applyBorder="1" applyAlignment="1">
      <alignment horizontal="distributed"/>
    </xf>
    <xf numFmtId="0" fontId="55" fillId="0" borderId="0" xfId="0" applyFont="1" applyAlignment="1">
      <alignment vertical="center"/>
    </xf>
    <xf numFmtId="0" fontId="62" fillId="0" borderId="0" xfId="0" applyFont="1"/>
    <xf numFmtId="0" fontId="129" fillId="0" borderId="0" xfId="0" applyFont="1" applyFill="1"/>
    <xf numFmtId="194" fontId="42" fillId="0" borderId="19" xfId="0" applyNumberFormat="1" applyFont="1" applyFill="1" applyBorder="1" applyAlignment="1">
      <alignment horizontal="right" vertical="center"/>
    </xf>
    <xf numFmtId="0" fontId="48" fillId="0" borderId="20" xfId="0" applyFont="1" applyFill="1" applyBorder="1" applyAlignment="1">
      <alignment horizontal="center" vertical="center" shrinkToFit="1"/>
    </xf>
    <xf numFmtId="0" fontId="130" fillId="0" borderId="0" xfId="0" applyFont="1" applyFill="1" applyBorder="1"/>
    <xf numFmtId="194" fontId="25" fillId="0" borderId="0" xfId="0" applyNumberFormat="1" applyFont="1" applyFill="1" applyBorder="1" applyAlignment="1">
      <alignment horizontal="right" vertical="center"/>
    </xf>
    <xf numFmtId="0" fontId="130" fillId="0" borderId="0" xfId="0" applyFont="1" applyFill="1"/>
    <xf numFmtId="194" fontId="44" fillId="0" borderId="0" xfId="0" applyNumberFormat="1" applyFont="1" applyFill="1" applyBorder="1" applyAlignment="1">
      <alignment horizontal="right" vertical="center"/>
    </xf>
    <xf numFmtId="0" fontId="64" fillId="0" borderId="24" xfId="0" applyFont="1" applyFill="1" applyBorder="1" applyAlignment="1">
      <alignment horizontal="right"/>
    </xf>
    <xf numFmtId="0" fontId="64" fillId="0" borderId="39" xfId="0" applyFont="1" applyFill="1" applyBorder="1" applyAlignment="1">
      <alignment horizontal="center" vertical="center" shrinkToFit="1"/>
    </xf>
    <xf numFmtId="40" fontId="42" fillId="0" borderId="19" xfId="46" applyNumberFormat="1" applyFont="1" applyFill="1" applyBorder="1" applyAlignment="1">
      <alignment horizontal="right" vertical="center" shrinkToFit="1"/>
    </xf>
    <xf numFmtId="40" fontId="42" fillId="0" borderId="18" xfId="46" applyNumberFormat="1" applyFont="1" applyFill="1" applyBorder="1" applyAlignment="1">
      <alignment horizontal="right" vertical="center" shrinkToFit="1"/>
    </xf>
    <xf numFmtId="38" fontId="42" fillId="0" borderId="26" xfId="46" applyFont="1" applyFill="1" applyBorder="1" applyAlignment="1">
      <alignment horizontal="center" vertical="center" shrinkToFit="1"/>
    </xf>
    <xf numFmtId="40" fontId="25" fillId="0" borderId="0" xfId="46" applyNumberFormat="1" applyFont="1" applyFill="1" applyBorder="1" applyAlignment="1">
      <alignment horizontal="right" vertical="center" shrinkToFit="1"/>
    </xf>
    <xf numFmtId="40" fontId="25" fillId="0" borderId="10" xfId="46" applyNumberFormat="1" applyFont="1" applyFill="1" applyBorder="1" applyAlignment="1">
      <alignment horizontal="right" vertical="center" shrinkToFit="1"/>
    </xf>
    <xf numFmtId="38" fontId="25" fillId="0" borderId="20" xfId="46" applyFont="1" applyFill="1" applyBorder="1" applyAlignment="1">
      <alignment horizontal="center" vertical="center" shrinkToFit="1"/>
    </xf>
    <xf numFmtId="38" fontId="25" fillId="0" borderId="16" xfId="46" applyFont="1" applyFill="1" applyBorder="1" applyAlignment="1">
      <alignment horizontal="distributed" vertical="center" justifyLastLine="1"/>
    </xf>
    <xf numFmtId="38" fontId="25" fillId="0" borderId="15" xfId="46" applyFont="1" applyFill="1" applyBorder="1" applyAlignment="1">
      <alignment horizontal="distributed" vertical="center" justifyLastLine="1"/>
    </xf>
    <xf numFmtId="38" fontId="43" fillId="0" borderId="0" xfId="46" applyFont="1" applyFill="1" applyAlignment="1">
      <alignment vertical="center"/>
    </xf>
    <xf numFmtId="194" fontId="42" fillId="0" borderId="19" xfId="46" applyNumberFormat="1" applyFont="1" applyFill="1" applyBorder="1" applyAlignment="1">
      <alignment horizontal="right" vertical="center"/>
    </xf>
    <xf numFmtId="176" fontId="42" fillId="0" borderId="19" xfId="46" applyNumberFormat="1" applyFont="1" applyFill="1" applyBorder="1" applyAlignment="1">
      <alignment horizontal="right" vertical="center"/>
    </xf>
    <xf numFmtId="176" fontId="42" fillId="0" borderId="18" xfId="46" applyNumberFormat="1" applyFont="1" applyFill="1" applyBorder="1" applyAlignment="1">
      <alignment horizontal="right" vertical="center"/>
    </xf>
    <xf numFmtId="194" fontId="25" fillId="0" borderId="0" xfId="46" applyNumberFormat="1" applyFont="1" applyFill="1" applyBorder="1" applyAlignment="1">
      <alignment horizontal="right" vertical="center"/>
    </xf>
    <xf numFmtId="176" fontId="25" fillId="0" borderId="0" xfId="46" applyNumberFormat="1" applyFont="1" applyFill="1" applyBorder="1" applyAlignment="1">
      <alignment horizontal="right" vertical="center"/>
    </xf>
    <xf numFmtId="176" fontId="25" fillId="0" borderId="10" xfId="46" applyNumberFormat="1" applyFont="1" applyFill="1" applyBorder="1" applyAlignment="1">
      <alignment horizontal="right" vertical="center"/>
    </xf>
    <xf numFmtId="38" fontId="25" fillId="0" borderId="28" xfId="46" applyFont="1" applyFill="1" applyBorder="1" applyAlignment="1">
      <alignment horizontal="distributed" vertical="center" wrapText="1" justifyLastLine="1"/>
    </xf>
    <xf numFmtId="38" fontId="25" fillId="0" borderId="12" xfId="46" applyFont="1" applyFill="1" applyBorder="1" applyAlignment="1">
      <alignment horizontal="distributed" vertical="center" wrapText="1" justifyLastLine="1"/>
    </xf>
    <xf numFmtId="178" fontId="40" fillId="0" borderId="0" xfId="46" applyNumberFormat="1" applyFont="1" applyFill="1" applyBorder="1" applyAlignment="1">
      <alignment horizontal="right" vertical="center"/>
    </xf>
    <xf numFmtId="38" fontId="25" fillId="0" borderId="30" xfId="46" applyFont="1" applyFill="1" applyBorder="1" applyAlignment="1">
      <alignment horizontal="distributed" vertical="center" justifyLastLine="1"/>
    </xf>
    <xf numFmtId="38" fontId="25" fillId="0" borderId="17" xfId="46" applyFont="1" applyFill="1" applyBorder="1" applyAlignment="1">
      <alignment horizontal="distributed" vertical="center" justifyLastLine="1"/>
    </xf>
    <xf numFmtId="176" fontId="42" fillId="0" borderId="18" xfId="0" applyNumberFormat="1" applyFont="1" applyFill="1" applyBorder="1" applyAlignment="1">
      <alignment vertical="center"/>
    </xf>
    <xf numFmtId="0" fontId="21" fillId="0" borderId="0" xfId="0" applyFont="1" applyFill="1" applyBorder="1"/>
    <xf numFmtId="0" fontId="42" fillId="0" borderId="19" xfId="0" applyFont="1" applyFill="1" applyBorder="1" applyAlignment="1">
      <alignment horizontal="right" vertical="center"/>
    </xf>
    <xf numFmtId="216" fontId="42" fillId="0" borderId="19" xfId="0" quotePrefix="1" applyNumberFormat="1" applyFont="1" applyFill="1" applyBorder="1" applyAlignment="1">
      <alignment horizontal="right" vertical="center"/>
    </xf>
    <xf numFmtId="217" fontId="42" fillId="0" borderId="19" xfId="0" applyNumberFormat="1" applyFont="1" applyFill="1" applyBorder="1" applyAlignment="1">
      <alignment horizontal="right" vertical="center"/>
    </xf>
    <xf numFmtId="216" fontId="42" fillId="0" borderId="19" xfId="0" applyNumberFormat="1" applyFont="1" applyFill="1" applyBorder="1" applyAlignment="1">
      <alignment horizontal="right" vertical="center"/>
    </xf>
    <xf numFmtId="182" fontId="42" fillId="0" borderId="18" xfId="0" applyNumberFormat="1" applyFont="1" applyFill="1" applyBorder="1" applyAlignment="1">
      <alignment horizontal="right" vertical="center"/>
    </xf>
    <xf numFmtId="216" fontId="25" fillId="0" borderId="0" xfId="0" quotePrefix="1" applyNumberFormat="1" applyFont="1" applyFill="1" applyBorder="1" applyAlignment="1">
      <alignment horizontal="right" vertical="center"/>
    </xf>
    <xf numFmtId="217" fontId="25" fillId="0" borderId="0" xfId="0" applyNumberFormat="1" applyFont="1" applyFill="1" applyBorder="1" applyAlignment="1">
      <alignment horizontal="right" vertical="center"/>
    </xf>
    <xf numFmtId="216" fontId="25" fillId="0" borderId="0" xfId="0" applyNumberFormat="1" applyFont="1" applyFill="1" applyBorder="1" applyAlignment="1">
      <alignment horizontal="right" vertical="center"/>
    </xf>
    <xf numFmtId="182" fontId="25" fillId="0" borderId="10" xfId="0" applyNumberFormat="1" applyFont="1" applyFill="1" applyBorder="1" applyAlignment="1">
      <alignment horizontal="right" vertical="center"/>
    </xf>
    <xf numFmtId="0" fontId="29" fillId="0" borderId="39" xfId="0" applyFont="1" applyFill="1" applyBorder="1" applyAlignment="1">
      <alignment horizontal="center" shrinkToFit="1"/>
    </xf>
    <xf numFmtId="0" fontId="42" fillId="0" borderId="23" xfId="0" applyFont="1" applyFill="1" applyBorder="1" applyAlignment="1">
      <alignment horizontal="right" vertical="center"/>
    </xf>
    <xf numFmtId="0" fontId="25" fillId="0" borderId="11" xfId="0" applyFont="1" applyFill="1" applyBorder="1" applyAlignment="1">
      <alignment horizontal="distributed" vertical="center"/>
    </xf>
    <xf numFmtId="0" fontId="100" fillId="26" borderId="0" xfId="64" applyFont="1" applyFill="1" applyBorder="1" applyAlignment="1">
      <alignment horizontal="center" vertical="center"/>
    </xf>
    <xf numFmtId="38" fontId="127" fillId="0" borderId="0" xfId="33" applyFont="1" applyFill="1"/>
    <xf numFmtId="199" fontId="25" fillId="0" borderId="14" xfId="48" applyNumberFormat="1" applyFont="1" applyFill="1" applyBorder="1" applyAlignment="1">
      <alignment horizontal="distributed" vertical="center" justifyLastLine="1"/>
    </xf>
    <xf numFmtId="199" fontId="57" fillId="0" borderId="30" xfId="57" applyNumberFormat="1" applyFont="1" applyFill="1" applyBorder="1" applyAlignment="1">
      <alignment horizontal="distributed" vertical="center" wrapText="1" justifyLastLine="1"/>
    </xf>
    <xf numFmtId="38" fontId="42" fillId="0" borderId="10" xfId="44" applyFont="1" applyFill="1" applyBorder="1" applyAlignment="1">
      <alignment horizontal="distributed" vertical="center"/>
    </xf>
    <xf numFmtId="0" fontId="25" fillId="0" borderId="18" xfId="0" applyFont="1" applyFill="1" applyBorder="1" applyAlignment="1">
      <alignment horizontal="distributed" vertical="center"/>
    </xf>
    <xf numFmtId="0" fontId="45" fillId="0" borderId="30" xfId="0" applyFont="1" applyFill="1" applyBorder="1" applyAlignment="1">
      <alignment horizontal="distributed" vertical="center" wrapText="1"/>
    </xf>
    <xf numFmtId="0" fontId="56" fillId="0" borderId="0" xfId="0" applyFont="1" applyFill="1" applyBorder="1" applyAlignment="1">
      <alignment shrinkToFit="1"/>
    </xf>
    <xf numFmtId="38" fontId="25" fillId="0" borderId="0" xfId="33" applyFont="1" applyAlignment="1">
      <alignment vertical="center"/>
    </xf>
    <xf numFmtId="0" fontId="103" fillId="0" borderId="0" xfId="65" applyFont="1" applyAlignment="1">
      <alignment horizontal="center" vertical="center"/>
    </xf>
    <xf numFmtId="0" fontId="26" fillId="0" borderId="0" xfId="0" applyFont="1" applyFill="1" applyBorder="1" applyAlignment="1">
      <alignment horizontal="center"/>
    </xf>
    <xf numFmtId="0" fontId="25" fillId="0" borderId="11" xfId="0" applyFont="1" applyFill="1" applyBorder="1" applyAlignment="1">
      <alignment horizontal="distributed" vertical="center" justifyLastLine="1"/>
    </xf>
    <xf numFmtId="0" fontId="25" fillId="0" borderId="15" xfId="0" applyFont="1" applyFill="1" applyBorder="1" applyAlignment="1">
      <alignment horizontal="distributed" vertical="center" justifyLastLine="1"/>
    </xf>
    <xf numFmtId="0" fontId="25" fillId="0" borderId="21" xfId="0" applyFont="1" applyFill="1" applyBorder="1" applyAlignment="1">
      <alignment horizontal="distributed" vertical="center" justifyLastLine="1" shrinkToFit="1"/>
    </xf>
    <xf numFmtId="0" fontId="25" fillId="0" borderId="22" xfId="0" applyFont="1" applyFill="1" applyBorder="1" applyAlignment="1">
      <alignment horizontal="distributed" vertical="center" justifyLastLine="1" shrinkToFit="1"/>
    </xf>
    <xf numFmtId="0" fontId="25" fillId="0" borderId="12" xfId="0" applyFont="1" applyFill="1" applyBorder="1" applyAlignment="1">
      <alignment horizontal="distributed" vertical="center" justifyLastLine="1"/>
    </xf>
    <xf numFmtId="0" fontId="25" fillId="0" borderId="16" xfId="0" applyFont="1" applyFill="1" applyBorder="1" applyAlignment="1">
      <alignment horizontal="distributed" vertical="center" justifyLastLine="1"/>
    </xf>
    <xf numFmtId="0" fontId="25" fillId="0" borderId="13" xfId="0" applyFont="1" applyFill="1" applyBorder="1" applyAlignment="1">
      <alignment horizontal="distributed" vertical="center" justifyLastLine="1"/>
    </xf>
    <xf numFmtId="0" fontId="25" fillId="0" borderId="14" xfId="0" applyFont="1" applyFill="1" applyBorder="1" applyAlignment="1">
      <alignment horizontal="distributed" vertical="center" justifyLastLine="1"/>
    </xf>
    <xf numFmtId="0" fontId="25" fillId="0" borderId="18" xfId="0" applyFont="1" applyFill="1" applyBorder="1" applyAlignment="1">
      <alignment horizontal="distributed" vertical="center" justifyLastLine="1"/>
    </xf>
    <xf numFmtId="0" fontId="25" fillId="0" borderId="19" xfId="0" applyFont="1" applyFill="1" applyBorder="1" applyAlignment="1">
      <alignment horizontal="distributed" vertical="center" justifyLastLine="1"/>
    </xf>
    <xf numFmtId="38" fontId="100" fillId="0" borderId="0" xfId="64" applyNumberFormat="1" applyFont="1" applyFill="1" applyAlignment="1">
      <alignment vertical="center"/>
    </xf>
    <xf numFmtId="0" fontId="27" fillId="0" borderId="0" xfId="0" applyFont="1" applyFill="1" applyAlignment="1">
      <alignment horizontal="center" vertical="center"/>
    </xf>
    <xf numFmtId="0" fontId="26" fillId="0" borderId="0" xfId="0" applyFont="1" applyFill="1" applyAlignment="1">
      <alignment horizontal="center" vertical="center"/>
    </xf>
    <xf numFmtId="0" fontId="38" fillId="0" borderId="0" xfId="43" applyFont="1" applyFill="1" applyAlignment="1">
      <alignment horizontal="center" vertical="center"/>
    </xf>
    <xf numFmtId="0" fontId="34" fillId="0" borderId="29" xfId="43" applyFont="1" applyFill="1" applyBorder="1" applyAlignment="1">
      <alignment horizontal="distributed" vertical="center" justifyLastLine="1"/>
    </xf>
    <xf numFmtId="0" fontId="34" fillId="0" borderId="26" xfId="43" applyFont="1" applyFill="1" applyBorder="1" applyAlignment="1">
      <alignment horizontal="distributed" vertical="center" justifyLastLine="1"/>
    </xf>
    <xf numFmtId="0" fontId="34" fillId="0" borderId="28" xfId="43" applyFont="1" applyFill="1" applyBorder="1" applyAlignment="1">
      <alignment horizontal="distributed" vertical="center" justifyLastLine="1"/>
    </xf>
    <xf numFmtId="0" fontId="34" fillId="0" borderId="27" xfId="43" applyFont="1" applyFill="1" applyBorder="1" applyAlignment="1">
      <alignment horizontal="distributed" vertical="center" justifyLastLine="1"/>
    </xf>
    <xf numFmtId="0" fontId="34" fillId="0" borderId="11" xfId="43" applyFont="1" applyFill="1" applyBorder="1" applyAlignment="1">
      <alignment horizontal="distributed" vertical="center" justifyLastLine="1"/>
    </xf>
    <xf numFmtId="179" fontId="34" fillId="0" borderId="21" xfId="43" applyNumberFormat="1" applyFont="1" applyFill="1" applyBorder="1" applyAlignment="1">
      <alignment horizontal="distributed" vertical="center" justifyLastLine="1"/>
    </xf>
    <xf numFmtId="179" fontId="34" fillId="0" borderId="22" xfId="43" applyNumberFormat="1" applyFont="1" applyFill="1" applyBorder="1" applyAlignment="1">
      <alignment horizontal="distributed" vertical="center" justifyLastLine="1"/>
    </xf>
    <xf numFmtId="0" fontId="34" fillId="0" borderId="21" xfId="43" applyFont="1" applyFill="1" applyBorder="1" applyAlignment="1">
      <alignment horizontal="distributed" vertical="center" justifyLastLine="1"/>
    </xf>
    <xf numFmtId="0" fontId="34" fillId="0" borderId="22" xfId="43" applyFont="1" applyFill="1" applyBorder="1" applyAlignment="1">
      <alignment horizontal="distributed" vertical="center" justifyLastLine="1"/>
    </xf>
    <xf numFmtId="0" fontId="34" fillId="0" borderId="21" xfId="43" applyFont="1" applyFill="1" applyBorder="1" applyAlignment="1">
      <alignment horizontal="distributed" vertical="center" wrapText="1" justifyLastLine="1"/>
    </xf>
    <xf numFmtId="0" fontId="34" fillId="0" borderId="22" xfId="43" applyFont="1" applyFill="1" applyBorder="1" applyAlignment="1">
      <alignment horizontal="distributed" vertical="center" wrapText="1" justifyLastLine="1"/>
    </xf>
    <xf numFmtId="0" fontId="34" fillId="0" borderId="13" xfId="43" applyFont="1" applyFill="1" applyBorder="1" applyAlignment="1">
      <alignment horizontal="distributed" vertical="center" wrapText="1" justifyLastLine="1"/>
    </xf>
    <xf numFmtId="0" fontId="34" fillId="0" borderId="18" xfId="43" applyFont="1" applyFill="1" applyBorder="1" applyAlignment="1">
      <alignment horizontal="distributed" vertical="center" wrapText="1" justifyLastLine="1"/>
    </xf>
    <xf numFmtId="0" fontId="25" fillId="0" borderId="10" xfId="0" applyFont="1" applyFill="1" applyBorder="1" applyAlignment="1">
      <alignment horizontal="distributed" vertical="center" justifyLastLine="1"/>
    </xf>
    <xf numFmtId="49" fontId="26" fillId="0" borderId="0" xfId="0" quotePrefix="1" applyNumberFormat="1" applyFont="1" applyFill="1" applyAlignment="1">
      <alignment horizontal="center" vertical="center"/>
    </xf>
    <xf numFmtId="49" fontId="26" fillId="0" borderId="0" xfId="0" applyNumberFormat="1" applyFont="1" applyFill="1" applyAlignment="1">
      <alignment horizontal="center" vertical="center"/>
    </xf>
    <xf numFmtId="0" fontId="25" fillId="0" borderId="28"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49" fontId="25" fillId="0" borderId="29" xfId="0" applyNumberFormat="1" applyFont="1" applyFill="1" applyBorder="1" applyAlignment="1">
      <alignment horizontal="distributed" vertical="center" justifyLastLine="1"/>
    </xf>
    <xf numFmtId="49" fontId="25" fillId="0" borderId="20" xfId="0" applyNumberFormat="1" applyFont="1" applyFill="1" applyBorder="1" applyAlignment="1">
      <alignment horizontal="distributed" vertical="center" justifyLastLine="1"/>
    </xf>
    <xf numFmtId="49" fontId="25" fillId="0" borderId="26" xfId="0" applyNumberFormat="1"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25" fillId="0" borderId="37" xfId="0" applyFont="1" applyFill="1" applyBorder="1" applyAlignment="1">
      <alignment horizontal="distributed" vertical="center" justifyLastLine="1"/>
    </xf>
    <xf numFmtId="0" fontId="25" fillId="0" borderId="35" xfId="0" applyFont="1" applyFill="1" applyBorder="1" applyAlignment="1">
      <alignment horizontal="distributed" vertical="center" justifyLastLine="1"/>
    </xf>
    <xf numFmtId="0" fontId="25" fillId="0" borderId="33" xfId="0" applyFont="1" applyFill="1" applyBorder="1" applyAlignment="1">
      <alignment horizontal="distributed" vertical="center" justifyLastLine="1"/>
    </xf>
    <xf numFmtId="0" fontId="25" fillId="0" borderId="29" xfId="0" applyFont="1" applyFill="1" applyBorder="1" applyAlignment="1">
      <alignment horizontal="distributed" vertical="center" justifyLastLine="1"/>
    </xf>
    <xf numFmtId="0" fontId="25" fillId="0" borderId="20" xfId="0" applyFont="1" applyBorder="1" applyAlignment="1">
      <alignment horizontal="distributed" justifyLastLine="1"/>
    </xf>
    <xf numFmtId="0" fontId="25" fillId="0" borderId="26" xfId="0" applyFont="1" applyBorder="1" applyAlignment="1">
      <alignment horizontal="distributed" justifyLastLine="1"/>
    </xf>
    <xf numFmtId="0" fontId="27" fillId="0" borderId="0" xfId="0" applyFont="1" applyFill="1" applyAlignment="1">
      <alignment horizontal="center"/>
    </xf>
    <xf numFmtId="0" fontId="25" fillId="0" borderId="29" xfId="0" applyFont="1" applyFill="1" applyBorder="1" applyAlignment="1">
      <alignment horizontal="distributed" vertical="center"/>
    </xf>
    <xf numFmtId="0" fontId="25" fillId="0" borderId="20" xfId="0" applyFont="1" applyFill="1" applyBorder="1" applyAlignment="1">
      <alignment horizontal="distributed" vertical="center"/>
    </xf>
    <xf numFmtId="176" fontId="27" fillId="0" borderId="0" xfId="43" applyNumberFormat="1" applyFont="1" applyFill="1" applyAlignment="1">
      <alignment horizontal="center" vertical="center"/>
    </xf>
    <xf numFmtId="176" fontId="25" fillId="0" borderId="14" xfId="43" applyNumberFormat="1" applyFont="1" applyFill="1" applyBorder="1" applyAlignment="1">
      <alignment horizontal="distributed" vertical="center" shrinkToFit="1"/>
    </xf>
    <xf numFmtId="176" fontId="25" fillId="0" borderId="19" xfId="43" applyNumberFormat="1" applyFont="1" applyFill="1" applyBorder="1" applyAlignment="1">
      <alignment horizontal="distributed" vertical="center" shrinkToFit="1"/>
    </xf>
    <xf numFmtId="176" fontId="25" fillId="0" borderId="28" xfId="43" applyNumberFormat="1" applyFont="1" applyFill="1" applyBorder="1" applyAlignment="1">
      <alignment horizontal="distributed" vertical="center" justifyLastLine="1" shrinkToFit="1"/>
    </xf>
    <xf numFmtId="176" fontId="25" fillId="0" borderId="27" xfId="43" applyNumberFormat="1" applyFont="1" applyFill="1" applyBorder="1" applyAlignment="1">
      <alignment horizontal="distributed" vertical="center" justifyLastLine="1" shrinkToFit="1"/>
    </xf>
    <xf numFmtId="176" fontId="25" fillId="0" borderId="11" xfId="43" applyNumberFormat="1" applyFont="1" applyFill="1" applyBorder="1" applyAlignment="1">
      <alignment horizontal="distributed" vertical="center" justifyLastLine="1" shrinkToFit="1"/>
    </xf>
    <xf numFmtId="176" fontId="25" fillId="0" borderId="27" xfId="43" applyNumberFormat="1" applyFont="1" applyFill="1" applyBorder="1" applyAlignment="1">
      <alignment horizontal="distributed" vertical="center" justifyLastLine="1"/>
    </xf>
    <xf numFmtId="176" fontId="25" fillId="0" borderId="28" xfId="43" applyNumberFormat="1" applyFont="1" applyFill="1" applyBorder="1" applyAlignment="1">
      <alignment horizontal="distributed" vertical="center" justifyLastLine="1"/>
    </xf>
    <xf numFmtId="176" fontId="27" fillId="0" borderId="0" xfId="43" applyNumberFormat="1" applyFont="1" applyAlignment="1">
      <alignment horizontal="center" vertical="center"/>
    </xf>
    <xf numFmtId="176" fontId="25" fillId="0" borderId="14" xfId="43" applyNumberFormat="1" applyFont="1" applyBorder="1" applyAlignment="1">
      <alignment horizontal="distributed" vertical="center" shrinkToFit="1"/>
    </xf>
    <xf numFmtId="176" fontId="25" fillId="0" borderId="19" xfId="43" applyNumberFormat="1" applyFont="1" applyBorder="1" applyAlignment="1">
      <alignment horizontal="distributed" vertical="center" shrinkToFit="1"/>
    </xf>
    <xf numFmtId="176" fontId="25" fillId="0" borderId="13" xfId="43" applyNumberFormat="1" applyFont="1" applyBorder="1" applyAlignment="1">
      <alignment horizontal="distributed" vertical="center" justifyLastLine="1"/>
    </xf>
    <xf numFmtId="176" fontId="25" fillId="0" borderId="14" xfId="43" applyNumberFormat="1" applyFont="1" applyBorder="1" applyAlignment="1">
      <alignment horizontal="distributed" vertical="center" justifyLastLine="1"/>
    </xf>
    <xf numFmtId="177" fontId="25" fillId="0" borderId="13" xfId="43" applyNumberFormat="1" applyFont="1" applyBorder="1" applyAlignment="1">
      <alignment horizontal="distributed" vertical="center" justifyLastLine="1"/>
    </xf>
    <xf numFmtId="177" fontId="25" fillId="0" borderId="14" xfId="43" applyNumberFormat="1" applyFont="1" applyBorder="1" applyAlignment="1">
      <alignment horizontal="distributed" vertical="center" justifyLastLine="1"/>
    </xf>
    <xf numFmtId="177" fontId="27" fillId="0" borderId="0" xfId="43" applyNumberFormat="1" applyFont="1" applyAlignment="1">
      <alignment horizontal="center" vertical="center"/>
    </xf>
    <xf numFmtId="177" fontId="25" fillId="0" borderId="29" xfId="43" applyNumberFormat="1" applyFont="1" applyBorder="1" applyAlignment="1">
      <alignment horizontal="distributed" vertical="center" shrinkToFit="1"/>
    </xf>
    <xf numFmtId="177" fontId="25" fillId="0" borderId="26" xfId="43" applyNumberFormat="1" applyFont="1" applyBorder="1" applyAlignment="1">
      <alignment horizontal="distributed" vertical="center" shrinkToFit="1"/>
    </xf>
    <xf numFmtId="177" fontId="25" fillId="0" borderId="27" xfId="43" applyNumberFormat="1" applyFont="1" applyBorder="1" applyAlignment="1">
      <alignment horizontal="distributed" vertical="center" justifyLastLine="1"/>
    </xf>
    <xf numFmtId="0" fontId="27" fillId="0" borderId="0" xfId="0" applyFont="1" applyAlignment="1">
      <alignment horizontal="center" vertical="center"/>
    </xf>
    <xf numFmtId="0" fontId="25" fillId="0" borderId="14"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3"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25" fillId="0" borderId="24" xfId="0" applyFont="1" applyFill="1" applyBorder="1" applyAlignment="1">
      <alignment horizontal="distributed" vertical="center" shrinkToFit="1"/>
    </xf>
    <xf numFmtId="0" fontId="25" fillId="0" borderId="18" xfId="0" applyFont="1" applyFill="1" applyBorder="1" applyAlignment="1">
      <alignment horizontal="distributed" vertical="center" shrinkToFit="1"/>
    </xf>
    <xf numFmtId="0" fontId="25" fillId="0" borderId="30"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7" fillId="0" borderId="0" xfId="0" applyFont="1" applyBorder="1" applyAlignment="1">
      <alignment horizontal="center" vertical="center"/>
    </xf>
    <xf numFmtId="0" fontId="25" fillId="0" borderId="14" xfId="0" applyFont="1" applyFill="1" applyBorder="1" applyAlignment="1">
      <alignment horizontal="distributed" vertical="center" indent="1" shrinkToFit="1"/>
    </xf>
    <xf numFmtId="0" fontId="25" fillId="0" borderId="0" xfId="0" applyFont="1" applyFill="1" applyBorder="1" applyAlignment="1">
      <alignment horizontal="distributed" vertical="center" indent="1" shrinkToFit="1"/>
    </xf>
    <xf numFmtId="0" fontId="25" fillId="0" borderId="19" xfId="0" applyFont="1" applyFill="1" applyBorder="1" applyAlignment="1">
      <alignment horizontal="distributed" vertical="center" indent="1" shrinkToFit="1"/>
    </xf>
    <xf numFmtId="0" fontId="25" fillId="0" borderId="28" xfId="0" applyFont="1" applyFill="1" applyBorder="1" applyAlignment="1">
      <alignment horizontal="distributed" vertical="center" indent="15" shrinkToFit="1"/>
    </xf>
    <xf numFmtId="0" fontId="25" fillId="0" borderId="27" xfId="0" applyFont="1" applyFill="1" applyBorder="1" applyAlignment="1">
      <alignment horizontal="distributed" vertical="center" indent="15" shrinkToFit="1"/>
    </xf>
    <xf numFmtId="0" fontId="25" fillId="0" borderId="30" xfId="0" applyFont="1" applyFill="1" applyBorder="1" applyAlignment="1">
      <alignment horizontal="distributed" vertical="center" indent="3" shrinkToFit="1"/>
    </xf>
    <xf numFmtId="0" fontId="25" fillId="0" borderId="25" xfId="0" applyFont="1" applyFill="1" applyBorder="1" applyAlignment="1">
      <alignment horizontal="distributed" vertical="center" indent="3" shrinkToFit="1"/>
    </xf>
    <xf numFmtId="0" fontId="25" fillId="0" borderId="15" xfId="0" applyFont="1" applyFill="1" applyBorder="1" applyAlignment="1">
      <alignment horizontal="distributed" vertical="center" indent="3" shrinkToFit="1"/>
    </xf>
    <xf numFmtId="0" fontId="25" fillId="0" borderId="38" xfId="0" applyFont="1" applyFill="1" applyBorder="1" applyAlignment="1">
      <alignment horizontal="distributed" vertical="center" justifyLastLine="1" shrinkToFit="1"/>
    </xf>
    <xf numFmtId="0" fontId="25" fillId="0" borderId="41" xfId="0" applyFont="1" applyFill="1" applyBorder="1" applyAlignment="1">
      <alignment horizontal="distributed" vertical="center" justifyLastLine="1" shrinkToFit="1"/>
    </xf>
    <xf numFmtId="0" fontId="25" fillId="0" borderId="38" xfId="0" applyFont="1" applyFill="1" applyBorder="1" applyAlignment="1">
      <alignment horizontal="distributed" vertical="center" indent="1" shrinkToFit="1"/>
    </xf>
    <xf numFmtId="0" fontId="25" fillId="0" borderId="41" xfId="0" applyFont="1" applyFill="1" applyBorder="1" applyAlignment="1">
      <alignment horizontal="distributed" vertical="center" indent="1" shrinkToFit="1"/>
    </xf>
    <xf numFmtId="0" fontId="25" fillId="0" borderId="38" xfId="0" applyFont="1" applyFill="1" applyBorder="1" applyAlignment="1">
      <alignment horizontal="distributed" vertical="center" shrinkToFit="1"/>
    </xf>
    <xf numFmtId="0" fontId="25" fillId="0" borderId="41" xfId="0" applyFont="1" applyFill="1" applyBorder="1" applyAlignment="1">
      <alignment horizontal="distributed" vertical="center" shrinkToFit="1"/>
    </xf>
    <xf numFmtId="0" fontId="25" fillId="0" borderId="22" xfId="0" applyFont="1" applyFill="1" applyBorder="1" applyAlignment="1">
      <alignment horizontal="distributed" vertical="center" shrinkToFit="1"/>
    </xf>
    <xf numFmtId="0" fontId="25" fillId="0" borderId="10" xfId="0" applyFont="1" applyFill="1" applyBorder="1" applyAlignment="1">
      <alignment horizontal="distributed" vertical="center" shrinkToFit="1"/>
    </xf>
    <xf numFmtId="38" fontId="27" fillId="0" borderId="0" xfId="33" applyFont="1" applyFill="1" applyAlignment="1">
      <alignment horizontal="center" vertical="center"/>
    </xf>
    <xf numFmtId="0" fontId="55" fillId="0" borderId="0" xfId="0" applyFont="1" applyAlignment="1">
      <alignment horizontal="center" vertical="center"/>
    </xf>
    <xf numFmtId="0" fontId="50" fillId="0" borderId="0" xfId="0" applyFont="1" applyAlignment="1">
      <alignment horizontal="center"/>
    </xf>
    <xf numFmtId="0" fontId="25" fillId="0" borderId="21"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29" fillId="0" borderId="31" xfId="0" applyFont="1" applyFill="1" applyBorder="1" applyAlignment="1">
      <alignment horizontal="left"/>
    </xf>
    <xf numFmtId="0" fontId="25" fillId="0" borderId="13" xfId="0" applyFont="1" applyFill="1" applyBorder="1" applyAlignment="1">
      <alignment horizontal="distributed" vertical="center" wrapText="1" justifyLastLine="1"/>
    </xf>
    <xf numFmtId="0" fontId="25" fillId="0" borderId="26" xfId="0" applyFont="1" applyFill="1" applyBorder="1" applyAlignment="1">
      <alignment horizontal="distributed" vertical="center" justifyLastLine="1"/>
    </xf>
    <xf numFmtId="0" fontId="25" fillId="0" borderId="18" xfId="0" applyFont="1" applyFill="1" applyBorder="1" applyAlignment="1">
      <alignment horizontal="center" vertical="center"/>
    </xf>
    <xf numFmtId="0" fontId="25" fillId="0" borderId="39" xfId="0" applyFont="1" applyFill="1" applyBorder="1" applyAlignment="1">
      <alignment horizontal="distributed" vertical="distributed" textRotation="255" justifyLastLine="1"/>
    </xf>
    <xf numFmtId="0" fontId="25" fillId="0" borderId="20" xfId="0" applyFont="1" applyFill="1" applyBorder="1" applyAlignment="1">
      <alignment horizontal="distributed" vertical="distributed" textRotation="255" justifyLastLine="1"/>
    </xf>
    <xf numFmtId="0" fontId="25" fillId="0" borderId="26" xfId="0" applyFont="1" applyFill="1" applyBorder="1" applyAlignment="1">
      <alignment horizontal="distributed" vertical="distributed" textRotation="255" justifyLastLine="1"/>
    </xf>
    <xf numFmtId="0" fontId="25" fillId="0" borderId="23" xfId="0" applyFont="1" applyFill="1" applyBorder="1" applyAlignment="1">
      <alignment horizontal="distributed" vertical="distributed" textRotation="255" justifyLastLine="1"/>
    </xf>
    <xf numFmtId="0" fontId="25" fillId="0" borderId="0" xfId="0" applyFont="1" applyFill="1" applyBorder="1" applyAlignment="1">
      <alignment horizontal="distributed" vertical="distributed" textRotation="255" justifyLastLine="1"/>
    </xf>
    <xf numFmtId="0" fontId="25" fillId="0" borderId="19" xfId="0" applyFont="1" applyFill="1" applyBorder="1" applyAlignment="1">
      <alignment horizontal="distributed" vertical="distributed" textRotation="255" justifyLastLine="1"/>
    </xf>
    <xf numFmtId="176" fontId="42" fillId="0" borderId="25" xfId="0" applyNumberFormat="1" applyFont="1" applyFill="1" applyBorder="1" applyAlignment="1">
      <alignment horizontal="center" vertical="center"/>
    </xf>
    <xf numFmtId="0" fontId="42" fillId="0" borderId="25" xfId="0" applyFont="1" applyFill="1" applyBorder="1" applyAlignment="1">
      <alignment horizontal="distributed" vertical="center" justifyLastLine="1"/>
    </xf>
    <xf numFmtId="0" fontId="42" fillId="0" borderId="15" xfId="0" applyFont="1" applyFill="1" applyBorder="1" applyAlignment="1">
      <alignment horizontal="distributed" vertical="center" justifyLastLine="1"/>
    </xf>
    <xf numFmtId="0" fontId="42" fillId="0" borderId="25" xfId="0" applyFont="1" applyBorder="1" applyAlignment="1">
      <alignment horizontal="center" vertical="center"/>
    </xf>
    <xf numFmtId="38" fontId="27" fillId="0" borderId="0" xfId="46" applyFont="1" applyFill="1" applyAlignment="1">
      <alignment horizontal="center" vertical="center"/>
    </xf>
    <xf numFmtId="38" fontId="25" fillId="0" borderId="14" xfId="46" applyFont="1" applyFill="1" applyBorder="1" applyAlignment="1">
      <alignment horizontal="distributed" vertical="center" justifyLastLine="1"/>
    </xf>
    <xf numFmtId="38" fontId="25" fillId="0" borderId="19" xfId="46" applyFont="1" applyFill="1" applyBorder="1" applyAlignment="1">
      <alignment horizontal="distributed" vertical="center" justifyLastLine="1"/>
    </xf>
    <xf numFmtId="38" fontId="25" fillId="0" borderId="28" xfId="46" applyFont="1" applyFill="1" applyBorder="1" applyAlignment="1">
      <alignment horizontal="distributed" vertical="center" justifyLastLine="1"/>
    </xf>
    <xf numFmtId="38" fontId="25" fillId="0" borderId="27" xfId="46" applyFont="1" applyFill="1" applyBorder="1" applyAlignment="1">
      <alignment horizontal="distributed" vertical="center" justifyLastLine="1"/>
    </xf>
    <xf numFmtId="0" fontId="25" fillId="0" borderId="21" xfId="46" applyNumberFormat="1" applyFont="1" applyFill="1" applyBorder="1" applyAlignment="1">
      <alignment horizontal="distributed" vertical="center" wrapText="1" justifyLastLine="1"/>
    </xf>
    <xf numFmtId="0" fontId="25" fillId="0" borderId="22" xfId="46" applyNumberFormat="1" applyFont="1" applyFill="1" applyBorder="1" applyAlignment="1">
      <alignment horizontal="distributed" vertical="center" wrapText="1" justifyLastLine="1"/>
    </xf>
    <xf numFmtId="0" fontId="25" fillId="0" borderId="21" xfId="46" applyNumberFormat="1" applyFont="1" applyFill="1" applyBorder="1" applyAlignment="1">
      <alignment horizontal="distributed" vertical="center" justifyLastLine="1"/>
    </xf>
    <xf numFmtId="0" fontId="25" fillId="0" borderId="22" xfId="46" applyNumberFormat="1" applyFont="1" applyFill="1" applyBorder="1" applyAlignment="1">
      <alignment horizontal="distributed" vertical="center" justifyLastLine="1"/>
    </xf>
    <xf numFmtId="0" fontId="25" fillId="0" borderId="29" xfId="46" applyNumberFormat="1" applyFont="1" applyFill="1" applyBorder="1" applyAlignment="1">
      <alignment horizontal="distributed" vertical="center" justifyLastLine="1"/>
    </xf>
    <xf numFmtId="0" fontId="25" fillId="0" borderId="26" xfId="46" applyNumberFormat="1" applyFont="1" applyFill="1" applyBorder="1" applyAlignment="1">
      <alignment horizontal="distributed" vertical="center" justifyLastLine="1"/>
    </xf>
    <xf numFmtId="0" fontId="25" fillId="0" borderId="37" xfId="46" applyNumberFormat="1" applyFont="1" applyFill="1" applyBorder="1" applyAlignment="1">
      <alignment horizontal="distributed" vertical="center" justifyLastLine="1"/>
    </xf>
    <xf numFmtId="0" fontId="25" fillId="0" borderId="33" xfId="46" applyNumberFormat="1" applyFont="1" applyFill="1" applyBorder="1" applyAlignment="1">
      <alignment horizontal="distributed" vertical="center" justifyLastLine="1"/>
    </xf>
    <xf numFmtId="0" fontId="25" fillId="0" borderId="47" xfId="46" applyNumberFormat="1" applyFont="1" applyFill="1" applyBorder="1" applyAlignment="1">
      <alignment horizontal="distributed" vertical="center" justifyLastLine="1"/>
    </xf>
    <xf numFmtId="0" fontId="25" fillId="0" borderId="11" xfId="46" applyNumberFormat="1" applyFont="1" applyFill="1" applyBorder="1" applyAlignment="1">
      <alignment horizontal="distributed" vertical="center" justifyLastLine="1"/>
    </xf>
    <xf numFmtId="0" fontId="25" fillId="0" borderId="28" xfId="46" applyNumberFormat="1" applyFont="1" applyFill="1" applyBorder="1" applyAlignment="1">
      <alignment horizontal="distributed" vertical="center" justifyLastLine="1"/>
    </xf>
    <xf numFmtId="0" fontId="25" fillId="0" borderId="27" xfId="46" applyNumberFormat="1"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25" fillId="0" borderId="49"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25" fillId="0" borderId="14"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0" fontId="25" fillId="0" borderId="19" xfId="0" applyFont="1" applyFill="1" applyBorder="1" applyAlignment="1">
      <alignment horizontal="distributed" vertical="center" shrinkToFit="1"/>
    </xf>
    <xf numFmtId="0" fontId="25" fillId="0" borderId="29" xfId="0" applyFont="1" applyFill="1" applyBorder="1" applyAlignment="1">
      <alignment horizontal="distributed" vertical="center" indent="1"/>
    </xf>
    <xf numFmtId="0" fontId="25" fillId="0" borderId="26" xfId="0" applyFont="1" applyFill="1" applyBorder="1" applyAlignment="1">
      <alignment horizontal="distributed" vertical="center" indent="1"/>
    </xf>
    <xf numFmtId="0" fontId="25" fillId="0" borderId="42" xfId="0" applyFont="1" applyFill="1" applyBorder="1" applyAlignment="1">
      <alignment horizontal="distributed" vertical="center" justifyLastLine="1"/>
    </xf>
    <xf numFmtId="0" fontId="49" fillId="0" borderId="40" xfId="0" applyFont="1" applyBorder="1" applyAlignment="1">
      <alignment horizontal="distributed" vertical="center" justifyLastLine="1"/>
    </xf>
    <xf numFmtId="0" fontId="49" fillId="0" borderId="33" xfId="0" applyFont="1" applyBorder="1" applyAlignment="1">
      <alignment horizontal="distributed" vertical="center" justifyLastLine="1"/>
    </xf>
    <xf numFmtId="0" fontId="57" fillId="0" borderId="31" xfId="0" applyFont="1" applyBorder="1" applyAlignment="1">
      <alignment horizontal="left" vertical="center"/>
    </xf>
    <xf numFmtId="0" fontId="49" fillId="0" borderId="13" xfId="0" applyFont="1" applyBorder="1" applyAlignment="1">
      <alignment horizontal="distributed" vertical="center" justifyLastLine="1"/>
    </xf>
    <xf numFmtId="0" fontId="49" fillId="0" borderId="10" xfId="0" applyFont="1" applyBorder="1" applyAlignment="1">
      <alignment horizontal="distributed" vertical="center" justifyLastLine="1"/>
    </xf>
    <xf numFmtId="0" fontId="49" fillId="0" borderId="18" xfId="0" applyFont="1" applyBorder="1" applyAlignment="1">
      <alignment horizontal="distributed" vertical="center" justifyLastLine="1"/>
    </xf>
    <xf numFmtId="0" fontId="49" fillId="0" borderId="30" xfId="0" applyFont="1" applyBorder="1" applyAlignment="1">
      <alignment horizontal="distributed" vertical="center" justifyLastLine="1"/>
    </xf>
    <xf numFmtId="0" fontId="49" fillId="0" borderId="25" xfId="0" applyFont="1" applyBorder="1" applyAlignment="1">
      <alignment horizontal="distributed" vertical="center" justifyLastLine="1"/>
    </xf>
    <xf numFmtId="0" fontId="49" fillId="0" borderId="15" xfId="0" applyFont="1" applyBorder="1" applyAlignment="1">
      <alignment horizontal="distributed" vertical="center" justifyLastLine="1"/>
    </xf>
    <xf numFmtId="0" fontId="49" fillId="0" borderId="48" xfId="0" applyFont="1" applyBorder="1" applyAlignment="1">
      <alignment horizontal="distributed" vertical="center" justifyLastLine="1"/>
    </xf>
    <xf numFmtId="0" fontId="49" fillId="0" borderId="14" xfId="0" applyFont="1" applyBorder="1" applyAlignment="1">
      <alignment horizontal="distributed" vertical="center" justifyLastLine="1"/>
    </xf>
    <xf numFmtId="0" fontId="49" fillId="0" borderId="0" xfId="0" applyFont="1" applyBorder="1" applyAlignment="1">
      <alignment horizontal="distributed" vertical="center" justifyLastLine="1"/>
    </xf>
    <xf numFmtId="0" fontId="49" fillId="0" borderId="19" xfId="0" applyFont="1" applyBorder="1" applyAlignment="1">
      <alignment horizontal="distributed" vertical="center" justifyLastLine="1"/>
    </xf>
    <xf numFmtId="0" fontId="49" fillId="0" borderId="28" xfId="0" applyFont="1" applyBorder="1" applyAlignment="1">
      <alignment horizontal="distributed" vertical="center" justifyLastLine="1"/>
    </xf>
    <xf numFmtId="0" fontId="49" fillId="0" borderId="27" xfId="0" applyFont="1" applyBorder="1" applyAlignment="1">
      <alignment horizontal="distributed" vertical="center" justifyLastLine="1"/>
    </xf>
    <xf numFmtId="0" fontId="49" fillId="0" borderId="0" xfId="0" applyFont="1" applyAlignment="1">
      <alignment horizontal="distributed" vertical="center" indent="1"/>
    </xf>
    <xf numFmtId="0" fontId="49" fillId="0" borderId="20" xfId="0" applyFont="1" applyBorder="1" applyAlignment="1">
      <alignment horizontal="distributed" vertical="center" indent="1"/>
    </xf>
    <xf numFmtId="0" fontId="49" fillId="0" borderId="11" xfId="0" applyFont="1" applyBorder="1" applyAlignment="1">
      <alignment horizontal="distributed" vertical="center" justifyLastLine="1"/>
    </xf>
    <xf numFmtId="0" fontId="51" fillId="0" borderId="0" xfId="0" applyFont="1" applyAlignment="1">
      <alignment horizontal="distributed" vertical="center" indent="1"/>
    </xf>
    <xf numFmtId="0" fontId="51" fillId="0" borderId="20" xfId="0" applyFont="1" applyBorder="1" applyAlignment="1">
      <alignment horizontal="distributed" vertical="center" indent="1"/>
    </xf>
    <xf numFmtId="0" fontId="60" fillId="0" borderId="0" xfId="0" applyFont="1" applyAlignment="1">
      <alignment horizontal="center" vertical="center"/>
    </xf>
    <xf numFmtId="0" fontId="49" fillId="0" borderId="51" xfId="0" applyFont="1" applyBorder="1" applyAlignment="1">
      <alignment horizontal="distributed" vertical="center" justifyLastLine="1"/>
    </xf>
    <xf numFmtId="0" fontId="49" fillId="0" borderId="50" xfId="0" applyFont="1" applyBorder="1" applyAlignment="1">
      <alignment horizontal="distributed" vertical="center" justifyLastLine="1"/>
    </xf>
    <xf numFmtId="0" fontId="49" fillId="0" borderId="27" xfId="0" applyFont="1" applyFill="1" applyBorder="1" applyAlignment="1">
      <alignment horizontal="distributed" vertical="center" justifyLastLine="1"/>
    </xf>
    <xf numFmtId="0" fontId="25" fillId="0" borderId="27" xfId="0" applyFont="1" applyBorder="1" applyAlignment="1">
      <alignment horizontal="distributed" vertical="center" justifyLastLine="1"/>
    </xf>
    <xf numFmtId="0" fontId="25" fillId="0" borderId="11" xfId="0" applyFont="1" applyBorder="1" applyAlignment="1">
      <alignment horizontal="distributed" vertical="center" justifyLastLine="1"/>
    </xf>
    <xf numFmtId="0" fontId="49" fillId="0" borderId="13" xfId="0" applyFont="1" applyFill="1" applyBorder="1" applyAlignment="1">
      <alignment horizontal="distributed" vertical="center" wrapText="1" justifyLastLine="1"/>
    </xf>
    <xf numFmtId="0" fontId="25" fillId="0" borderId="10" xfId="0" applyFont="1" applyBorder="1" applyAlignment="1">
      <alignment horizontal="distributed" vertical="center" wrapText="1" justifyLastLine="1"/>
    </xf>
    <xf numFmtId="0" fontId="26" fillId="0" borderId="0" xfId="0" applyFont="1" applyFill="1" applyAlignment="1">
      <alignment horizontal="distributed" vertical="center" justifyLastLine="1"/>
    </xf>
    <xf numFmtId="0" fontId="26" fillId="0" borderId="0" xfId="0" applyFont="1" applyFill="1" applyAlignment="1">
      <alignment horizontal="center"/>
    </xf>
    <xf numFmtId="0" fontId="26" fillId="0" borderId="0" xfId="0" applyFont="1" applyFill="1" applyAlignment="1"/>
    <xf numFmtId="0" fontId="27" fillId="0" borderId="0" xfId="0" applyFont="1" applyFill="1" applyAlignment="1">
      <alignment horizontal="center" vertical="center" shrinkToFit="1"/>
    </xf>
    <xf numFmtId="0" fontId="26" fillId="0" borderId="0" xfId="0" applyFont="1" applyFill="1" applyAlignment="1">
      <alignment horizontal="center" vertical="center" shrinkToFit="1"/>
    </xf>
    <xf numFmtId="0" fontId="25" fillId="0" borderId="0" xfId="0" applyFont="1" applyFill="1" applyBorder="1" applyAlignment="1">
      <alignment horizontal="distributed" vertical="center" indent="1"/>
    </xf>
    <xf numFmtId="0" fontId="25" fillId="0" borderId="20" xfId="0" applyFont="1" applyFill="1" applyBorder="1" applyAlignment="1">
      <alignment horizontal="distributed" vertical="center" indent="1"/>
    </xf>
    <xf numFmtId="0" fontId="25" fillId="0" borderId="19" xfId="0" applyFont="1" applyFill="1" applyBorder="1" applyAlignment="1">
      <alignment horizontal="distributed" vertical="center" indent="1"/>
    </xf>
    <xf numFmtId="0" fontId="42" fillId="0" borderId="25" xfId="0" applyFont="1" applyFill="1" applyBorder="1" applyAlignment="1">
      <alignment horizontal="distributed" vertical="center" indent="1"/>
    </xf>
    <xf numFmtId="0" fontId="42" fillId="0" borderId="15" xfId="0" applyFont="1" applyFill="1" applyBorder="1" applyAlignment="1">
      <alignment horizontal="distributed" vertical="center" indent="1"/>
    </xf>
    <xf numFmtId="0" fontId="25" fillId="0" borderId="27" xfId="0" applyFont="1" applyFill="1" applyBorder="1" applyAlignment="1">
      <alignment horizontal="distributed" vertical="center" indent="1"/>
    </xf>
    <xf numFmtId="0" fontId="25" fillId="0" borderId="11" xfId="0" applyFont="1" applyFill="1" applyBorder="1" applyAlignment="1">
      <alignment horizontal="distributed" vertical="center" indent="1"/>
    </xf>
    <xf numFmtId="0" fontId="29" fillId="0" borderId="31" xfId="0" applyFont="1" applyFill="1" applyBorder="1" applyAlignment="1"/>
    <xf numFmtId="0" fontId="21" fillId="0" borderId="23" xfId="0" applyFont="1" applyFill="1" applyBorder="1" applyAlignment="1">
      <alignment horizontal="left"/>
    </xf>
    <xf numFmtId="0" fontId="21" fillId="0" borderId="0" xfId="0" applyFont="1" applyFill="1" applyBorder="1" applyAlignment="1">
      <alignment horizontal="left"/>
    </xf>
    <xf numFmtId="38" fontId="25" fillId="0" borderId="39" xfId="33" applyFont="1" applyFill="1" applyBorder="1" applyAlignment="1">
      <alignment horizontal="distributed" vertical="center" justifyLastLine="1"/>
    </xf>
    <xf numFmtId="38" fontId="25" fillId="0" borderId="26" xfId="33" applyFont="1" applyFill="1" applyBorder="1" applyAlignment="1">
      <alignment horizontal="distributed" vertical="center" justifyLastLine="1"/>
    </xf>
    <xf numFmtId="38" fontId="25" fillId="0" borderId="18" xfId="33" applyFont="1" applyFill="1" applyBorder="1" applyAlignment="1">
      <alignment horizontal="distributed" vertical="center" justifyLastLine="1"/>
    </xf>
    <xf numFmtId="38" fontId="25" fillId="0" borderId="41" xfId="33" applyFont="1" applyFill="1" applyBorder="1" applyAlignment="1">
      <alignment horizontal="distributed" vertical="center" justifyLastLine="1"/>
    </xf>
    <xf numFmtId="38" fontId="25" fillId="0" borderId="22" xfId="33" applyFont="1" applyFill="1" applyBorder="1" applyAlignment="1">
      <alignment horizontal="distributed" vertical="center" justifyLastLine="1"/>
    </xf>
    <xf numFmtId="38" fontId="25" fillId="0" borderId="27" xfId="33" applyFont="1" applyFill="1" applyBorder="1" applyAlignment="1">
      <alignment horizontal="distributed" justifyLastLine="1"/>
    </xf>
    <xf numFmtId="38" fontId="25" fillId="0" borderId="10" xfId="33" applyFont="1" applyFill="1" applyBorder="1" applyAlignment="1">
      <alignment horizontal="distributed" vertical="center" justifyLastLine="1"/>
    </xf>
    <xf numFmtId="0" fontId="25" fillId="0" borderId="51" xfId="0" applyFont="1" applyFill="1" applyBorder="1" applyAlignment="1">
      <alignment horizontal="distributed" vertical="center" justifyLastLine="1"/>
    </xf>
    <xf numFmtId="0" fontId="25" fillId="0" borderId="53" xfId="0" applyFont="1" applyFill="1" applyBorder="1" applyAlignment="1">
      <alignment horizontal="distributed" vertical="center" justifyLastLine="1"/>
    </xf>
    <xf numFmtId="0" fontId="25" fillId="0" borderId="50" xfId="0" applyFont="1" applyFill="1" applyBorder="1" applyAlignment="1">
      <alignment horizontal="distributed" vertical="center" justifyLastLine="1"/>
    </xf>
    <xf numFmtId="0" fontId="25" fillId="0" borderId="47" xfId="0" applyFont="1" applyFill="1" applyBorder="1" applyAlignment="1">
      <alignment horizontal="distributed" justifyLastLine="1"/>
    </xf>
    <xf numFmtId="0" fontId="25" fillId="0" borderId="27" xfId="0" applyFont="1" applyFill="1" applyBorder="1" applyAlignment="1">
      <alignment horizontal="distributed" justifyLastLine="1"/>
    </xf>
    <xf numFmtId="0" fontId="25" fillId="0" borderId="55" xfId="0" applyFont="1" applyFill="1" applyBorder="1" applyAlignment="1">
      <alignment horizontal="distributed" vertical="center" justifyLastLine="1"/>
    </xf>
    <xf numFmtId="0" fontId="25" fillId="0" borderId="52" xfId="0" applyFont="1" applyFill="1" applyBorder="1" applyAlignment="1">
      <alignment horizontal="distributed" vertical="center" justifyLastLine="1"/>
    </xf>
    <xf numFmtId="0" fontId="25" fillId="0" borderId="38"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2" fillId="0" borderId="40" xfId="0" applyFont="1" applyFill="1" applyBorder="1" applyAlignment="1">
      <alignment horizontal="distributed" vertical="center" justifyLastLine="1"/>
    </xf>
    <xf numFmtId="0" fontId="22" fillId="0" borderId="33" xfId="0" applyFont="1" applyFill="1" applyBorder="1" applyAlignment="1">
      <alignment horizontal="distributed" vertical="center" justifyLastLine="1"/>
    </xf>
    <xf numFmtId="0" fontId="22" fillId="0" borderId="38" xfId="0" applyFont="1" applyFill="1" applyBorder="1" applyAlignment="1">
      <alignment horizontal="distributed" vertical="center" justifyLastLine="1"/>
    </xf>
    <xf numFmtId="0" fontId="22" fillId="0" borderId="22" xfId="0" applyFont="1" applyFill="1" applyBorder="1" applyAlignment="1">
      <alignment horizontal="distributed" vertical="center" justifyLastLine="1"/>
    </xf>
    <xf numFmtId="0" fontId="25" fillId="0" borderId="20" xfId="0" applyFont="1" applyFill="1" applyBorder="1" applyAlignment="1">
      <alignment horizontal="distributed" vertical="center" justifyLastLine="1"/>
    </xf>
    <xf numFmtId="0" fontId="25" fillId="0" borderId="47" xfId="0" applyFont="1" applyFill="1" applyBorder="1" applyAlignment="1">
      <alignment horizontal="distributed" vertical="center" justifyLastLine="1"/>
    </xf>
    <xf numFmtId="0" fontId="22" fillId="0" borderId="30" xfId="0" applyFont="1" applyFill="1" applyBorder="1" applyAlignment="1">
      <alignment horizontal="distributed" vertical="center" justifyLastLine="1" shrinkToFit="1"/>
    </xf>
    <xf numFmtId="0" fontId="22" fillId="0" borderId="25" xfId="0" applyFont="1" applyFill="1" applyBorder="1" applyAlignment="1">
      <alignment horizontal="distributed" vertical="center" justifyLastLine="1" shrinkToFit="1"/>
    </xf>
    <xf numFmtId="0" fontId="42" fillId="0" borderId="0" xfId="48" applyFont="1" applyBorder="1" applyAlignment="1">
      <alignment horizontal="distributed" vertical="center"/>
    </xf>
    <xf numFmtId="0" fontId="42" fillId="0" borderId="20" xfId="48" applyFont="1" applyBorder="1" applyAlignment="1">
      <alignment horizontal="distributed" vertical="center"/>
    </xf>
    <xf numFmtId="0" fontId="25" fillId="0" borderId="13" xfId="48" applyFont="1" applyBorder="1" applyAlignment="1">
      <alignment horizontal="distributed" vertical="center" justifyLastLine="1"/>
    </xf>
    <xf numFmtId="0" fontId="25" fillId="0" borderId="14" xfId="48" applyFont="1" applyBorder="1" applyAlignment="1">
      <alignment horizontal="distributed" vertical="center" justifyLastLine="1"/>
    </xf>
    <xf numFmtId="0" fontId="25" fillId="0" borderId="10" xfId="48" applyFont="1" applyBorder="1" applyAlignment="1">
      <alignment horizontal="distributed" vertical="center" justifyLastLine="1"/>
    </xf>
    <xf numFmtId="0" fontId="25" fillId="0" borderId="0" xfId="48" applyFont="1" applyBorder="1" applyAlignment="1">
      <alignment horizontal="distributed" vertical="center" justifyLastLine="1"/>
    </xf>
    <xf numFmtId="0" fontId="25" fillId="0" borderId="25" xfId="48" applyFont="1" applyBorder="1" applyAlignment="1">
      <alignment horizontal="center" vertical="center" shrinkToFit="1"/>
    </xf>
    <xf numFmtId="0" fontId="25" fillId="0" borderId="15" xfId="48" applyFont="1" applyBorder="1" applyAlignment="1">
      <alignment horizontal="center" vertical="center" shrinkToFit="1"/>
    </xf>
    <xf numFmtId="0" fontId="25" fillId="0" borderId="30" xfId="48" applyFont="1" applyBorder="1" applyAlignment="1">
      <alignment horizontal="center" vertical="center" wrapText="1" shrinkToFit="1"/>
    </xf>
    <xf numFmtId="0" fontId="25" fillId="0" borderId="16" xfId="48" applyFont="1" applyBorder="1" applyAlignment="1">
      <alignment horizontal="center" vertical="center" shrinkToFit="1"/>
    </xf>
    <xf numFmtId="0" fontId="27" fillId="0" borderId="0" xfId="48" applyFont="1" applyAlignment="1">
      <alignment horizontal="center" vertical="center"/>
    </xf>
    <xf numFmtId="0" fontId="25" fillId="0" borderId="29" xfId="48" applyFont="1" applyBorder="1" applyAlignment="1">
      <alignment horizontal="distributed" vertical="center" justifyLastLine="1"/>
    </xf>
    <xf numFmtId="0" fontId="25" fillId="0" borderId="20" xfId="48" applyFont="1" applyBorder="1" applyAlignment="1">
      <alignment horizontal="distributed" vertical="center" justifyLastLine="1"/>
    </xf>
    <xf numFmtId="0" fontId="25" fillId="0" borderId="19" xfId="48" applyFont="1" applyBorder="1" applyAlignment="1">
      <alignment horizontal="distributed" vertical="center" justifyLastLine="1"/>
    </xf>
    <xf numFmtId="0" fontId="25" fillId="0" borderId="26" xfId="48" applyFont="1" applyBorder="1" applyAlignment="1">
      <alignment horizontal="distributed" vertical="center" justifyLastLine="1"/>
    </xf>
    <xf numFmtId="0" fontId="25" fillId="0" borderId="13" xfId="48" applyFont="1" applyBorder="1" applyAlignment="1">
      <alignment horizontal="distributed" vertical="center" justifyLastLine="1" shrinkToFit="1"/>
    </xf>
    <xf numFmtId="0" fontId="25" fillId="0" borderId="51" xfId="48" applyFont="1" applyBorder="1" applyAlignment="1">
      <alignment horizontal="distributed" vertical="center" justifyLastLine="1" shrinkToFit="1"/>
    </xf>
    <xf numFmtId="0" fontId="25" fillId="0" borderId="18" xfId="48" applyFont="1" applyBorder="1" applyAlignment="1">
      <alignment horizontal="distributed" vertical="center" justifyLastLine="1" shrinkToFit="1"/>
    </xf>
    <xf numFmtId="0" fontId="25" fillId="0" borderId="50" xfId="48" applyFont="1" applyBorder="1" applyAlignment="1">
      <alignment horizontal="distributed" vertical="center" justifyLastLine="1" shrinkToFit="1"/>
    </xf>
    <xf numFmtId="0" fontId="25" fillId="0" borderId="19" xfId="48" applyFont="1" applyBorder="1" applyAlignment="1">
      <alignment horizontal="center" vertical="center" shrinkToFit="1"/>
    </xf>
    <xf numFmtId="0" fontId="25" fillId="0" borderId="26" xfId="48" applyFont="1" applyBorder="1" applyAlignment="1">
      <alignment horizontal="center" vertical="center" shrinkToFit="1"/>
    </xf>
    <xf numFmtId="0" fontId="25" fillId="0" borderId="18" xfId="48" applyFont="1" applyBorder="1" applyAlignment="1">
      <alignment horizontal="center" vertical="center" wrapText="1" shrinkToFit="1"/>
    </xf>
    <xf numFmtId="0" fontId="25" fillId="0" borderId="18" xfId="48" applyFont="1" applyBorder="1" applyAlignment="1">
      <alignment horizontal="center" vertical="center" shrinkToFit="1"/>
    </xf>
    <xf numFmtId="0" fontId="25" fillId="0" borderId="30" xfId="48" applyFont="1" applyBorder="1" applyAlignment="1">
      <alignment horizontal="center" vertical="center" shrinkToFit="1"/>
    </xf>
    <xf numFmtId="0" fontId="25" fillId="0" borderId="47" xfId="48" applyFont="1" applyBorder="1" applyAlignment="1">
      <alignment horizontal="distributed" vertical="center" justifyLastLine="1" shrinkToFit="1"/>
    </xf>
    <xf numFmtId="0" fontId="25" fillId="0" borderId="27" xfId="48" applyFont="1" applyBorder="1" applyAlignment="1">
      <alignment horizontal="distributed" vertical="center" justifyLastLine="1" shrinkToFit="1"/>
    </xf>
    <xf numFmtId="0" fontId="25" fillId="0" borderId="11" xfId="48" applyFont="1" applyBorder="1" applyAlignment="1">
      <alignment horizontal="distributed" vertical="center" justifyLastLine="1" shrinkToFit="1"/>
    </xf>
    <xf numFmtId="0" fontId="21" fillId="0" borderId="18" xfId="48" applyFont="1" applyBorder="1" applyAlignment="1">
      <alignment horizontal="center" vertical="center" wrapText="1" shrinkToFit="1"/>
    </xf>
    <xf numFmtId="0" fontId="21" fillId="0" borderId="19" xfId="48" applyFont="1" applyBorder="1" applyAlignment="1">
      <alignment horizontal="center" vertical="center" shrinkToFit="1"/>
    </xf>
    <xf numFmtId="0" fontId="25" fillId="0" borderId="25" xfId="48" applyFont="1" applyBorder="1" applyAlignment="1">
      <alignment horizontal="center" vertical="center" wrapText="1" shrinkToFit="1"/>
    </xf>
    <xf numFmtId="0" fontId="25" fillId="0" borderId="28" xfId="48" applyFont="1" applyBorder="1" applyAlignment="1">
      <alignment horizontal="distributed" vertical="center" justifyLastLine="1"/>
    </xf>
    <xf numFmtId="0" fontId="25" fillId="0" borderId="27" xfId="48" applyFont="1" applyBorder="1" applyAlignment="1">
      <alignment horizontal="distributed" vertical="center" justifyLastLine="1"/>
    </xf>
    <xf numFmtId="0" fontId="25" fillId="0" borderId="11" xfId="48" applyFont="1" applyBorder="1" applyAlignment="1">
      <alignment horizontal="distributed" vertical="center" justifyLastLine="1"/>
    </xf>
    <xf numFmtId="0" fontId="29" fillId="0" borderId="16" xfId="48" applyFont="1" applyBorder="1" applyAlignment="1">
      <alignment horizontal="center" vertical="center" wrapText="1" shrinkToFit="1"/>
    </xf>
    <xf numFmtId="0" fontId="29" fillId="0" borderId="16" xfId="48" applyFont="1" applyBorder="1" applyAlignment="1">
      <alignment horizontal="center" vertical="center" shrinkToFit="1"/>
    </xf>
    <xf numFmtId="0" fontId="21" fillId="0" borderId="16" xfId="48" applyFont="1" applyBorder="1" applyAlignment="1">
      <alignment horizontal="center" vertical="center" wrapText="1" shrinkToFit="1"/>
    </xf>
    <xf numFmtId="0" fontId="21" fillId="0" borderId="16" xfId="48" applyFont="1" applyBorder="1" applyAlignment="1">
      <alignment horizontal="center" vertical="center" shrinkToFit="1"/>
    </xf>
    <xf numFmtId="0" fontId="42" fillId="0" borderId="0" xfId="48" applyFont="1" applyAlignment="1">
      <alignment horizontal="distributed" vertical="center"/>
    </xf>
    <xf numFmtId="0" fontId="51" fillId="0" borderId="0" xfId="48" applyFont="1" applyFill="1" applyBorder="1" applyAlignment="1">
      <alignment horizontal="distributed" vertical="center"/>
    </xf>
    <xf numFmtId="0" fontId="42" fillId="0" borderId="0" xfId="48" applyFont="1" applyFill="1" applyBorder="1" applyAlignment="1">
      <alignment horizontal="distributed" vertical="center"/>
    </xf>
    <xf numFmtId="0" fontId="42" fillId="0" borderId="10" xfId="48" applyFont="1" applyFill="1" applyBorder="1" applyAlignment="1">
      <alignment horizontal="distributed" vertical="center"/>
    </xf>
    <xf numFmtId="176" fontId="42" fillId="0" borderId="0" xfId="48" applyNumberFormat="1" applyFont="1" applyBorder="1" applyAlignment="1">
      <alignment horizontal="distributed" vertical="center"/>
    </xf>
    <xf numFmtId="176" fontId="42" fillId="0" borderId="20" xfId="48" applyNumberFormat="1" applyFont="1" applyBorder="1" applyAlignment="1">
      <alignment horizontal="distributed" vertical="center"/>
    </xf>
    <xf numFmtId="176" fontId="42" fillId="0" borderId="0" xfId="48" applyNumberFormat="1" applyFont="1" applyAlignment="1">
      <alignment horizontal="distributed" vertical="center"/>
    </xf>
    <xf numFmtId="177" fontId="27" fillId="0" borderId="0" xfId="48" applyNumberFormat="1" applyFont="1" applyFill="1" applyAlignment="1">
      <alignment horizontal="center" vertical="center"/>
    </xf>
    <xf numFmtId="0" fontId="51" fillId="0" borderId="10" xfId="48" applyFont="1" applyBorder="1" applyAlignment="1">
      <alignment horizontal="distributed" vertical="center"/>
    </xf>
    <xf numFmtId="0" fontId="51" fillId="0" borderId="20" xfId="48" applyFont="1" applyBorder="1" applyAlignment="1">
      <alignment horizontal="distributed" vertical="center"/>
    </xf>
    <xf numFmtId="0" fontId="51" fillId="0" borderId="0" xfId="48" applyFont="1" applyBorder="1" applyAlignment="1">
      <alignment horizontal="distributed" vertical="center"/>
    </xf>
    <xf numFmtId="0" fontId="78" fillId="0" borderId="10" xfId="48" applyFont="1" applyBorder="1" applyAlignment="1">
      <alignment horizontal="distributed" vertical="center"/>
    </xf>
    <xf numFmtId="0" fontId="78" fillId="0" borderId="20" xfId="48" applyFont="1" applyBorder="1" applyAlignment="1">
      <alignment horizontal="distributed" vertical="center"/>
    </xf>
    <xf numFmtId="0" fontId="55" fillId="0" borderId="0" xfId="48" applyFont="1" applyAlignment="1">
      <alignment horizontal="center" vertical="center"/>
    </xf>
    <xf numFmtId="0" fontId="49" fillId="0" borderId="11" xfId="48" applyFont="1" applyBorder="1" applyAlignment="1">
      <alignment horizontal="distributed" vertical="center" justifyLastLine="1"/>
    </xf>
    <xf numFmtId="0" fontId="49" fillId="0" borderId="12" xfId="48" applyFont="1" applyBorder="1" applyAlignment="1">
      <alignment horizontal="distributed" vertical="center" justifyLastLine="1"/>
    </xf>
    <xf numFmtId="0" fontId="49" fillId="0" borderId="15" xfId="48" applyFont="1" applyBorder="1" applyAlignment="1">
      <alignment horizontal="distributed" vertical="center" justifyLastLine="1"/>
    </xf>
    <xf numFmtId="0" fontId="49" fillId="0" borderId="16" xfId="48" applyFont="1" applyBorder="1" applyAlignment="1">
      <alignment horizontal="distributed" vertical="center" justifyLastLine="1"/>
    </xf>
    <xf numFmtId="177" fontId="49" fillId="0" borderId="12" xfId="48" applyNumberFormat="1" applyFont="1" applyBorder="1" applyAlignment="1">
      <alignment horizontal="center" vertical="center"/>
    </xf>
    <xf numFmtId="0" fontId="49" fillId="0" borderId="38" xfId="48" applyFont="1" applyBorder="1" applyAlignment="1">
      <alignment horizontal="distributed" vertical="center" justifyLastLine="1"/>
    </xf>
    <xf numFmtId="177" fontId="49" fillId="0" borderId="28" xfId="48" applyNumberFormat="1" applyFont="1" applyBorder="1" applyAlignment="1">
      <alignment horizontal="center" vertical="center"/>
    </xf>
    <xf numFmtId="0" fontId="25" fillId="0" borderId="18" xfId="0" applyFont="1" applyBorder="1" applyAlignment="1">
      <alignment horizontal="distributed" vertical="center" justifyLastLine="1"/>
    </xf>
    <xf numFmtId="0" fontId="25" fillId="0" borderId="19" xfId="0" applyFont="1" applyBorder="1" applyAlignment="1">
      <alignment horizontal="distributed" vertical="center" justifyLastLine="1"/>
    </xf>
    <xf numFmtId="0" fontId="25" fillId="0" borderId="26" xfId="0" applyFont="1" applyBorder="1" applyAlignment="1">
      <alignment horizontal="distributed" vertical="center" justifyLastLine="1"/>
    </xf>
    <xf numFmtId="49" fontId="51" fillId="0" borderId="0" xfId="0" applyNumberFormat="1" applyFont="1" applyAlignment="1">
      <alignment horizontal="distributed" vertical="center"/>
    </xf>
    <xf numFmtId="49" fontId="51" fillId="0" borderId="20" xfId="0" applyNumberFormat="1" applyFont="1" applyBorder="1" applyAlignment="1">
      <alignment horizontal="distributed" vertical="center"/>
    </xf>
    <xf numFmtId="0" fontId="25" fillId="0" borderId="20" xfId="0" applyFont="1" applyBorder="1" applyAlignment="1">
      <alignment horizontal="distributed" vertical="center" wrapText="1" justifyLastLine="1"/>
    </xf>
    <xf numFmtId="0" fontId="29" fillId="0" borderId="0" xfId="0" applyFont="1" applyBorder="1" applyAlignment="1">
      <alignment horizontal="distributed" vertical="center" justifyLastLine="1"/>
    </xf>
    <xf numFmtId="0" fontId="29" fillId="0" borderId="26" xfId="0" applyFont="1" applyBorder="1" applyAlignment="1">
      <alignment horizontal="distributed" vertical="center" justifyLastLine="1"/>
    </xf>
    <xf numFmtId="0" fontId="29" fillId="0" borderId="24" xfId="0" applyFont="1" applyBorder="1" applyAlignment="1">
      <alignment horizontal="distributed" vertical="center" wrapText="1" justifyLastLine="1"/>
    </xf>
    <xf numFmtId="0" fontId="29" fillId="0" borderId="39" xfId="0" applyFont="1" applyBorder="1" applyAlignment="1">
      <alignment horizontal="distributed" vertical="center" wrapText="1" justifyLastLine="1"/>
    </xf>
    <xf numFmtId="0" fontId="29" fillId="0" borderId="10" xfId="0" applyFont="1" applyBorder="1" applyAlignment="1">
      <alignment horizontal="distributed" vertical="center" wrapText="1" justifyLastLine="1"/>
    </xf>
    <xf numFmtId="0" fontId="29" fillId="0" borderId="20" xfId="0" applyFont="1" applyBorder="1" applyAlignment="1">
      <alignment horizontal="distributed" vertical="center" wrapText="1" justifyLastLine="1"/>
    </xf>
    <xf numFmtId="0" fontId="25" fillId="0" borderId="24" xfId="0" applyFont="1" applyBorder="1" applyAlignment="1">
      <alignment horizontal="distributed" vertical="center" justifyLastLine="1"/>
    </xf>
    <xf numFmtId="0" fontId="25" fillId="0" borderId="23" xfId="0" applyFont="1" applyBorder="1" applyAlignment="1">
      <alignment horizontal="distributed" vertical="center" justifyLastLine="1"/>
    </xf>
    <xf numFmtId="0" fontId="25" fillId="0" borderId="39" xfId="0" applyFont="1" applyBorder="1" applyAlignment="1">
      <alignment horizontal="distributed" vertical="center" justifyLastLine="1"/>
    </xf>
    <xf numFmtId="0" fontId="49" fillId="0" borderId="29" xfId="0" applyFont="1" applyBorder="1" applyAlignment="1">
      <alignment horizontal="distributed" vertical="center" justifyLastLine="1"/>
    </xf>
    <xf numFmtId="0" fontId="49" fillId="0" borderId="20" xfId="0" applyFont="1" applyBorder="1" applyAlignment="1">
      <alignment horizontal="distributed" vertical="center" justifyLastLine="1"/>
    </xf>
    <xf numFmtId="0" fontId="49" fillId="0" borderId="26" xfId="0" applyFont="1" applyBorder="1" applyAlignment="1">
      <alignment horizontal="distributed" vertical="center" justifyLastLine="1"/>
    </xf>
    <xf numFmtId="0" fontId="25" fillId="0" borderId="38" xfId="0" applyFont="1" applyBorder="1" applyAlignment="1">
      <alignment horizontal="distributed" vertical="center" wrapText="1" justifyLastLine="1"/>
    </xf>
    <xf numFmtId="0" fontId="25" fillId="0" borderId="41" xfId="0" applyFont="1" applyBorder="1" applyAlignment="1">
      <alignment horizontal="distributed" vertical="center" wrapText="1" justifyLastLine="1"/>
    </xf>
    <xf numFmtId="0" fontId="25" fillId="0" borderId="22" xfId="0" applyFont="1" applyBorder="1" applyAlignment="1">
      <alignment horizontal="distributed" vertical="center" wrapText="1" justifyLastLine="1"/>
    </xf>
    <xf numFmtId="49" fontId="51" fillId="0" borderId="0" xfId="0" applyNumberFormat="1" applyFont="1" applyBorder="1" applyAlignment="1">
      <alignment horizontal="distributed" vertical="center"/>
    </xf>
    <xf numFmtId="0" fontId="25" fillId="0" borderId="0" xfId="0" applyFont="1" applyBorder="1" applyAlignment="1">
      <alignment horizontal="distributed" vertical="center" wrapText="1" justifyLastLine="1"/>
    </xf>
    <xf numFmtId="49" fontId="78" fillId="0" borderId="0" xfId="0" applyNumberFormat="1" applyFont="1" applyAlignment="1">
      <alignment horizontal="distributed" vertical="center"/>
    </xf>
    <xf numFmtId="49" fontId="78" fillId="0" borderId="20" xfId="0" applyNumberFormat="1" applyFont="1" applyBorder="1" applyAlignment="1">
      <alignment horizontal="distributed" vertical="center"/>
    </xf>
    <xf numFmtId="0" fontId="66" fillId="0" borderId="10" xfId="0" applyFont="1" applyBorder="1" applyAlignment="1">
      <alignment horizontal="distributed" vertical="center" justifyLastLine="1"/>
    </xf>
    <xf numFmtId="0" fontId="66" fillId="0" borderId="26" xfId="0" applyFont="1" applyBorder="1" applyAlignment="1">
      <alignment horizontal="distributed" vertical="center" justifyLastLine="1"/>
    </xf>
    <xf numFmtId="49" fontId="50" fillId="0" borderId="0" xfId="0" applyNumberFormat="1" applyFont="1" applyBorder="1" applyAlignment="1">
      <alignment horizontal="left"/>
    </xf>
    <xf numFmtId="0" fontId="25" fillId="0" borderId="21" xfId="0" applyFont="1" applyBorder="1" applyAlignment="1">
      <alignment horizontal="distributed" vertical="center" justifyLastLine="1"/>
    </xf>
    <xf numFmtId="0" fontId="25" fillId="0" borderId="41" xfId="0" applyFont="1" applyBorder="1" applyAlignment="1">
      <alignment horizontal="distributed" vertical="center" justifyLastLine="1"/>
    </xf>
    <xf numFmtId="0" fontId="25" fillId="0" borderId="22" xfId="0" applyFont="1" applyBorder="1" applyAlignment="1">
      <alignment horizontal="distributed" vertical="center" justifyLastLine="1"/>
    </xf>
    <xf numFmtId="0" fontId="25" fillId="0" borderId="30" xfId="0" applyFont="1" applyBorder="1" applyAlignment="1">
      <alignment horizontal="distributed" vertical="center" justifyLastLine="1"/>
    </xf>
    <xf numFmtId="0" fontId="25" fillId="0" borderId="25" xfId="0" applyFont="1" applyBorder="1" applyAlignment="1">
      <alignment horizontal="distributed" vertical="center" justifyLastLine="1"/>
    </xf>
    <xf numFmtId="0" fontId="25" fillId="0" borderId="15" xfId="0" applyFont="1" applyBorder="1" applyAlignment="1">
      <alignment horizontal="distributed" vertical="center" justifyLastLine="1"/>
    </xf>
    <xf numFmtId="0" fontId="29" fillId="0" borderId="39" xfId="0" applyFont="1" applyBorder="1" applyAlignment="1">
      <alignment horizontal="distributed" vertical="center" justifyLastLine="1"/>
    </xf>
    <xf numFmtId="0" fontId="29" fillId="0" borderId="10" xfId="0" applyFont="1" applyBorder="1" applyAlignment="1">
      <alignment horizontal="distributed" vertical="center" justifyLastLine="1"/>
    </xf>
    <xf numFmtId="0" fontId="25" fillId="0" borderId="21" xfId="0" applyFont="1" applyBorder="1" applyAlignment="1">
      <alignment horizontal="distributed" vertical="center" wrapText="1" justifyLastLine="1"/>
    </xf>
    <xf numFmtId="0" fontId="25" fillId="0" borderId="28" xfId="0" applyFont="1" applyBorder="1" applyAlignment="1">
      <alignment horizontal="distributed" vertical="center" wrapText="1" justifyLastLine="1"/>
    </xf>
    <xf numFmtId="0" fontId="25" fillId="0" borderId="27" xfId="0" applyFont="1" applyBorder="1" applyAlignment="1">
      <alignment horizontal="distributed" vertical="center" wrapText="1" justifyLastLine="1"/>
    </xf>
    <xf numFmtId="0" fontId="25" fillId="0" borderId="11" xfId="0" applyFont="1" applyBorder="1" applyAlignment="1">
      <alignment horizontal="distributed" vertical="center" wrapText="1" justifyLastLine="1"/>
    </xf>
    <xf numFmtId="0" fontId="29" fillId="0" borderId="21" xfId="0" applyFont="1" applyBorder="1" applyAlignment="1">
      <alignment horizontal="distributed" vertical="center" wrapText="1" justifyLastLine="1"/>
    </xf>
    <xf numFmtId="0" fontId="29" fillId="0" borderId="41" xfId="0" applyFont="1" applyBorder="1" applyAlignment="1">
      <alignment horizontal="distributed" vertical="center" wrapText="1" justifyLastLine="1"/>
    </xf>
    <xf numFmtId="0" fontId="29" fillId="0" borderId="13" xfId="0" applyFont="1" applyBorder="1" applyAlignment="1">
      <alignment horizontal="distributed" vertical="center" wrapText="1" justifyLastLine="1"/>
    </xf>
    <xf numFmtId="0" fontId="25" fillId="0" borderId="10" xfId="0" applyFont="1" applyBorder="1" applyAlignment="1">
      <alignment horizontal="distributed" vertical="center" justifyLastLine="1"/>
    </xf>
    <xf numFmtId="38" fontId="51" fillId="0" borderId="0" xfId="44" applyFont="1" applyBorder="1" applyAlignment="1">
      <alignment horizontal="distributed" vertical="center" shrinkToFit="1"/>
    </xf>
    <xf numFmtId="38" fontId="51" fillId="0" borderId="20" xfId="44" applyFont="1" applyBorder="1" applyAlignment="1">
      <alignment horizontal="distributed" vertical="center" shrinkToFit="1"/>
    </xf>
    <xf numFmtId="38" fontId="51" fillId="0" borderId="0" xfId="44" applyFont="1" applyBorder="1" applyAlignment="1">
      <alignment horizontal="distributed" vertical="center"/>
    </xf>
    <xf numFmtId="38" fontId="51" fillId="0" borderId="20" xfId="44" applyFont="1" applyBorder="1" applyAlignment="1">
      <alignment horizontal="distributed" vertical="center"/>
    </xf>
    <xf numFmtId="38" fontId="85" fillId="0" borderId="0" xfId="44" applyFont="1" applyBorder="1" applyAlignment="1">
      <alignment horizontal="distributed" vertical="center"/>
    </xf>
    <xf numFmtId="38" fontId="85" fillId="0" borderId="20" xfId="44" applyFont="1" applyBorder="1" applyAlignment="1">
      <alignment horizontal="distributed" vertical="center"/>
    </xf>
    <xf numFmtId="0" fontId="27" fillId="0" borderId="0" xfId="50" applyFont="1" applyBorder="1" applyAlignment="1">
      <alignment horizontal="center" vertical="center" wrapText="1"/>
    </xf>
    <xf numFmtId="49" fontId="25" fillId="0" borderId="29" xfId="50" applyNumberFormat="1" applyFont="1" applyBorder="1" applyAlignment="1">
      <alignment horizontal="distributed" vertical="center" wrapText="1" indent="1"/>
    </xf>
    <xf numFmtId="49" fontId="25" fillId="0" borderId="26" xfId="50" applyNumberFormat="1" applyFont="1" applyBorder="1" applyAlignment="1">
      <alignment horizontal="distributed" vertical="center" wrapText="1" indent="1"/>
    </xf>
    <xf numFmtId="0" fontId="25" fillId="0" borderId="21" xfId="50" applyFont="1" applyBorder="1" applyAlignment="1">
      <alignment horizontal="distributed" vertical="center" justifyLastLine="1"/>
    </xf>
    <xf numFmtId="0" fontId="25" fillId="0" borderId="22" xfId="50" applyFont="1" applyBorder="1" applyAlignment="1">
      <alignment horizontal="distributed" vertical="center" justifyLastLine="1"/>
    </xf>
    <xf numFmtId="0" fontId="25" fillId="0" borderId="13" xfId="50" applyFont="1" applyBorder="1" applyAlignment="1">
      <alignment horizontal="distributed" vertical="center" wrapText="1" justifyLastLine="1"/>
    </xf>
    <xf numFmtId="0" fontId="25" fillId="0" borderId="29" xfId="50" applyFont="1" applyBorder="1" applyAlignment="1">
      <alignment horizontal="distributed" vertical="center" justifyLastLine="1"/>
    </xf>
    <xf numFmtId="0" fontId="25" fillId="0" borderId="13" xfId="50" applyFont="1" applyBorder="1" applyAlignment="1">
      <alignment horizontal="distributed" vertical="center" justifyLastLine="1"/>
    </xf>
    <xf numFmtId="0" fontId="29" fillId="0" borderId="21" xfId="50" applyFont="1" applyBorder="1" applyAlignment="1">
      <alignment horizontal="distributed" vertical="center" wrapText="1" justifyLastLine="1"/>
    </xf>
    <xf numFmtId="0" fontId="29" fillId="0" borderId="22" xfId="50" applyFont="1" applyBorder="1" applyAlignment="1">
      <alignment horizontal="distributed" vertical="center" justifyLastLine="1"/>
    </xf>
    <xf numFmtId="0" fontId="25" fillId="0" borderId="21" xfId="50" applyFont="1" applyBorder="1" applyAlignment="1">
      <alignment horizontal="distributed" vertical="center" wrapText="1" justifyLastLine="1"/>
    </xf>
    <xf numFmtId="0" fontId="25" fillId="0" borderId="22" xfId="50" applyFont="1" applyBorder="1" applyAlignment="1">
      <alignment horizontal="distributed" vertical="center" wrapText="1" justifyLastLine="1"/>
    </xf>
    <xf numFmtId="0" fontId="25" fillId="0" borderId="27" xfId="50" applyFont="1" applyBorder="1" applyAlignment="1">
      <alignment horizontal="distributed" vertical="center" justifyLastLine="1"/>
    </xf>
    <xf numFmtId="0" fontId="25" fillId="0" borderId="11" xfId="50" applyFont="1" applyBorder="1" applyAlignment="1">
      <alignment horizontal="distributed" vertical="center" justifyLastLine="1"/>
    </xf>
    <xf numFmtId="0" fontId="25" fillId="0" borderId="14" xfId="50" applyFont="1" applyBorder="1" applyAlignment="1">
      <alignment horizontal="distributed" vertical="center" wrapText="1" justifyLastLine="1"/>
    </xf>
    <xf numFmtId="0" fontId="25" fillId="0" borderId="19" xfId="50" applyFont="1" applyBorder="1" applyAlignment="1">
      <alignment horizontal="distributed" justifyLastLine="1"/>
    </xf>
    <xf numFmtId="49" fontId="21" fillId="0" borderId="29" xfId="50" applyNumberFormat="1" applyFont="1" applyBorder="1" applyAlignment="1">
      <alignment horizontal="distributed" vertical="center" wrapText="1" justifyLastLine="1"/>
    </xf>
    <xf numFmtId="49" fontId="21" fillId="0" borderId="26" xfId="50" applyNumberFormat="1" applyFont="1" applyBorder="1" applyAlignment="1">
      <alignment horizontal="distributed" vertical="center" wrapText="1" justifyLastLine="1"/>
    </xf>
    <xf numFmtId="38" fontId="21" fillId="0" borderId="14" xfId="51" applyFont="1" applyBorder="1" applyAlignment="1">
      <alignment horizontal="distributed" vertical="center" wrapText="1" justifyLastLine="1"/>
    </xf>
    <xf numFmtId="38" fontId="21" fillId="0" borderId="19" xfId="51" applyFont="1" applyBorder="1" applyAlignment="1">
      <alignment horizontal="distributed" vertical="center" justifyLastLine="1"/>
    </xf>
    <xf numFmtId="38" fontId="21" fillId="0" borderId="13" xfId="51" applyFont="1" applyBorder="1" applyAlignment="1">
      <alignment horizontal="distributed" vertical="center" justifyLastLine="1"/>
    </xf>
    <xf numFmtId="38" fontId="21" fillId="0" borderId="29" xfId="51" applyFont="1" applyBorder="1" applyAlignment="1">
      <alignment horizontal="distributed" vertical="center" justifyLastLine="1"/>
    </xf>
    <xf numFmtId="38" fontId="22" fillId="0" borderId="21" xfId="51" applyFont="1" applyBorder="1" applyAlignment="1">
      <alignment horizontal="distributed" vertical="center" wrapText="1" justifyLastLine="1"/>
    </xf>
    <xf numFmtId="38" fontId="22" fillId="0" borderId="22" xfId="51" applyFont="1" applyBorder="1" applyAlignment="1">
      <alignment horizontal="distributed" vertical="center" justifyLastLine="1"/>
    </xf>
    <xf numFmtId="38" fontId="21" fillId="0" borderId="21" xfId="51" applyFont="1" applyBorder="1" applyAlignment="1">
      <alignment horizontal="distributed" vertical="center" wrapText="1" justifyLastLine="1"/>
    </xf>
    <xf numFmtId="38" fontId="21" fillId="0" borderId="22" xfId="51" applyFont="1" applyBorder="1" applyAlignment="1">
      <alignment horizontal="distributed" vertical="center" justifyLastLine="1"/>
    </xf>
    <xf numFmtId="38" fontId="21" fillId="0" borderId="27" xfId="51" applyFont="1" applyBorder="1" applyAlignment="1">
      <alignment horizontal="distributed" vertical="center" justifyLastLine="1"/>
    </xf>
    <xf numFmtId="38" fontId="21" fillId="0" borderId="11" xfId="51" applyFont="1" applyBorder="1" applyAlignment="1">
      <alignment horizontal="distributed" vertical="center" justifyLastLine="1"/>
    </xf>
    <xf numFmtId="38" fontId="29" fillId="0" borderId="21" xfId="51" applyFont="1" applyBorder="1" applyAlignment="1">
      <alignment horizontal="distributed" vertical="center" wrapText="1" justifyLastLine="1"/>
    </xf>
    <xf numFmtId="38" fontId="29" fillId="0" borderId="22" xfId="51" applyFont="1" applyBorder="1" applyAlignment="1">
      <alignment horizontal="distributed" vertical="center" justifyLastLine="1"/>
    </xf>
    <xf numFmtId="38" fontId="21" fillId="0" borderId="22" xfId="51" applyFont="1" applyBorder="1" applyAlignment="1">
      <alignment horizontal="distributed" justifyLastLine="1"/>
    </xf>
    <xf numFmtId="38" fontId="21" fillId="0" borderId="28" xfId="51" applyFont="1" applyBorder="1" applyAlignment="1">
      <alignment horizontal="distributed" vertical="center" justifyLastLine="1"/>
    </xf>
    <xf numFmtId="38" fontId="29" fillId="0" borderId="59" xfId="51" applyFont="1" applyBorder="1" applyAlignment="1">
      <alignment horizontal="distributed" vertical="center" justifyLastLine="1"/>
    </xf>
    <xf numFmtId="38" fontId="29" fillId="0" borderId="58" xfId="51" applyFont="1" applyBorder="1" applyAlignment="1">
      <alignment horizontal="distributed" vertical="center" justifyLastLine="1"/>
    </xf>
    <xf numFmtId="38" fontId="29" fillId="0" borderId="57" xfId="51" applyFont="1" applyBorder="1" applyAlignment="1">
      <alignment horizontal="distributed" vertical="center" justifyLastLine="1"/>
    </xf>
    <xf numFmtId="38" fontId="29" fillId="0" borderId="10" xfId="51" applyFont="1" applyBorder="1" applyAlignment="1">
      <alignment horizontal="center" vertical="center" shrinkToFit="1"/>
    </xf>
    <xf numFmtId="38" fontId="29" fillId="0" borderId="0" xfId="51" applyFont="1" applyBorder="1" applyAlignment="1">
      <alignment horizontal="center" vertical="center" shrinkToFit="1"/>
    </xf>
    <xf numFmtId="38" fontId="29" fillId="0" borderId="24" xfId="51" applyFont="1" applyBorder="1" applyAlignment="1">
      <alignment horizontal="center" vertical="center" shrinkToFit="1"/>
    </xf>
    <xf numFmtId="38" fontId="29" fillId="0" borderId="39" xfId="51" applyFont="1" applyBorder="1" applyAlignment="1">
      <alignment horizontal="center" vertical="center" shrinkToFit="1"/>
    </xf>
    <xf numFmtId="38" fontId="29" fillId="0" borderId="41" xfId="51" applyFont="1" applyBorder="1" applyAlignment="1">
      <alignment horizontal="distributed" vertical="center" justifyLastLine="1"/>
    </xf>
    <xf numFmtId="38" fontId="29" fillId="0" borderId="38" xfId="51" applyFont="1" applyBorder="1" applyAlignment="1">
      <alignment horizontal="center" vertical="center" wrapText="1" justifyLastLine="1"/>
    </xf>
    <xf numFmtId="38" fontId="29" fillId="0" borderId="41" xfId="51" applyFont="1" applyBorder="1" applyAlignment="1">
      <alignment horizontal="center" vertical="center" wrapText="1" justifyLastLine="1"/>
    </xf>
    <xf numFmtId="38" fontId="29" fillId="0" borderId="22" xfId="51" applyFont="1" applyBorder="1" applyAlignment="1">
      <alignment horizontal="center" vertical="center" wrapText="1" justifyLastLine="1"/>
    </xf>
    <xf numFmtId="38" fontId="29" fillId="0" borderId="24" xfId="51" applyFont="1" applyBorder="1" applyAlignment="1">
      <alignment horizontal="distributed" vertical="center" wrapText="1" justifyLastLine="1"/>
    </xf>
    <xf numFmtId="38" fontId="29" fillId="0" borderId="39" xfId="51" applyFont="1" applyBorder="1" applyAlignment="1">
      <alignment horizontal="distributed" vertical="center" justifyLastLine="1"/>
    </xf>
    <xf numFmtId="38" fontId="29" fillId="0" borderId="10" xfId="51" applyFont="1" applyBorder="1" applyAlignment="1">
      <alignment horizontal="distributed" vertical="center" justifyLastLine="1"/>
    </xf>
    <xf numFmtId="38" fontId="29" fillId="0" borderId="20" xfId="51" applyFont="1" applyBorder="1" applyAlignment="1">
      <alignment horizontal="distributed" vertical="center" justifyLastLine="1"/>
    </xf>
    <xf numFmtId="38" fontId="29" fillId="0" borderId="13" xfId="51" applyFont="1" applyBorder="1" applyAlignment="1">
      <alignment horizontal="distributed" vertical="center" justifyLastLine="1"/>
    </xf>
    <xf numFmtId="38" fontId="29" fillId="0" borderId="14" xfId="51" applyFont="1" applyBorder="1" applyAlignment="1">
      <alignment horizontal="distributed" vertical="center" justifyLastLine="1"/>
    </xf>
    <xf numFmtId="38" fontId="29" fillId="0" borderId="29" xfId="51" applyFont="1" applyBorder="1" applyAlignment="1">
      <alignment horizontal="distributed" vertical="center" justifyLastLine="1"/>
    </xf>
    <xf numFmtId="38" fontId="29" fillId="0" borderId="13" xfId="51" applyFont="1" applyBorder="1" applyAlignment="1">
      <alignment horizontal="distributed" vertical="center" wrapText="1" justifyLastLine="1"/>
    </xf>
    <xf numFmtId="38" fontId="29" fillId="0" borderId="29" xfId="51" applyFont="1" applyBorder="1" applyAlignment="1">
      <alignment horizontal="distributed" vertical="center" wrapText="1" justifyLastLine="1"/>
    </xf>
    <xf numFmtId="38" fontId="29" fillId="0" borderId="10" xfId="51" applyFont="1" applyBorder="1" applyAlignment="1">
      <alignment horizontal="distributed" vertical="center" wrapText="1" justifyLastLine="1"/>
    </xf>
    <xf numFmtId="38" fontId="29" fillId="0" borderId="20" xfId="51" applyFont="1" applyBorder="1" applyAlignment="1">
      <alignment horizontal="distributed" vertical="center" wrapText="1" justifyLastLine="1"/>
    </xf>
    <xf numFmtId="38" fontId="29" fillId="0" borderId="21" xfId="51" applyFont="1" applyBorder="1" applyAlignment="1">
      <alignment horizontal="center" vertical="center" wrapText="1" justifyLastLine="1"/>
    </xf>
    <xf numFmtId="38" fontId="29" fillId="0" borderId="28" xfId="51" applyFont="1" applyBorder="1" applyAlignment="1">
      <alignment horizontal="distributed" vertical="center" justifyLastLine="1"/>
    </xf>
    <xf numFmtId="38" fontId="29" fillId="0" borderId="27" xfId="51" applyFont="1" applyBorder="1" applyAlignment="1">
      <alignment horizontal="distributed" vertical="center" justifyLastLine="1"/>
    </xf>
    <xf numFmtId="38" fontId="29" fillId="0" borderId="11" xfId="51" applyFont="1" applyBorder="1" applyAlignment="1">
      <alignment horizontal="distributed" vertical="center" justifyLastLine="1"/>
    </xf>
    <xf numFmtId="49" fontId="25" fillId="0" borderId="29" xfId="50" applyNumberFormat="1" applyFont="1" applyBorder="1" applyAlignment="1">
      <alignment horizontal="distributed" vertical="center" wrapText="1" justifyLastLine="1"/>
    </xf>
    <xf numFmtId="49" fontId="25" fillId="0" borderId="20" xfId="50" applyNumberFormat="1" applyFont="1" applyBorder="1" applyAlignment="1">
      <alignment horizontal="distributed" vertical="center" wrapText="1" justifyLastLine="1"/>
    </xf>
    <xf numFmtId="49" fontId="25" fillId="0" borderId="26" xfId="50" applyNumberFormat="1" applyFont="1" applyBorder="1" applyAlignment="1">
      <alignment horizontal="distributed" vertical="center" wrapText="1" justifyLastLine="1"/>
    </xf>
    <xf numFmtId="38" fontId="29" fillId="0" borderId="21" xfId="51" applyFont="1" applyBorder="1" applyAlignment="1">
      <alignment horizontal="distributed" vertical="center" justifyLastLine="1"/>
    </xf>
    <xf numFmtId="38" fontId="29" fillId="0" borderId="26" xfId="51" applyFont="1" applyBorder="1" applyAlignment="1">
      <alignment horizontal="distributed" vertical="center" wrapText="1" justifyLastLine="1"/>
    </xf>
    <xf numFmtId="38" fontId="29" fillId="0" borderId="41" xfId="51" applyFont="1" applyBorder="1" applyAlignment="1">
      <alignment horizontal="distributed" vertical="center" wrapText="1" justifyLastLine="1"/>
    </xf>
    <xf numFmtId="38" fontId="29" fillId="0" borderId="22" xfId="51" applyFont="1" applyBorder="1" applyAlignment="1">
      <alignment horizontal="distributed" vertical="center" wrapText="1" justifyLastLine="1"/>
    </xf>
    <xf numFmtId="38" fontId="29" fillId="0" borderId="13" xfId="51" applyFont="1" applyBorder="1" applyAlignment="1">
      <alignment horizontal="center" vertical="center" wrapText="1" justifyLastLine="1"/>
    </xf>
    <xf numFmtId="38" fontId="29" fillId="0" borderId="10" xfId="51" applyFont="1" applyBorder="1" applyAlignment="1">
      <alignment horizontal="center" vertical="center" wrapText="1" justifyLastLine="1"/>
    </xf>
    <xf numFmtId="38" fontId="29" fillId="0" borderId="18" xfId="51" applyFont="1" applyBorder="1" applyAlignment="1">
      <alignment horizontal="center" vertical="center" wrapText="1" justifyLastLine="1"/>
    </xf>
    <xf numFmtId="38" fontId="29" fillId="0" borderId="30" xfId="51" applyFont="1" applyBorder="1" applyAlignment="1">
      <alignment horizontal="distributed" vertical="center" justifyLastLine="1"/>
    </xf>
    <xf numFmtId="38" fontId="29" fillId="0" borderId="25" xfId="51" applyFont="1" applyBorder="1" applyAlignment="1">
      <alignment horizontal="distributed" vertical="center" justifyLastLine="1"/>
    </xf>
    <xf numFmtId="38" fontId="29" fillId="0" borderId="15" xfId="51" applyFont="1" applyBorder="1" applyAlignment="1">
      <alignment horizontal="distributed" vertical="center" justifyLastLine="1"/>
    </xf>
    <xf numFmtId="0" fontId="25" fillId="0" borderId="30" xfId="50" applyFont="1" applyBorder="1" applyAlignment="1">
      <alignment horizontal="distributed" vertical="center" justifyLastLine="1"/>
    </xf>
    <xf numFmtId="0" fontId="25" fillId="0" borderId="15" xfId="50" applyFont="1" applyBorder="1" applyAlignment="1">
      <alignment horizontal="distributed" vertical="center" justifyLastLine="1"/>
    </xf>
    <xf numFmtId="0" fontId="29" fillId="0" borderId="30" xfId="50" applyFont="1" applyBorder="1" applyAlignment="1">
      <alignment horizontal="distributed" vertical="center" justifyLastLine="1"/>
    </xf>
    <xf numFmtId="0" fontId="29" fillId="0" borderId="15" xfId="50" applyFont="1" applyBorder="1" applyAlignment="1">
      <alignment horizontal="distributed" vertical="center" justifyLastLine="1"/>
    </xf>
    <xf numFmtId="0" fontId="25" fillId="0" borderId="38" xfId="50" applyFont="1" applyBorder="1" applyAlignment="1">
      <alignment horizontal="distributed" vertical="center" justifyLastLine="1"/>
    </xf>
    <xf numFmtId="0" fontId="29" fillId="0" borderId="38" xfId="50" applyFont="1" applyBorder="1" applyAlignment="1">
      <alignment horizontal="distributed" vertical="center" justifyLastLine="1"/>
    </xf>
    <xf numFmtId="0" fontId="29" fillId="0" borderId="24" xfId="50" applyFont="1" applyBorder="1" applyAlignment="1">
      <alignment horizontal="distributed" vertical="center" justifyLastLine="1"/>
    </xf>
    <xf numFmtId="0" fontId="29" fillId="0" borderId="18" xfId="50" applyFont="1" applyBorder="1" applyAlignment="1">
      <alignment horizontal="distributed" vertical="center" justifyLastLine="1"/>
    </xf>
    <xf numFmtId="0" fontId="25" fillId="0" borderId="38" xfId="50" applyFont="1" applyBorder="1" applyAlignment="1">
      <alignment horizontal="distributed" vertical="center" wrapText="1" justifyLastLine="1"/>
    </xf>
    <xf numFmtId="0" fontId="25" fillId="0" borderId="41" xfId="50" applyFont="1" applyBorder="1" applyAlignment="1">
      <alignment horizontal="distributed" vertical="center" wrapText="1" justifyLastLine="1"/>
    </xf>
    <xf numFmtId="0" fontId="25" fillId="0" borderId="25" xfId="50" applyFont="1" applyBorder="1" applyAlignment="1">
      <alignment horizontal="distributed" vertical="center" justifyLastLine="1"/>
    </xf>
    <xf numFmtId="0" fontId="29" fillId="0" borderId="13" xfId="50" applyFont="1" applyBorder="1" applyAlignment="1">
      <alignment horizontal="distributed" vertical="center" wrapText="1" justifyLastLine="1"/>
    </xf>
    <xf numFmtId="0" fontId="29" fillId="0" borderId="14" xfId="50" applyFont="1" applyBorder="1" applyAlignment="1">
      <alignment horizontal="distributed" vertical="center" wrapText="1" justifyLastLine="1"/>
    </xf>
    <xf numFmtId="0" fontId="29" fillId="0" borderId="18" xfId="50" applyFont="1" applyBorder="1" applyAlignment="1">
      <alignment horizontal="distributed" vertical="center" wrapText="1" justifyLastLine="1"/>
    </xf>
    <xf numFmtId="0" fontId="29" fillId="0" borderId="19" xfId="50" applyFont="1" applyBorder="1" applyAlignment="1">
      <alignment horizontal="distributed" vertical="center" wrapText="1" justifyLastLine="1"/>
    </xf>
    <xf numFmtId="0" fontId="25" fillId="0" borderId="41" xfId="50" applyFont="1" applyBorder="1" applyAlignment="1">
      <alignment horizontal="distributed" vertical="center" justifyLastLine="1"/>
    </xf>
    <xf numFmtId="0" fontId="25" fillId="0" borderId="28" xfId="50" applyFont="1" applyBorder="1" applyAlignment="1">
      <alignment horizontal="distributed" vertical="center" justifyLastLine="1"/>
    </xf>
    <xf numFmtId="0" fontId="29" fillId="0" borderId="28" xfId="50" applyFont="1" applyBorder="1" applyAlignment="1">
      <alignment horizontal="distributed" vertical="center" justifyLastLine="1"/>
    </xf>
    <xf numFmtId="0" fontId="29" fillId="0" borderId="11" xfId="50" applyFont="1" applyBorder="1" applyAlignment="1">
      <alignment horizontal="distributed" vertical="center" justifyLastLine="1"/>
    </xf>
    <xf numFmtId="0" fontId="50" fillId="0" borderId="38" xfId="0" applyFont="1" applyBorder="1" applyAlignment="1">
      <alignment horizontal="distributed" vertical="center" wrapText="1" justifyLastLine="1"/>
    </xf>
    <xf numFmtId="0" fontId="50" fillId="0" borderId="22" xfId="0" applyFont="1" applyBorder="1" applyAlignment="1">
      <alignment horizontal="distributed" vertical="center" justifyLastLine="1"/>
    </xf>
    <xf numFmtId="0" fontId="49" fillId="0" borderId="38" xfId="0" applyFont="1" applyBorder="1" applyAlignment="1">
      <alignment horizontal="distributed" vertical="center" justifyLastLine="1"/>
    </xf>
    <xf numFmtId="0" fontId="49" fillId="0" borderId="22" xfId="0" applyFont="1" applyBorder="1" applyAlignment="1">
      <alignment horizontal="distributed" vertical="center" justifyLastLine="1"/>
    </xf>
    <xf numFmtId="0" fontId="49" fillId="0" borderId="38" xfId="0" applyFont="1" applyBorder="1" applyAlignment="1">
      <alignment horizontal="distributed" vertical="center" wrapText="1" justifyLastLine="1"/>
    </xf>
    <xf numFmtId="0" fontId="49" fillId="0" borderId="29" xfId="0" applyFont="1" applyBorder="1" applyAlignment="1">
      <alignment horizontal="distributed" vertical="center" wrapText="1" justifyLastLine="1"/>
    </xf>
    <xf numFmtId="0" fontId="49" fillId="0" borderId="21" xfId="0" applyFont="1" applyBorder="1" applyAlignment="1">
      <alignment horizontal="distributed" vertical="center" justifyLastLine="1"/>
    </xf>
    <xf numFmtId="0" fontId="49" fillId="0" borderId="41" xfId="0" applyFont="1" applyBorder="1" applyAlignment="1">
      <alignment horizontal="distributed" vertical="center" justifyLastLine="1"/>
    </xf>
    <xf numFmtId="0" fontId="49" fillId="0" borderId="21" xfId="0" applyFont="1" applyBorder="1" applyAlignment="1">
      <alignment horizontal="distributed" vertical="center" wrapText="1" justifyLastLine="1"/>
    </xf>
    <xf numFmtId="0" fontId="49" fillId="0" borderId="13" xfId="0" applyFont="1" applyBorder="1" applyAlignment="1">
      <alignment horizontal="distributed" vertical="center" wrapText="1" justifyLastLine="1"/>
    </xf>
    <xf numFmtId="0" fontId="49" fillId="0" borderId="24" xfId="0" applyFont="1" applyBorder="1" applyAlignment="1">
      <alignment horizontal="distributed" vertical="center" justifyLastLine="1"/>
    </xf>
    <xf numFmtId="0" fontId="49" fillId="0" borderId="39" xfId="0" applyFont="1" applyBorder="1" applyAlignment="1">
      <alignment horizontal="distributed" vertical="center" justifyLastLine="1"/>
    </xf>
    <xf numFmtId="0" fontId="25" fillId="0" borderId="27" xfId="0" applyFont="1" applyFill="1" applyBorder="1" applyAlignment="1">
      <alignment horizontal="distributed" vertical="center" indent="2"/>
    </xf>
    <xf numFmtId="0" fontId="25" fillId="0" borderId="48" xfId="0" applyFont="1" applyFill="1" applyBorder="1" applyAlignment="1">
      <alignment horizontal="distributed" vertical="center" indent="2"/>
    </xf>
    <xf numFmtId="0" fontId="25" fillId="0" borderId="25" xfId="0" applyFont="1" applyFill="1" applyBorder="1" applyAlignment="1">
      <alignment horizontal="distributed" vertical="center" indent="2"/>
    </xf>
    <xf numFmtId="38" fontId="42" fillId="0" borderId="0" xfId="44" applyFont="1" applyFill="1" applyBorder="1" applyAlignment="1">
      <alignment horizontal="distributed" vertical="center"/>
    </xf>
    <xf numFmtId="38" fontId="42" fillId="0" borderId="20" xfId="44" applyFont="1" applyFill="1" applyBorder="1" applyAlignment="1">
      <alignment horizontal="distributed" vertical="center"/>
    </xf>
    <xf numFmtId="38" fontId="30" fillId="0" borderId="0" xfId="44" applyFont="1" applyFill="1" applyBorder="1" applyAlignment="1">
      <alignment horizontal="distributed" vertical="center"/>
    </xf>
    <xf numFmtId="38" fontId="30" fillId="0" borderId="20" xfId="44" applyFont="1" applyFill="1" applyBorder="1" applyAlignment="1">
      <alignment horizontal="distributed" vertical="center"/>
    </xf>
    <xf numFmtId="0" fontId="42" fillId="0" borderId="10" xfId="0" applyFont="1" applyFill="1" applyBorder="1" applyAlignment="1">
      <alignment horizontal="distributed" vertical="center"/>
    </xf>
    <xf numFmtId="0" fontId="42" fillId="0" borderId="0" xfId="0" applyFont="1" applyFill="1" applyBorder="1" applyAlignment="1">
      <alignment horizontal="distributed" vertical="center"/>
    </xf>
    <xf numFmtId="0" fontId="42" fillId="0" borderId="20" xfId="0" applyFont="1" applyFill="1" applyBorder="1" applyAlignment="1">
      <alignment horizontal="distributed" vertical="center"/>
    </xf>
    <xf numFmtId="0" fontId="29" fillId="0" borderId="24" xfId="0" applyFont="1" applyFill="1" applyBorder="1" applyAlignment="1"/>
    <xf numFmtId="0" fontId="29" fillId="0" borderId="23" xfId="0" applyFont="1" applyFill="1" applyBorder="1" applyAlignment="1"/>
    <xf numFmtId="0" fontId="29" fillId="0" borderId="39" xfId="0" applyFont="1" applyFill="1" applyBorder="1" applyAlignment="1"/>
    <xf numFmtId="0" fontId="25" fillId="0" borderId="13" xfId="0" applyFont="1" applyFill="1" applyBorder="1" applyAlignment="1">
      <alignment horizontal="distributed" vertical="center" indent="1"/>
    </xf>
    <xf numFmtId="0" fontId="25" fillId="0" borderId="14" xfId="0" applyFont="1" applyFill="1" applyBorder="1" applyAlignment="1">
      <alignment horizontal="distributed" vertical="center" indent="1"/>
    </xf>
    <xf numFmtId="0" fontId="25" fillId="0" borderId="10" xfId="0" applyFont="1" applyFill="1" applyBorder="1" applyAlignment="1">
      <alignment horizontal="distributed" vertical="center" indent="1"/>
    </xf>
    <xf numFmtId="0" fontId="25" fillId="0" borderId="18" xfId="0" applyFont="1" applyFill="1" applyBorder="1" applyAlignment="1">
      <alignment horizontal="distributed" vertical="center" indent="1"/>
    </xf>
    <xf numFmtId="0" fontId="23" fillId="0" borderId="0" xfId="0" applyFont="1" applyFill="1" applyBorder="1" applyAlignment="1">
      <alignment horizontal="distributed" vertical="center"/>
    </xf>
    <xf numFmtId="0" fontId="23" fillId="0" borderId="20" xfId="0" applyFont="1" applyFill="1" applyBorder="1" applyAlignment="1">
      <alignment horizontal="distributed" vertical="center"/>
    </xf>
    <xf numFmtId="49" fontId="21" fillId="0" borderId="27" xfId="53" applyNumberFormat="1" applyFont="1" applyBorder="1" applyAlignment="1">
      <alignment horizontal="center" vertical="center" wrapText="1"/>
    </xf>
    <xf numFmtId="49" fontId="21" fillId="0" borderId="61" xfId="53" applyNumberFormat="1" applyFont="1" applyBorder="1" applyAlignment="1">
      <alignment horizontal="center" vertical="center" wrapText="1"/>
    </xf>
    <xf numFmtId="49" fontId="21" fillId="0" borderId="60" xfId="53" applyNumberFormat="1" applyFont="1" applyBorder="1" applyAlignment="1">
      <alignment horizontal="center" vertical="center" wrapText="1"/>
    </xf>
    <xf numFmtId="49" fontId="21" fillId="0" borderId="28" xfId="53" applyNumberFormat="1" applyFont="1" applyBorder="1" applyAlignment="1">
      <alignment horizontal="center" vertical="center" wrapText="1"/>
    </xf>
    <xf numFmtId="49" fontId="21" fillId="0" borderId="11" xfId="53" applyNumberFormat="1" applyFont="1" applyBorder="1" applyAlignment="1">
      <alignment horizontal="center" vertical="center" wrapText="1"/>
    </xf>
    <xf numFmtId="0" fontId="25" fillId="0" borderId="13" xfId="48" applyFont="1" applyBorder="1" applyAlignment="1">
      <alignment horizontal="center" vertical="center" justifyLastLine="1"/>
    </xf>
    <xf numFmtId="0" fontId="25" fillId="0" borderId="14" xfId="48" applyFont="1" applyBorder="1" applyAlignment="1">
      <alignment horizontal="center" vertical="center" justifyLastLine="1"/>
    </xf>
    <xf numFmtId="0" fontId="25" fillId="0" borderId="18" xfId="48" applyFont="1" applyBorder="1" applyAlignment="1">
      <alignment horizontal="center" vertical="center" justifyLastLine="1"/>
    </xf>
    <xf numFmtId="0" fontId="25" fillId="0" borderId="19" xfId="48" applyFont="1" applyBorder="1" applyAlignment="1">
      <alignment horizontal="center" vertical="center" justifyLastLine="1"/>
    </xf>
    <xf numFmtId="0" fontId="25" fillId="0" borderId="29" xfId="48" applyFont="1" applyBorder="1" applyAlignment="1">
      <alignment horizontal="center" vertical="center" justifyLastLine="1"/>
    </xf>
    <xf numFmtId="0" fontId="25" fillId="0" borderId="26" xfId="48" applyFont="1" applyBorder="1" applyAlignment="1">
      <alignment horizontal="center" vertical="center" justifyLastLine="1"/>
    </xf>
    <xf numFmtId="49" fontId="21" fillId="0" borderId="42" xfId="53" applyNumberFormat="1" applyFont="1" applyBorder="1" applyAlignment="1">
      <alignment horizontal="center" vertical="center" wrapText="1"/>
    </xf>
    <xf numFmtId="49" fontId="29" fillId="0" borderId="27" xfId="53" applyNumberFormat="1" applyFont="1" applyBorder="1" applyAlignment="1">
      <alignment horizontal="center" vertical="center" wrapText="1"/>
    </xf>
    <xf numFmtId="49" fontId="29" fillId="0" borderId="61" xfId="53" applyNumberFormat="1" applyFont="1" applyBorder="1" applyAlignment="1">
      <alignment horizontal="center" vertical="center" wrapText="1"/>
    </xf>
    <xf numFmtId="49" fontId="29" fillId="0" borderId="60" xfId="53" applyNumberFormat="1" applyFont="1" applyBorder="1" applyAlignment="1">
      <alignment horizontal="center" vertical="center" wrapText="1"/>
    </xf>
    <xf numFmtId="49" fontId="66" fillId="0" borderId="60" xfId="53" applyNumberFormat="1" applyFont="1" applyBorder="1" applyAlignment="1">
      <alignment horizontal="center" vertical="center" wrapText="1"/>
    </xf>
    <xf numFmtId="49" fontId="66" fillId="0" borderId="61" xfId="53" applyNumberFormat="1" applyFont="1" applyBorder="1" applyAlignment="1">
      <alignment horizontal="center" vertical="center" wrapText="1"/>
    </xf>
    <xf numFmtId="0" fontId="55" fillId="0" borderId="0" xfId="54" applyFont="1" applyFill="1" applyBorder="1" applyAlignment="1">
      <alignment horizontal="center" vertical="center" shrinkToFit="1"/>
    </xf>
    <xf numFmtId="0" fontId="49" fillId="0" borderId="29" xfId="54" applyFont="1" applyFill="1" applyBorder="1" applyAlignment="1">
      <alignment horizontal="distributed" vertical="center" wrapText="1" indent="1" justifyLastLine="1"/>
    </xf>
    <xf numFmtId="0" fontId="49" fillId="0" borderId="26" xfId="54" applyFont="1" applyFill="1" applyBorder="1" applyAlignment="1">
      <alignment horizontal="distributed" vertical="center" indent="1" justifyLastLine="1"/>
    </xf>
    <xf numFmtId="38" fontId="49" fillId="0" borderId="28" xfId="44" applyFont="1" applyFill="1" applyBorder="1" applyAlignment="1">
      <alignment horizontal="distributed" vertical="center" justifyLastLine="1"/>
    </xf>
    <xf numFmtId="38" fontId="49" fillId="0" borderId="27" xfId="44" applyFont="1" applyFill="1" applyBorder="1" applyAlignment="1">
      <alignment horizontal="distributed" vertical="center" justifyLastLine="1"/>
    </xf>
    <xf numFmtId="0" fontId="49" fillId="0" borderId="11" xfId="0" applyFont="1" applyFill="1" applyBorder="1" applyAlignment="1">
      <alignment horizontal="distributed" vertical="center" justifyLastLine="1"/>
    </xf>
    <xf numFmtId="0" fontId="49" fillId="0" borderId="15" xfId="0" applyFont="1" applyFill="1" applyBorder="1" applyAlignment="1">
      <alignment horizontal="distributed" vertical="center" justifyLastLine="1"/>
    </xf>
    <xf numFmtId="0" fontId="49" fillId="0" borderId="17" xfId="0" applyFont="1" applyFill="1" applyBorder="1" applyAlignment="1">
      <alignment horizontal="distributed" vertical="center" justifyLastLine="1"/>
    </xf>
    <xf numFmtId="0" fontId="50" fillId="0" borderId="16" xfId="0" applyFont="1" applyFill="1" applyBorder="1" applyAlignment="1">
      <alignment horizontal="distributed" vertical="center" wrapText="1" justifyLastLine="1"/>
    </xf>
    <xf numFmtId="0" fontId="50" fillId="0" borderId="16" xfId="0" applyFont="1" applyFill="1" applyBorder="1" applyAlignment="1">
      <alignment horizontal="distributed" vertical="center" justifyLastLine="1"/>
    </xf>
    <xf numFmtId="0" fontId="49" fillId="0" borderId="55" xfId="0" applyFont="1" applyFill="1" applyBorder="1" applyAlignment="1">
      <alignment horizontal="distributed" vertical="center" justifyLastLine="1"/>
    </xf>
    <xf numFmtId="0" fontId="49" fillId="0" borderId="52" xfId="0" applyFont="1" applyFill="1" applyBorder="1" applyAlignment="1">
      <alignment horizontal="distributed" vertical="center" justifyLastLine="1"/>
    </xf>
    <xf numFmtId="0" fontId="49" fillId="0" borderId="30" xfId="0" applyFont="1" applyFill="1" applyBorder="1" applyAlignment="1">
      <alignment horizontal="distributed" vertical="center" justifyLastLine="1"/>
    </xf>
    <xf numFmtId="0" fontId="49" fillId="0" borderId="25" xfId="0" applyFont="1" applyFill="1" applyBorder="1" applyAlignment="1">
      <alignment horizontal="distributed" vertical="center" justifyLastLine="1"/>
    </xf>
    <xf numFmtId="0" fontId="49" fillId="0" borderId="48" xfId="0" applyFont="1" applyFill="1" applyBorder="1" applyAlignment="1">
      <alignment horizontal="distributed" vertical="center" justifyLastLine="1"/>
    </xf>
    <xf numFmtId="0" fontId="50" fillId="0" borderId="38" xfId="0" applyFont="1" applyFill="1" applyBorder="1" applyAlignment="1">
      <alignment horizontal="distributed" vertical="center" wrapText="1" justifyLastLine="1"/>
    </xf>
    <xf numFmtId="0" fontId="50" fillId="0" borderId="22" xfId="0" applyFont="1" applyFill="1" applyBorder="1" applyAlignment="1">
      <alignment horizontal="distributed" vertical="center" wrapText="1" justifyLastLine="1"/>
    </xf>
    <xf numFmtId="0" fontId="49" fillId="0" borderId="21" xfId="0" applyFont="1" applyFill="1" applyBorder="1" applyAlignment="1">
      <alignment horizontal="center" vertical="center" wrapText="1" justifyLastLine="1"/>
    </xf>
    <xf numFmtId="0" fontId="49" fillId="0" borderId="41" xfId="0" applyFont="1" applyFill="1" applyBorder="1" applyAlignment="1">
      <alignment horizontal="center" vertical="center" justifyLastLine="1"/>
    </xf>
    <xf numFmtId="0" fontId="49" fillId="0" borderId="22" xfId="0" applyFont="1" applyFill="1" applyBorder="1" applyAlignment="1">
      <alignment horizontal="center" vertical="center" justifyLastLine="1"/>
    </xf>
    <xf numFmtId="0" fontId="55" fillId="0" borderId="0" xfId="0" applyFont="1" applyFill="1" applyAlignment="1">
      <alignment horizontal="center" vertical="center"/>
    </xf>
    <xf numFmtId="0" fontId="49" fillId="0" borderId="12" xfId="0" applyFont="1" applyFill="1" applyBorder="1" applyAlignment="1">
      <alignment horizontal="distributed" vertical="center" justifyLastLine="1"/>
    </xf>
    <xf numFmtId="0" fontId="49" fillId="0" borderId="28" xfId="0" applyFont="1" applyFill="1" applyBorder="1" applyAlignment="1">
      <alignment horizontal="distributed" vertical="center" justifyLastLine="1"/>
    </xf>
    <xf numFmtId="0" fontId="49" fillId="0" borderId="16" xfId="0" applyFont="1" applyFill="1" applyBorder="1" applyAlignment="1">
      <alignment horizontal="distributed" vertical="center" justifyLastLine="1"/>
    </xf>
    <xf numFmtId="0" fontId="49" fillId="0" borderId="29" xfId="0" applyFont="1" applyFill="1" applyBorder="1" applyAlignment="1">
      <alignment horizontal="distributed" vertical="center" justifyLastLine="1"/>
    </xf>
    <xf numFmtId="0" fontId="49" fillId="0" borderId="20" xfId="0" applyFont="1" applyFill="1" applyBorder="1" applyAlignment="1">
      <alignment horizontal="distributed" vertical="center" justifyLastLine="1"/>
    </xf>
    <xf numFmtId="0" fontId="49" fillId="0" borderId="26" xfId="0" applyFont="1" applyFill="1" applyBorder="1" applyAlignment="1">
      <alignment horizontal="distributed" vertical="center" justifyLastLine="1"/>
    </xf>
    <xf numFmtId="38" fontId="49" fillId="0" borderId="12" xfId="44" applyFont="1" applyFill="1" applyBorder="1" applyAlignment="1">
      <alignment horizontal="distributed" vertical="center" justifyLastLine="1"/>
    </xf>
    <xf numFmtId="38" fontId="49" fillId="0" borderId="30" xfId="44" applyFont="1" applyFill="1" applyBorder="1" applyAlignment="1">
      <alignment horizontal="distributed" vertical="center" justifyLastLine="1"/>
    </xf>
    <xf numFmtId="38" fontId="49" fillId="0" borderId="25" xfId="44" applyFont="1" applyFill="1" applyBorder="1" applyAlignment="1">
      <alignment horizontal="distributed" vertical="center" justifyLastLine="1"/>
    </xf>
    <xf numFmtId="38" fontId="49" fillId="0" borderId="15" xfId="44" applyFont="1" applyFill="1" applyBorder="1" applyAlignment="1">
      <alignment horizontal="distributed" vertical="center" justifyLastLine="1"/>
    </xf>
    <xf numFmtId="38" fontId="49" fillId="0" borderId="17" xfId="44" applyFont="1" applyFill="1" applyBorder="1" applyAlignment="1">
      <alignment horizontal="distributed" vertical="center" justifyLastLine="1"/>
    </xf>
    <xf numFmtId="38" fontId="49" fillId="0" borderId="15" xfId="44" applyFont="1" applyFill="1" applyBorder="1" applyAlignment="1">
      <alignment horizontal="distributed" vertical="center" wrapText="1" justifyLastLine="1"/>
    </xf>
    <xf numFmtId="38" fontId="49" fillId="0" borderId="16" xfId="44" applyFont="1" applyFill="1" applyBorder="1" applyAlignment="1">
      <alignment horizontal="distributed" vertical="center" justifyLastLine="1"/>
    </xf>
    <xf numFmtId="0" fontId="26" fillId="0" borderId="0" xfId="0" applyFont="1" applyFill="1" applyBorder="1" applyAlignment="1">
      <alignment horizontal="center" vertical="center"/>
    </xf>
    <xf numFmtId="0" fontId="25" fillId="0" borderId="28" xfId="0" applyFont="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9" fillId="0" borderId="0" xfId="0" applyFont="1" applyFill="1" applyBorder="1" applyAlignment="1">
      <alignment horizontal="left"/>
    </xf>
    <xf numFmtId="0" fontId="25" fillId="0" borderId="12" xfId="0" applyNumberFormat="1" applyFont="1" applyFill="1" applyBorder="1" applyAlignment="1">
      <alignment horizontal="distributed" vertical="center" justifyLastLine="1"/>
    </xf>
    <xf numFmtId="0" fontId="25" fillId="0" borderId="43" xfId="0" applyNumberFormat="1" applyFont="1" applyFill="1" applyBorder="1" applyAlignment="1">
      <alignment horizontal="distributed" vertical="center" justifyLastLine="1"/>
    </xf>
    <xf numFmtId="0" fontId="29" fillId="0" borderId="31" xfId="0" applyFont="1" applyFill="1" applyBorder="1" applyAlignment="1">
      <alignment horizontal="center"/>
    </xf>
    <xf numFmtId="0" fontId="25" fillId="0" borderId="11"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7" fillId="0" borderId="0" xfId="55" applyFont="1" applyFill="1" applyBorder="1" applyAlignment="1">
      <alignment horizontal="center" vertical="center"/>
    </xf>
    <xf numFmtId="0" fontId="25" fillId="0" borderId="29" xfId="55" applyFont="1" applyFill="1" applyBorder="1" applyAlignment="1">
      <alignment horizontal="distributed" vertical="center" justifyLastLine="1"/>
    </xf>
    <xf numFmtId="0" fontId="25" fillId="0" borderId="26" xfId="55" applyFont="1" applyFill="1" applyBorder="1" applyAlignment="1">
      <alignment horizontal="distributed" vertical="center" justifyLastLine="1"/>
    </xf>
    <xf numFmtId="0" fontId="25" fillId="0" borderId="28" xfId="55" applyFont="1" applyFill="1" applyBorder="1" applyAlignment="1">
      <alignment horizontal="distributed" vertical="center" justifyLastLine="1"/>
    </xf>
    <xf numFmtId="0" fontId="25" fillId="0" borderId="27" xfId="55" applyFont="1" applyFill="1" applyBorder="1" applyAlignment="1">
      <alignment horizontal="distributed" vertical="center" justifyLastLine="1"/>
    </xf>
    <xf numFmtId="0" fontId="68" fillId="0" borderId="11" xfId="55" applyFill="1" applyBorder="1" applyAlignment="1">
      <alignment horizontal="distributed" vertical="center" justifyLastLine="1"/>
    </xf>
    <xf numFmtId="0" fontId="49" fillId="0" borderId="11" xfId="48" applyFont="1" applyFill="1" applyBorder="1" applyAlignment="1">
      <alignment horizontal="distributed" vertical="center" justifyLastLine="1"/>
    </xf>
    <xf numFmtId="0" fontId="49" fillId="0" borderId="15" xfId="48" applyFont="1" applyFill="1" applyBorder="1" applyAlignment="1">
      <alignment horizontal="distributed" vertical="center" justifyLastLine="1"/>
    </xf>
    <xf numFmtId="0" fontId="49" fillId="0" borderId="12" xfId="48" applyFont="1" applyFill="1" applyBorder="1" applyAlignment="1">
      <alignment horizontal="distributed" vertical="center" justifyLastLine="1"/>
    </xf>
    <xf numFmtId="0" fontId="49" fillId="0" borderId="28" xfId="48" applyFont="1" applyFill="1" applyBorder="1" applyAlignment="1">
      <alignment horizontal="distributed" vertical="center" justifyLastLine="1"/>
    </xf>
    <xf numFmtId="0" fontId="49" fillId="0" borderId="17" xfId="48" applyFont="1" applyFill="1" applyBorder="1" applyAlignment="1">
      <alignment horizontal="distributed" vertical="center" justifyLastLine="1"/>
    </xf>
    <xf numFmtId="0" fontId="49" fillId="0" borderId="16" xfId="48" applyFont="1" applyFill="1" applyBorder="1" applyAlignment="1">
      <alignment horizontal="distributed" vertical="center" justifyLastLine="1"/>
    </xf>
    <xf numFmtId="0" fontId="49" fillId="0" borderId="30" xfId="48" applyFont="1" applyFill="1" applyBorder="1" applyAlignment="1">
      <alignment horizontal="distributed" vertical="center" justifyLastLine="1"/>
    </xf>
    <xf numFmtId="0" fontId="49" fillId="0" borderId="28" xfId="48" applyFont="1" applyFill="1" applyBorder="1" applyAlignment="1">
      <alignment horizontal="center" vertical="center"/>
    </xf>
    <xf numFmtId="0" fontId="49" fillId="0" borderId="27" xfId="48" applyFont="1" applyFill="1" applyBorder="1" applyAlignment="1">
      <alignment horizontal="center" vertical="center"/>
    </xf>
    <xf numFmtId="0" fontId="49" fillId="0" borderId="11" xfId="48" applyFont="1" applyFill="1" applyBorder="1" applyAlignment="1">
      <alignment horizontal="center" vertical="center"/>
    </xf>
    <xf numFmtId="0" fontId="49" fillId="0" borderId="12" xfId="48" applyFont="1" applyFill="1" applyBorder="1" applyAlignment="1">
      <alignment horizontal="center" vertical="center"/>
    </xf>
    <xf numFmtId="0" fontId="49" fillId="0" borderId="14" xfId="48" applyFont="1" applyFill="1" applyBorder="1" applyAlignment="1">
      <alignment horizontal="distributed" vertical="center" justifyLastLine="1"/>
    </xf>
    <xf numFmtId="0" fontId="49" fillId="0" borderId="19" xfId="48" applyFont="1" applyFill="1" applyBorder="1" applyAlignment="1">
      <alignment horizontal="distributed" vertical="center" justifyLastLine="1"/>
    </xf>
    <xf numFmtId="199" fontId="25" fillId="0" borderId="27" xfId="57" applyNumberFormat="1" applyFont="1" applyFill="1" applyBorder="1" applyAlignment="1">
      <alignment horizontal="distributed" justifyLastLine="1"/>
    </xf>
    <xf numFmtId="199" fontId="25" fillId="0" borderId="27" xfId="48" applyNumberFormat="1" applyFont="1" applyFill="1" applyBorder="1" applyAlignment="1">
      <alignment horizontal="distributed" justifyLastLine="1"/>
    </xf>
    <xf numFmtId="199" fontId="29" fillId="0" borderId="21" xfId="59" applyNumberFormat="1" applyFont="1" applyFill="1" applyBorder="1" applyAlignment="1">
      <alignment horizontal="distributed" vertical="center" wrapText="1" justifyLastLine="1"/>
    </xf>
    <xf numFmtId="199" fontId="29" fillId="0" borderId="22" xfId="59" applyNumberFormat="1" applyFont="1" applyFill="1" applyBorder="1" applyAlignment="1">
      <alignment horizontal="distributed" vertical="center" wrapText="1" justifyLastLine="1"/>
    </xf>
    <xf numFmtId="0" fontId="49" fillId="0" borderId="0" xfId="48" applyFont="1" applyFill="1" applyBorder="1" applyAlignment="1">
      <alignment horizontal="distributed" vertical="center" justifyLastLine="1"/>
    </xf>
    <xf numFmtId="199" fontId="49" fillId="0" borderId="13" xfId="57" applyNumberFormat="1" applyFont="1" applyFill="1" applyBorder="1" applyAlignment="1">
      <alignment horizontal="distributed" vertical="center" wrapText="1" justifyLastLine="1"/>
    </xf>
    <xf numFmtId="199" fontId="49" fillId="0" borderId="18" xfId="57" applyNumberFormat="1" applyFont="1" applyFill="1" applyBorder="1" applyAlignment="1">
      <alignment horizontal="distributed" vertical="center" wrapText="1" justifyLastLine="1"/>
    </xf>
    <xf numFmtId="199" fontId="49" fillId="0" borderId="18" xfId="57" applyNumberFormat="1" applyFont="1" applyFill="1" applyBorder="1" applyAlignment="1">
      <alignment horizontal="distributed" vertical="center" justifyLastLine="1"/>
    </xf>
    <xf numFmtId="0" fontId="57" fillId="0" borderId="31" xfId="48" applyFont="1" applyBorder="1" applyAlignment="1">
      <alignment horizontal="left"/>
    </xf>
    <xf numFmtId="0" fontId="49" fillId="0" borderId="19" xfId="57" applyFont="1" applyFill="1" applyBorder="1" applyAlignment="1">
      <alignment horizontal="distributed" vertical="center" shrinkToFit="1"/>
    </xf>
    <xf numFmtId="0" fontId="49" fillId="0" borderId="0" xfId="57" applyFont="1" applyFill="1" applyBorder="1" applyAlignment="1">
      <alignment horizontal="distributed" vertical="center" shrinkToFit="1"/>
    </xf>
    <xf numFmtId="0" fontId="49" fillId="0" borderId="20" xfId="57" applyFont="1" applyFill="1" applyBorder="1" applyAlignment="1">
      <alignment horizontal="distributed" vertical="center" shrinkToFit="1"/>
    </xf>
    <xf numFmtId="0" fontId="51" fillId="0" borderId="23" xfId="57" applyFont="1" applyFill="1" applyBorder="1" applyAlignment="1">
      <alignment horizontal="distributed" vertical="center"/>
    </xf>
    <xf numFmtId="0" fontId="51" fillId="0" borderId="39" xfId="57" applyFont="1" applyFill="1" applyBorder="1" applyAlignment="1">
      <alignment horizontal="distributed" vertical="center"/>
    </xf>
    <xf numFmtId="0" fontId="27" fillId="0" borderId="0" xfId="48" applyFont="1" applyFill="1" applyAlignment="1">
      <alignment horizontal="center" vertical="center"/>
    </xf>
    <xf numFmtId="0" fontId="25" fillId="0" borderId="11" xfId="48" applyFont="1" applyFill="1" applyBorder="1" applyAlignment="1">
      <alignment horizontal="distributed" vertical="center" indent="1"/>
    </xf>
    <xf numFmtId="0" fontId="25" fillId="0" borderId="15" xfId="48" applyFont="1" applyFill="1" applyBorder="1" applyAlignment="1">
      <alignment horizontal="distributed" vertical="center" indent="1"/>
    </xf>
    <xf numFmtId="0" fontId="25" fillId="0" borderId="28" xfId="48" applyFont="1" applyFill="1" applyBorder="1" applyAlignment="1">
      <alignment horizontal="distributed" vertical="center" indent="8"/>
    </xf>
    <xf numFmtId="0" fontId="25" fillId="0" borderId="27" xfId="48" applyFont="1" applyFill="1" applyBorder="1" applyAlignment="1">
      <alignment horizontal="distributed" vertical="center" indent="8"/>
    </xf>
    <xf numFmtId="0" fontId="25" fillId="0" borderId="16" xfId="48" applyFont="1" applyFill="1" applyBorder="1" applyAlignment="1">
      <alignment horizontal="distributed" vertical="center" justifyLastLine="1" shrinkToFit="1"/>
    </xf>
    <xf numFmtId="0" fontId="25" fillId="0" borderId="30" xfId="48" applyFont="1" applyFill="1" applyBorder="1" applyAlignment="1">
      <alignment horizontal="distributed" vertical="center" justifyLastLine="1" shrinkToFit="1"/>
    </xf>
    <xf numFmtId="0" fontId="25" fillId="0" borderId="12" xfId="48" applyFont="1" applyFill="1" applyBorder="1" applyAlignment="1">
      <alignment horizontal="distributed" vertical="center" justifyLastLine="1"/>
    </xf>
    <xf numFmtId="0" fontId="25" fillId="0" borderId="28" xfId="48" applyFont="1" applyFill="1" applyBorder="1" applyAlignment="1">
      <alignment horizontal="distributed" vertical="center" justifyLastLine="1"/>
    </xf>
    <xf numFmtId="0" fontId="25" fillId="0" borderId="11" xfId="48" applyFont="1" applyFill="1" applyBorder="1" applyAlignment="1">
      <alignment horizontal="distributed" vertical="center" justifyLastLine="1"/>
    </xf>
    <xf numFmtId="0" fontId="25" fillId="0" borderId="27" xfId="48" applyFont="1" applyFill="1" applyBorder="1" applyAlignment="1">
      <alignment horizontal="distributed" vertical="center" justifyLastLine="1"/>
    </xf>
    <xf numFmtId="0" fontId="25" fillId="0" borderId="23" xfId="48" applyFont="1" applyFill="1" applyBorder="1" applyAlignment="1">
      <alignment horizontal="distributed" vertical="center"/>
    </xf>
    <xf numFmtId="0" fontId="25" fillId="0" borderId="39" xfId="48" applyFont="1" applyFill="1" applyBorder="1" applyAlignment="1">
      <alignment horizontal="distributed" vertical="center"/>
    </xf>
    <xf numFmtId="0" fontId="25" fillId="0" borderId="0" xfId="48" applyFont="1" applyFill="1" applyBorder="1" applyAlignment="1">
      <alignment horizontal="distributed" vertical="center"/>
    </xf>
    <xf numFmtId="0" fontId="25" fillId="0" borderId="20" xfId="48" applyFont="1" applyFill="1" applyBorder="1" applyAlignment="1">
      <alignment horizontal="distributed" vertical="center"/>
    </xf>
    <xf numFmtId="0" fontId="29" fillId="0" borderId="31" xfId="48" applyFont="1" applyFill="1" applyBorder="1" applyAlignment="1">
      <alignment horizontal="left"/>
    </xf>
    <xf numFmtId="0" fontId="25" fillId="0" borderId="19" xfId="48" applyFont="1" applyFill="1" applyBorder="1" applyAlignment="1">
      <alignment horizontal="distributed" vertical="center"/>
    </xf>
    <xf numFmtId="0" fontId="25" fillId="0" borderId="26" xfId="48" applyFont="1" applyFill="1" applyBorder="1" applyAlignment="1">
      <alignment horizontal="distributed" vertical="center"/>
    </xf>
    <xf numFmtId="0" fontId="42" fillId="0" borderId="20" xfId="48" applyFont="1" applyFill="1" applyBorder="1" applyAlignment="1">
      <alignment horizontal="distributed" vertical="center"/>
    </xf>
    <xf numFmtId="0" fontId="27" fillId="0" borderId="0" xfId="48" applyFont="1" applyFill="1" applyAlignment="1">
      <alignment horizontal="center" vertical="center" shrinkToFit="1"/>
    </xf>
    <xf numFmtId="38" fontId="25" fillId="0" borderId="19" xfId="46" applyFont="1" applyFill="1" applyBorder="1" applyAlignment="1">
      <alignment horizontal="distributed" vertical="center"/>
    </xf>
    <xf numFmtId="38" fontId="25" fillId="0" borderId="26" xfId="46" applyFont="1" applyFill="1" applyBorder="1" applyAlignment="1">
      <alignment horizontal="distributed" vertical="center"/>
    </xf>
    <xf numFmtId="38" fontId="25" fillId="0" borderId="0" xfId="46" applyFont="1" applyFill="1" applyBorder="1" applyAlignment="1">
      <alignment horizontal="distributed" vertical="center"/>
    </xf>
    <xf numFmtId="38" fontId="25" fillId="0" borderId="20" xfId="46" applyFont="1" applyFill="1" applyBorder="1" applyAlignment="1">
      <alignment horizontal="distributed" vertical="center"/>
    </xf>
    <xf numFmtId="38" fontId="42" fillId="0" borderId="0" xfId="46" applyFont="1" applyFill="1" applyBorder="1" applyAlignment="1">
      <alignment horizontal="distributed" vertical="center"/>
    </xf>
    <xf numFmtId="38" fontId="42" fillId="0" borderId="20" xfId="46" applyFont="1" applyFill="1" applyBorder="1" applyAlignment="1">
      <alignment horizontal="distributed" vertical="center"/>
    </xf>
    <xf numFmtId="38" fontId="25" fillId="0" borderId="0" xfId="46" applyFont="1" applyFill="1" applyAlignment="1">
      <alignment horizontal="distributed" vertical="center"/>
    </xf>
    <xf numFmtId="38" fontId="25" fillId="0" borderId="23" xfId="46" applyFont="1" applyFill="1" applyBorder="1" applyAlignment="1">
      <alignment horizontal="distributed" vertical="center"/>
    </xf>
    <xf numFmtId="38" fontId="25" fillId="0" borderId="39" xfId="46" applyFont="1" applyFill="1" applyBorder="1" applyAlignment="1">
      <alignment horizontal="distributed" vertical="center"/>
    </xf>
    <xf numFmtId="0" fontId="25" fillId="0" borderId="14" xfId="48" applyFont="1" applyFill="1" applyBorder="1" applyAlignment="1">
      <alignment horizontal="distributed" vertical="center" justifyLastLine="1"/>
    </xf>
    <xf numFmtId="0" fontId="25" fillId="0" borderId="19" xfId="48" applyFont="1" applyFill="1" applyBorder="1" applyAlignment="1">
      <alignment horizontal="distributed" vertical="center" justifyLastLine="1"/>
    </xf>
    <xf numFmtId="0" fontId="25" fillId="0" borderId="21" xfId="48" applyFont="1" applyFill="1" applyBorder="1" applyAlignment="1">
      <alignment horizontal="distributed" vertical="center" indent="10" justifyLastLine="1"/>
    </xf>
    <xf numFmtId="0" fontId="25" fillId="0" borderId="22" xfId="48" applyFont="1" applyFill="1" applyBorder="1" applyAlignment="1">
      <alignment horizontal="distributed" vertical="center" indent="10" justifyLastLine="1"/>
    </xf>
    <xf numFmtId="0" fontId="25" fillId="0" borderId="29" xfId="48" applyFont="1" applyFill="1" applyBorder="1" applyAlignment="1">
      <alignment horizontal="distributed" vertical="center" justifyLastLine="1"/>
    </xf>
    <xf numFmtId="0" fontId="25" fillId="0" borderId="26" xfId="48" applyFont="1" applyFill="1" applyBorder="1" applyAlignment="1">
      <alignment horizontal="distributed" vertical="center" justifyLastLine="1"/>
    </xf>
    <xf numFmtId="0" fontId="25" fillId="0" borderId="21" xfId="48" applyFont="1" applyFill="1" applyBorder="1" applyAlignment="1">
      <alignment horizontal="center" vertical="distributed" textRotation="255"/>
    </xf>
    <xf numFmtId="0" fontId="25" fillId="0" borderId="41" xfId="48" applyFont="1" applyFill="1" applyBorder="1" applyAlignment="1">
      <alignment horizontal="center" vertical="distributed" textRotation="255"/>
    </xf>
    <xf numFmtId="0" fontId="25" fillId="0" borderId="22" xfId="48" applyFont="1" applyFill="1" applyBorder="1" applyAlignment="1">
      <alignment horizontal="center" vertical="distributed" textRotation="255"/>
    </xf>
    <xf numFmtId="0" fontId="25" fillId="0" borderId="13" xfId="48" applyFont="1" applyFill="1" applyBorder="1" applyAlignment="1">
      <alignment horizontal="center" vertical="distributed" textRotation="255"/>
    </xf>
    <xf numFmtId="0" fontId="25" fillId="0" borderId="10" xfId="48" applyFont="1" applyFill="1" applyBorder="1" applyAlignment="1">
      <alignment horizontal="center" vertical="distributed" textRotation="255"/>
    </xf>
    <xf numFmtId="0" fontId="25" fillId="0" borderId="18" xfId="48" applyFont="1" applyFill="1" applyBorder="1" applyAlignment="1">
      <alignment horizontal="center" vertical="distributed" textRotation="255"/>
    </xf>
    <xf numFmtId="0" fontId="25" fillId="0" borderId="41" xfId="48" applyFont="1" applyFill="1" applyBorder="1" applyAlignment="1">
      <alignment horizontal="center" vertical="distributed"/>
    </xf>
    <xf numFmtId="0" fontId="25" fillId="0" borderId="22" xfId="48" applyFont="1" applyFill="1" applyBorder="1" applyAlignment="1">
      <alignment horizontal="center" vertical="distributed"/>
    </xf>
    <xf numFmtId="0" fontId="21" fillId="0" borderId="21" xfId="48" applyFont="1" applyFill="1" applyBorder="1" applyAlignment="1">
      <alignment horizontal="center" vertical="distributed" textRotation="255" shrinkToFit="1"/>
    </xf>
    <xf numFmtId="0" fontId="21" fillId="0" borderId="41" xfId="48" applyFont="1" applyFill="1" applyBorder="1" applyAlignment="1">
      <alignment horizontal="center" vertical="distributed" textRotation="255" shrinkToFit="1"/>
    </xf>
    <xf numFmtId="0" fontId="21" fillId="0" borderId="22" xfId="48" applyFont="1" applyFill="1" applyBorder="1" applyAlignment="1">
      <alignment horizontal="center" vertical="distributed" textRotation="255" shrinkToFit="1"/>
    </xf>
    <xf numFmtId="0" fontId="25" fillId="0" borderId="29" xfId="48" applyFont="1" applyFill="1" applyBorder="1" applyAlignment="1">
      <alignment horizontal="center" vertical="center" wrapText="1"/>
    </xf>
    <xf numFmtId="0" fontId="25" fillId="0" borderId="20" xfId="48" applyFont="1" applyFill="1" applyBorder="1" applyAlignment="1">
      <alignment horizontal="center" vertical="center"/>
    </xf>
    <xf numFmtId="0" fontId="25" fillId="0" borderId="26" xfId="48" applyFont="1" applyFill="1" applyBorder="1" applyAlignment="1">
      <alignment horizontal="center" vertical="center"/>
    </xf>
    <xf numFmtId="0" fontId="25" fillId="0" borderId="13" xfId="48" applyFont="1" applyFill="1" applyBorder="1" applyAlignment="1">
      <alignment horizontal="center" vertical="distributed" textRotation="255" indent="1"/>
    </xf>
    <xf numFmtId="0" fontId="25" fillId="0" borderId="10" xfId="48" applyFont="1" applyFill="1" applyBorder="1" applyAlignment="1">
      <alignment horizontal="center" vertical="distributed" textRotation="255" indent="1"/>
    </xf>
    <xf numFmtId="0" fontId="25" fillId="0" borderId="18" xfId="48" applyFont="1" applyFill="1" applyBorder="1" applyAlignment="1">
      <alignment horizontal="center" vertical="distributed" textRotation="255" indent="1"/>
    </xf>
    <xf numFmtId="0" fontId="25" fillId="0" borderId="16" xfId="48" applyFont="1" applyFill="1" applyBorder="1" applyAlignment="1">
      <alignment horizontal="center" vertical="center"/>
    </xf>
    <xf numFmtId="0" fontId="25" fillId="0" borderId="30" xfId="48" applyFont="1" applyFill="1" applyBorder="1" applyAlignment="1">
      <alignment horizontal="center" vertical="center"/>
    </xf>
    <xf numFmtId="0" fontId="21" fillId="0" borderId="21" xfId="48" applyFont="1" applyFill="1" applyBorder="1" applyAlignment="1">
      <alignment horizontal="distributed" vertical="center" justifyLastLine="1" shrinkToFit="1"/>
    </xf>
    <xf numFmtId="0" fontId="21" fillId="0" borderId="22" xfId="48" applyFont="1" applyFill="1" applyBorder="1" applyAlignment="1">
      <alignment horizontal="distributed" vertical="center" justifyLastLine="1" shrinkToFit="1"/>
    </xf>
    <xf numFmtId="0" fontId="25" fillId="0" borderId="14" xfId="48" applyFont="1" applyFill="1" applyBorder="1" applyAlignment="1">
      <alignment horizontal="distributed" vertical="center" justifyLastLine="1" shrinkToFit="1"/>
    </xf>
    <xf numFmtId="0" fontId="25" fillId="0" borderId="19" xfId="48" applyFont="1" applyFill="1" applyBorder="1" applyAlignment="1">
      <alignment horizontal="distributed" vertical="center" justifyLastLine="1" shrinkToFit="1"/>
    </xf>
    <xf numFmtId="0" fontId="25" fillId="0" borderId="21" xfId="48" applyFont="1" applyFill="1" applyBorder="1" applyAlignment="1">
      <alignment horizontal="distributed" vertical="distributed" justifyLastLine="1" shrinkToFit="1"/>
    </xf>
    <xf numFmtId="0" fontId="25" fillId="0" borderId="22" xfId="48" applyFont="1" applyFill="1" applyBorder="1" applyAlignment="1">
      <alignment horizontal="distributed" vertical="distributed" justifyLastLine="1" shrinkToFit="1"/>
    </xf>
    <xf numFmtId="0" fontId="25" fillId="0" borderId="29" xfId="48" applyFont="1" applyFill="1" applyBorder="1" applyAlignment="1">
      <alignment horizontal="distributed" vertical="center" justifyLastLine="1" shrinkToFit="1"/>
    </xf>
    <xf numFmtId="0" fontId="25" fillId="0" borderId="26" xfId="48" applyFont="1" applyFill="1" applyBorder="1" applyAlignment="1">
      <alignment horizontal="distributed" vertical="center" justifyLastLine="1" shrinkToFit="1"/>
    </xf>
    <xf numFmtId="0" fontId="25" fillId="0" borderId="21" xfId="48" applyFont="1" applyFill="1" applyBorder="1" applyAlignment="1">
      <alignment horizontal="distributed" vertical="center" justifyLastLine="1" shrinkToFit="1"/>
    </xf>
    <xf numFmtId="0" fontId="25" fillId="0" borderId="22" xfId="48" applyFont="1" applyFill="1" applyBorder="1" applyAlignment="1">
      <alignment horizontal="distributed" vertical="center" justifyLastLine="1" shrinkToFit="1"/>
    </xf>
    <xf numFmtId="0" fontId="25" fillId="0" borderId="28" xfId="48" applyFont="1" applyFill="1" applyBorder="1" applyAlignment="1">
      <alignment horizontal="distributed" vertical="center" justifyLastLine="1" shrinkToFit="1"/>
    </xf>
    <xf numFmtId="0" fontId="25" fillId="0" borderId="27" xfId="48" applyFont="1" applyFill="1" applyBorder="1" applyAlignment="1">
      <alignment horizontal="distributed" vertical="center" justifyLastLine="1" shrinkToFit="1"/>
    </xf>
    <xf numFmtId="0" fontId="25" fillId="0" borderId="11" xfId="48" applyFont="1" applyFill="1" applyBorder="1" applyAlignment="1">
      <alignment horizontal="distributed" vertical="center" justifyLastLine="1" shrinkToFit="1"/>
    </xf>
    <xf numFmtId="0" fontId="25" fillId="0" borderId="16" xfId="48" applyFont="1" applyFill="1" applyBorder="1" applyAlignment="1">
      <alignment horizontal="distributed" vertical="center" justifyLastLine="1"/>
    </xf>
    <xf numFmtId="0" fontId="25" fillId="0" borderId="24" xfId="48" applyFont="1" applyFill="1" applyBorder="1" applyAlignment="1">
      <alignment horizontal="distributed" vertical="center" justifyLastLine="1"/>
    </xf>
    <xf numFmtId="0" fontId="25" fillId="0" borderId="18" xfId="48" applyFont="1" applyFill="1" applyBorder="1" applyAlignment="1">
      <alignment horizontal="distributed" vertical="center" justifyLastLine="1"/>
    </xf>
    <xf numFmtId="0" fontId="27" fillId="0" borderId="0" xfId="48" applyFont="1" applyFill="1" applyBorder="1" applyAlignment="1">
      <alignment horizontal="center" vertical="center"/>
    </xf>
    <xf numFmtId="0" fontId="43" fillId="0" borderId="0" xfId="48" applyFont="1" applyFill="1" applyAlignment="1">
      <alignment horizontal="center" vertical="center"/>
    </xf>
    <xf numFmtId="0" fontId="25" fillId="0" borderId="20" xfId="48" applyFont="1" applyFill="1" applyBorder="1" applyAlignment="1">
      <alignment horizontal="distributed" vertical="center" justifyLastLine="1"/>
    </xf>
    <xf numFmtId="0" fontId="25" fillId="0" borderId="21" xfId="48" applyFont="1" applyFill="1" applyBorder="1" applyAlignment="1">
      <alignment horizontal="distributed" vertical="center" justifyLastLine="1"/>
    </xf>
    <xf numFmtId="0" fontId="25" fillId="0" borderId="41" xfId="48" applyFont="1" applyFill="1" applyBorder="1" applyAlignment="1">
      <alignment horizontal="distributed" vertical="center" justifyLastLine="1"/>
    </xf>
    <xf numFmtId="0" fontId="25" fillId="0" borderId="21" xfId="48" applyFont="1" applyFill="1" applyBorder="1" applyAlignment="1">
      <alignment horizontal="distributed" vertical="center" wrapText="1" justifyLastLine="1"/>
    </xf>
    <xf numFmtId="0" fontId="25" fillId="0" borderId="41" xfId="48" applyFont="1" applyFill="1" applyBorder="1" applyAlignment="1">
      <alignment horizontal="distributed" vertical="center" wrapText="1" justifyLastLine="1"/>
    </xf>
    <xf numFmtId="0" fontId="25" fillId="0" borderId="30" xfId="48" applyFont="1" applyFill="1" applyBorder="1" applyAlignment="1">
      <alignment horizontal="distributed" vertical="center" justifyLastLine="1"/>
    </xf>
    <xf numFmtId="0" fontId="25" fillId="0" borderId="25" xfId="48" applyFont="1" applyFill="1" applyBorder="1" applyAlignment="1">
      <alignment horizontal="distributed" vertical="center" justifyLastLine="1"/>
    </xf>
    <xf numFmtId="0" fontId="25" fillId="0" borderId="15" xfId="48" applyFont="1" applyFill="1" applyBorder="1" applyAlignment="1">
      <alignment horizontal="distributed" vertical="center" justifyLastLine="1"/>
    </xf>
    <xf numFmtId="38" fontId="25" fillId="0" borderId="11" xfId="33" applyFont="1" applyFill="1" applyBorder="1" applyAlignment="1">
      <alignment horizontal="distributed" vertical="center" indent="1"/>
    </xf>
    <xf numFmtId="38" fontId="25" fillId="0" borderId="15" xfId="33" applyFont="1" applyFill="1" applyBorder="1" applyAlignment="1">
      <alignment horizontal="distributed" vertical="center" indent="1"/>
    </xf>
    <xf numFmtId="38" fontId="25" fillId="0" borderId="12" xfId="33" applyFont="1" applyFill="1" applyBorder="1" applyAlignment="1">
      <alignment horizontal="distributed" vertical="center" indent="1"/>
    </xf>
    <xf numFmtId="38" fontId="25" fillId="0" borderId="16" xfId="33" applyFont="1" applyFill="1" applyBorder="1" applyAlignment="1">
      <alignment horizontal="distributed" vertical="center" indent="1"/>
    </xf>
    <xf numFmtId="38" fontId="25" fillId="0" borderId="12" xfId="33" applyFont="1" applyFill="1" applyBorder="1" applyAlignment="1">
      <alignment horizontal="distributed" indent="2"/>
    </xf>
    <xf numFmtId="38" fontId="25" fillId="0" borderId="28" xfId="33" applyFont="1" applyFill="1" applyBorder="1" applyAlignment="1">
      <alignment horizontal="distributed" indent="2"/>
    </xf>
    <xf numFmtId="38" fontId="25" fillId="0" borderId="29" xfId="33" applyFont="1" applyFill="1" applyBorder="1" applyAlignment="1">
      <alignment horizontal="distributed" vertical="center" justifyLastLine="1"/>
    </xf>
    <xf numFmtId="38" fontId="25" fillId="0" borderId="21" xfId="33" applyFont="1" applyFill="1" applyBorder="1" applyAlignment="1">
      <alignment horizontal="distributed" vertical="center" justifyLastLine="1"/>
    </xf>
    <xf numFmtId="38" fontId="25" fillId="0" borderId="12" xfId="33" applyFont="1" applyFill="1" applyBorder="1" applyAlignment="1">
      <alignment horizontal="distributed" vertical="center" justifyLastLine="1"/>
    </xf>
    <xf numFmtId="38" fontId="25" fillId="0" borderId="11" xfId="33" applyFont="1" applyFill="1" applyBorder="1" applyAlignment="1">
      <alignment horizontal="distributed" vertical="center" justifyLastLine="1"/>
    </xf>
    <xf numFmtId="38" fontId="25" fillId="0" borderId="28" xfId="33" applyFont="1" applyFill="1" applyBorder="1" applyAlignment="1">
      <alignment horizontal="distributed" vertical="center" justifyLastLine="1"/>
    </xf>
    <xf numFmtId="38" fontId="25" fillId="0" borderId="20" xfId="33" applyFont="1" applyFill="1" applyBorder="1" applyAlignment="1">
      <alignment horizontal="distributed" vertical="center" justifyLastLine="1"/>
    </xf>
    <xf numFmtId="38" fontId="25" fillId="0" borderId="42" xfId="33" applyFont="1" applyFill="1" applyBorder="1" applyAlignment="1">
      <alignment horizontal="distributed" vertical="center" justifyLastLine="1"/>
    </xf>
    <xf numFmtId="38" fontId="25" fillId="0" borderId="27" xfId="33" applyFont="1" applyFill="1" applyBorder="1" applyAlignment="1">
      <alignment horizontal="distributed" vertical="center" justifyLastLine="1"/>
    </xf>
    <xf numFmtId="38" fontId="25" fillId="0" borderId="28" xfId="33" applyFont="1" applyFill="1" applyBorder="1" applyAlignment="1">
      <alignment horizontal="center" vertical="center" shrinkToFit="1"/>
    </xf>
    <xf numFmtId="38" fontId="25" fillId="0" borderId="27" xfId="33" applyFont="1" applyFill="1" applyBorder="1" applyAlignment="1">
      <alignment horizontal="center" vertical="center" shrinkToFit="1"/>
    </xf>
    <xf numFmtId="0" fontId="25" fillId="0" borderId="28" xfId="0" applyFont="1" applyFill="1" applyBorder="1" applyAlignment="1">
      <alignment horizontal="distributed" vertical="center" indent="1"/>
    </xf>
    <xf numFmtId="0" fontId="25" fillId="0" borderId="42" xfId="0" applyFont="1" applyFill="1" applyBorder="1" applyAlignment="1">
      <alignment horizontal="distributed" vertical="center" indent="1"/>
    </xf>
    <xf numFmtId="0" fontId="43" fillId="0" borderId="0" xfId="0" applyFont="1" applyFill="1" applyAlignment="1">
      <alignment vertical="center"/>
    </xf>
    <xf numFmtId="0" fontId="25" fillId="0" borderId="27" xfId="0" applyFont="1" applyFill="1" applyBorder="1" applyAlignment="1">
      <alignment horizontal="distributed" vertical="center" wrapText="1" justifyLastLine="1"/>
    </xf>
    <xf numFmtId="0" fontId="25" fillId="0" borderId="11" xfId="0" applyFont="1" applyFill="1" applyBorder="1" applyAlignment="1">
      <alignment horizontal="distributed" vertical="center" wrapText="1" justifyLastLine="1"/>
    </xf>
    <xf numFmtId="0" fontId="29" fillId="0" borderId="21" xfId="0" applyFont="1" applyFill="1" applyBorder="1" applyAlignment="1">
      <alignment horizontal="center" vertical="center" wrapText="1" justifyLastLine="1"/>
    </xf>
    <xf numFmtId="0" fontId="29" fillId="0" borderId="22" xfId="0" applyFont="1" applyFill="1" applyBorder="1" applyAlignment="1">
      <alignment horizontal="center" vertical="center" wrapText="1" justifyLastLine="1"/>
    </xf>
    <xf numFmtId="0" fontId="29" fillId="0" borderId="13" xfId="0" applyFont="1" applyFill="1" applyBorder="1" applyAlignment="1">
      <alignment horizontal="distributed" vertical="center" wrapText="1" justifyLastLine="1" shrinkToFit="1"/>
    </xf>
    <xf numFmtId="0" fontId="29" fillId="0" borderId="18" xfId="0" applyFont="1" applyFill="1" applyBorder="1" applyAlignment="1">
      <alignment horizontal="distributed" vertical="center" wrapText="1" justifyLastLine="1" shrinkToFit="1"/>
    </xf>
    <xf numFmtId="0" fontId="25" fillId="0" borderId="14" xfId="0" applyFont="1" applyFill="1" applyBorder="1" applyAlignment="1">
      <alignment horizontal="distributed" vertical="center" justifyLastLine="1" shrinkToFit="1"/>
    </xf>
    <xf numFmtId="0" fontId="25" fillId="0" borderId="51" xfId="0" applyFont="1" applyFill="1" applyBorder="1" applyAlignment="1">
      <alignment horizontal="distributed" vertical="center" justifyLastLine="1" shrinkToFit="1"/>
    </xf>
    <xf numFmtId="0" fontId="25" fillId="0" borderId="19" xfId="0" applyFont="1" applyFill="1" applyBorder="1" applyAlignment="1">
      <alignment horizontal="distributed" vertical="center" justifyLastLine="1" shrinkToFit="1"/>
    </xf>
    <xf numFmtId="0" fontId="25" fillId="0" borderId="50" xfId="0" applyFont="1" applyFill="1" applyBorder="1" applyAlignment="1">
      <alignment horizontal="distributed" vertical="center" justifyLastLine="1" shrinkToFit="1"/>
    </xf>
    <xf numFmtId="0" fontId="29" fillId="0" borderId="36" xfId="0" applyFont="1" applyFill="1" applyBorder="1" applyAlignment="1">
      <alignment horizontal="distributed" vertical="center" wrapText="1" justifyLastLine="1" shrinkToFit="1"/>
    </xf>
    <xf numFmtId="0" fontId="29" fillId="0" borderId="52" xfId="0" applyFont="1" applyFill="1" applyBorder="1" applyAlignment="1">
      <alignment horizontal="distributed" vertical="center" wrapText="1" justifyLastLine="1" shrinkToFit="1"/>
    </xf>
    <xf numFmtId="0" fontId="29" fillId="0" borderId="21" xfId="0" applyFont="1" applyFill="1" applyBorder="1" applyAlignment="1">
      <alignment horizontal="distributed" vertical="center" wrapText="1" justifyLastLine="1" shrinkToFit="1"/>
    </xf>
    <xf numFmtId="0" fontId="29" fillId="0" borderId="22" xfId="0" applyFont="1" applyFill="1" applyBorder="1" applyAlignment="1">
      <alignment horizontal="distributed" vertical="center" wrapText="1" justifyLastLine="1" shrinkToFit="1"/>
    </xf>
    <xf numFmtId="0" fontId="29" fillId="0" borderId="12" xfId="0" applyFont="1" applyFill="1" applyBorder="1" applyAlignment="1">
      <alignment horizontal="center" vertical="center" wrapText="1"/>
    </xf>
    <xf numFmtId="0" fontId="29" fillId="0" borderId="22" xfId="0" applyFont="1" applyFill="1" applyBorder="1" applyAlignment="1">
      <alignment horizontal="distributed" vertical="center" justifyLastLine="1" shrinkToFit="1"/>
    </xf>
    <xf numFmtId="0" fontId="29" fillId="0" borderId="13" xfId="0" applyFont="1" applyFill="1" applyBorder="1" applyAlignment="1">
      <alignment horizontal="distributed" vertical="center" wrapText="1" justifyLastLine="1"/>
    </xf>
    <xf numFmtId="0" fontId="29" fillId="0" borderId="18" xfId="0" applyFont="1" applyFill="1" applyBorder="1" applyAlignment="1">
      <alignment horizontal="distributed" vertical="center" wrapText="1" justifyLastLine="1"/>
    </xf>
    <xf numFmtId="0" fontId="29" fillId="0" borderId="14" xfId="0" applyFont="1" applyFill="1" applyBorder="1" applyAlignment="1">
      <alignment horizontal="distributed" vertical="center" wrapText="1" justifyLastLine="1"/>
    </xf>
    <xf numFmtId="0" fontId="29" fillId="0" borderId="19" xfId="0" applyFont="1" applyFill="1" applyBorder="1" applyAlignment="1">
      <alignment horizontal="distributed" vertical="center" justifyLastLine="1"/>
    </xf>
    <xf numFmtId="0" fontId="29" fillId="0" borderId="21" xfId="0" applyFont="1" applyFill="1" applyBorder="1" applyAlignment="1">
      <alignment horizontal="distributed" vertical="center" wrapText="1" justifyLastLine="1"/>
    </xf>
    <xf numFmtId="0" fontId="29" fillId="0" borderId="22" xfId="0" applyFont="1" applyFill="1" applyBorder="1" applyAlignment="1">
      <alignment horizontal="distributed" vertical="center" justifyLastLine="1"/>
    </xf>
    <xf numFmtId="0" fontId="29" fillId="0" borderId="22" xfId="0" applyFont="1" applyFill="1" applyBorder="1" applyAlignment="1">
      <alignment horizontal="distributed" vertical="center" wrapText="1" justifyLastLine="1"/>
    </xf>
    <xf numFmtId="0" fontId="25" fillId="0" borderId="29" xfId="0" applyFont="1" applyFill="1" applyBorder="1" applyAlignment="1">
      <alignment horizontal="distributed" vertical="center" justifyLastLine="1" shrinkToFit="1"/>
    </xf>
    <xf numFmtId="0" fontId="25" fillId="0" borderId="26" xfId="0" applyFont="1" applyFill="1" applyBorder="1" applyAlignment="1">
      <alignment horizontal="distributed" vertical="center" justifyLastLine="1" shrinkToFit="1"/>
    </xf>
    <xf numFmtId="42" fontId="25" fillId="0" borderId="28" xfId="0" applyNumberFormat="1" applyFont="1" applyFill="1" applyBorder="1" applyAlignment="1">
      <alignment horizontal="distributed" vertical="center" justifyLastLine="1"/>
    </xf>
    <xf numFmtId="42" fontId="25" fillId="0" borderId="27" xfId="0" applyNumberFormat="1" applyFont="1" applyFill="1" applyBorder="1" applyAlignment="1">
      <alignment horizontal="distributed" vertical="center" justifyLastLine="1"/>
    </xf>
    <xf numFmtId="42" fontId="25" fillId="0" borderId="11" xfId="0" applyNumberFormat="1" applyFont="1" applyFill="1" applyBorder="1" applyAlignment="1">
      <alignment horizontal="distributed" vertical="center" justifyLastLine="1"/>
    </xf>
    <xf numFmtId="0" fontId="25" fillId="0" borderId="28" xfId="0" applyFont="1" applyFill="1" applyBorder="1" applyAlignment="1">
      <alignment horizontal="center" vertical="center" shrinkToFit="1"/>
    </xf>
    <xf numFmtId="0" fontId="25" fillId="0" borderId="27" xfId="0" applyFont="1" applyFill="1" applyBorder="1" applyAlignment="1">
      <alignment horizontal="center" vertical="center" shrinkToFit="1"/>
    </xf>
    <xf numFmtId="0" fontId="25" fillId="0" borderId="32" xfId="0" applyFont="1" applyFill="1" applyBorder="1" applyAlignment="1">
      <alignment horizontal="distributed" vertical="center" justifyLastLine="1"/>
    </xf>
    <xf numFmtId="0" fontId="29" fillId="0" borderId="0" xfId="0" applyFont="1" applyFill="1" applyAlignment="1">
      <alignment horizontal="center" vertical="center"/>
    </xf>
    <xf numFmtId="0" fontId="29" fillId="0" borderId="23" xfId="0" applyFont="1" applyFill="1" applyBorder="1" applyAlignment="1">
      <alignment horizontal="left" wrapText="1"/>
    </xf>
    <xf numFmtId="0" fontId="25" fillId="0" borderId="17" xfId="0" applyFont="1" applyFill="1" applyBorder="1" applyAlignment="1">
      <alignment horizontal="distributed" vertical="center" justifyLastLine="1"/>
    </xf>
    <xf numFmtId="0" fontId="25" fillId="0" borderId="0" xfId="0" applyFont="1" applyFill="1" applyBorder="1" applyAlignment="1">
      <alignment horizontal="distributed" vertical="center" indent="2" justifyLastLine="1"/>
    </xf>
    <xf numFmtId="0" fontId="25" fillId="0" borderId="29" xfId="0" applyNumberFormat="1" applyFont="1" applyFill="1" applyBorder="1" applyAlignment="1">
      <alignment horizontal="distributed" vertical="center" justifyLastLine="1"/>
    </xf>
    <xf numFmtId="0" fontId="25" fillId="0" borderId="26" xfId="0" applyNumberFormat="1" applyFont="1" applyFill="1" applyBorder="1" applyAlignment="1">
      <alignment horizontal="distributed" vertical="center" justifyLastLine="1"/>
    </xf>
    <xf numFmtId="0" fontId="25" fillId="0" borderId="13" xfId="0" applyFont="1" applyFill="1" applyBorder="1" applyAlignment="1">
      <alignment horizontal="distributed" vertical="center" justifyLastLine="1" shrinkToFit="1"/>
    </xf>
    <xf numFmtId="0" fontId="25" fillId="0" borderId="18" xfId="0" applyFont="1" applyFill="1" applyBorder="1" applyAlignment="1">
      <alignment horizontal="distributed" vertical="center" justifyLastLine="1" shrinkToFit="1"/>
    </xf>
    <xf numFmtId="0" fontId="25" fillId="0" borderId="47" xfId="0" applyFont="1" applyFill="1" applyBorder="1" applyAlignment="1">
      <alignment horizontal="distributed" vertical="distributed" justifyLastLine="1"/>
    </xf>
    <xf numFmtId="0" fontId="25" fillId="0" borderId="27" xfId="0" applyFont="1" applyFill="1" applyBorder="1" applyAlignment="1">
      <alignment horizontal="distributed" vertical="distributed" justifyLastLine="1"/>
    </xf>
    <xf numFmtId="0" fontId="25" fillId="0" borderId="11" xfId="0" applyFont="1" applyFill="1" applyBorder="1" applyAlignment="1">
      <alignment horizontal="distributed" vertical="distributed" justifyLastLine="1"/>
    </xf>
    <xf numFmtId="0" fontId="25" fillId="0" borderId="37" xfId="0" applyFont="1" applyFill="1" applyBorder="1" applyAlignment="1">
      <alignment horizontal="distributed" vertical="center" wrapText="1" justifyLastLine="1"/>
    </xf>
    <xf numFmtId="0" fontId="25" fillId="0" borderId="33" xfId="0" applyFont="1" applyFill="1" applyBorder="1" applyAlignment="1">
      <alignment horizontal="distributed" vertical="center" wrapText="1" justifyLastLine="1"/>
    </xf>
    <xf numFmtId="0" fontId="64" fillId="0" borderId="13" xfId="0" applyFont="1" applyFill="1" applyBorder="1" applyAlignment="1">
      <alignment horizontal="distributed" vertical="center" wrapText="1" justifyLastLine="1"/>
    </xf>
    <xf numFmtId="0" fontId="64" fillId="0" borderId="18" xfId="0" applyFont="1" applyFill="1" applyBorder="1" applyAlignment="1">
      <alignment horizontal="distributed" vertical="center" justifyLastLine="1"/>
    </xf>
    <xf numFmtId="0" fontId="109" fillId="0" borderId="0" xfId="0" applyFont="1" applyFill="1" applyAlignment="1">
      <alignment horizontal="center"/>
    </xf>
    <xf numFmtId="0" fontId="44" fillId="0" borderId="29" xfId="0" applyFont="1" applyFill="1" applyBorder="1" applyAlignment="1">
      <alignment horizontal="distributed" vertical="center" justifyLastLine="1"/>
    </xf>
    <xf numFmtId="0" fontId="44" fillId="0" borderId="26" xfId="0" applyFont="1" applyFill="1" applyBorder="1" applyAlignment="1">
      <alignment horizontal="distributed" vertical="center" justifyLastLine="1"/>
    </xf>
    <xf numFmtId="0" fontId="64" fillId="0" borderId="37" xfId="0" applyFont="1" applyFill="1" applyBorder="1" applyAlignment="1">
      <alignment horizontal="distributed" vertical="center" wrapText="1" justifyLastLine="1" shrinkToFit="1"/>
    </xf>
    <xf numFmtId="0" fontId="64" fillId="0" borderId="33" xfId="0" applyFont="1" applyFill="1" applyBorder="1" applyAlignment="1">
      <alignment horizontal="distributed" vertical="center" wrapText="1" justifyLastLine="1" shrinkToFit="1"/>
    </xf>
    <xf numFmtId="0" fontId="64" fillId="0" borderId="21" xfId="0" applyFont="1" applyFill="1" applyBorder="1" applyAlignment="1">
      <alignment horizontal="distributed" vertical="center" wrapText="1" justifyLastLine="1"/>
    </xf>
    <xf numFmtId="0" fontId="64" fillId="0" borderId="22" xfId="0" applyFont="1" applyFill="1" applyBorder="1" applyAlignment="1">
      <alignment horizontal="distributed" vertical="center" justifyLastLine="1"/>
    </xf>
    <xf numFmtId="0" fontId="64" fillId="0" borderId="22" xfId="0" applyFont="1" applyFill="1" applyBorder="1" applyAlignment="1">
      <alignment horizontal="distributed" vertical="center" wrapText="1" justifyLastLine="1"/>
    </xf>
    <xf numFmtId="0" fontId="107" fillId="0" borderId="0" xfId="0" applyFont="1" applyFill="1" applyAlignment="1">
      <alignment horizontal="center" vertical="center"/>
    </xf>
    <xf numFmtId="0" fontId="44" fillId="0" borderId="47" xfId="0" applyFont="1" applyFill="1" applyBorder="1" applyAlignment="1">
      <alignment horizontal="distributed" vertical="center" justifyLastLine="1"/>
    </xf>
    <xf numFmtId="0" fontId="44" fillId="0" borderId="27" xfId="0" applyFont="1" applyFill="1" applyBorder="1" applyAlignment="1">
      <alignment horizontal="distributed" vertical="center" justifyLastLine="1"/>
    </xf>
    <xf numFmtId="0" fontId="64" fillId="0" borderId="21" xfId="0" applyFont="1" applyFill="1" applyBorder="1" applyAlignment="1">
      <alignment horizontal="distributed" vertical="center" justifyLastLine="1"/>
    </xf>
    <xf numFmtId="0" fontId="105" fillId="0" borderId="21" xfId="0" applyFont="1" applyFill="1" applyBorder="1" applyAlignment="1">
      <alignment horizontal="distributed" vertical="center" wrapText="1" justifyLastLine="1"/>
    </xf>
    <xf numFmtId="0" fontId="105" fillId="0" borderId="22" xfId="0" applyFont="1" applyFill="1" applyBorder="1" applyAlignment="1">
      <alignment horizontal="distributed" vertical="center" wrapText="1" justifyLastLine="1"/>
    </xf>
    <xf numFmtId="0" fontId="44" fillId="0" borderId="28" xfId="0" applyFont="1" applyFill="1" applyBorder="1" applyAlignment="1">
      <alignment horizontal="distributed" vertical="center" justifyLastLine="1"/>
    </xf>
    <xf numFmtId="0" fontId="44" fillId="0" borderId="11" xfId="0" applyFont="1" applyFill="1" applyBorder="1" applyAlignment="1">
      <alignment horizontal="distributed" vertical="center" justifyLastLine="1"/>
    </xf>
    <xf numFmtId="0" fontId="107" fillId="0" borderId="0" xfId="0" applyFont="1" applyAlignment="1"/>
    <xf numFmtId="0" fontId="64" fillId="0" borderId="31" xfId="0" applyFont="1" applyFill="1" applyBorder="1" applyAlignment="1"/>
    <xf numFmtId="0" fontId="64" fillId="0" borderId="13" xfId="0" applyFont="1" applyFill="1" applyBorder="1" applyAlignment="1">
      <alignment horizontal="distributed" vertical="center" justifyLastLine="1"/>
    </xf>
    <xf numFmtId="0" fontId="44" fillId="0" borderId="15" xfId="0" applyFont="1" applyFill="1" applyBorder="1" applyAlignment="1">
      <alignment horizontal="distributed" vertical="center" justifyLastLine="1"/>
    </xf>
    <xf numFmtId="0" fontId="105" fillId="0" borderId="13" xfId="0" applyFont="1" applyFill="1" applyBorder="1" applyAlignment="1">
      <alignment horizontal="distributed" vertical="center" wrapText="1" justifyLastLine="1"/>
    </xf>
    <xf numFmtId="0" fontId="105" fillId="0" borderId="18" xfId="0" applyFont="1" applyFill="1" applyBorder="1" applyAlignment="1">
      <alignment horizontal="distributed" vertical="center" justifyLastLine="1"/>
    </xf>
    <xf numFmtId="0" fontId="44" fillId="0" borderId="43" xfId="0" applyFont="1" applyFill="1" applyBorder="1" applyAlignment="1">
      <alignment horizontal="distributed" vertical="center" justifyLastLine="1"/>
    </xf>
    <xf numFmtId="0" fontId="44" fillId="0" borderId="17" xfId="0" applyFont="1" applyFill="1" applyBorder="1" applyAlignment="1">
      <alignment horizontal="distributed" vertical="center" justifyLastLine="1"/>
    </xf>
    <xf numFmtId="0" fontId="64" fillId="0" borderId="62" xfId="0" applyFont="1" applyFill="1" applyBorder="1" applyAlignment="1">
      <alignment horizontal="distributed" vertical="center" wrapText="1" justifyLastLine="1"/>
    </xf>
    <xf numFmtId="0" fontId="64" fillId="0" borderId="52" xfId="0" applyFont="1" applyFill="1" applyBorder="1" applyAlignment="1">
      <alignment horizontal="distributed" vertical="center" justifyLastLine="1"/>
    </xf>
    <xf numFmtId="0" fontId="107" fillId="0" borderId="0" xfId="0" applyFont="1" applyAlignment="1">
      <alignment horizontal="center" vertical="center"/>
    </xf>
    <xf numFmtId="0" fontId="64" fillId="0" borderId="12" xfId="0" applyFont="1" applyFill="1" applyBorder="1" applyAlignment="1">
      <alignment horizontal="distributed" vertical="center" justifyLastLine="1"/>
    </xf>
    <xf numFmtId="0" fontId="64" fillId="0" borderId="14" xfId="0" applyFont="1" applyFill="1" applyBorder="1" applyAlignment="1">
      <alignment horizontal="distributed" vertical="center" justifyLastLine="1"/>
    </xf>
    <xf numFmtId="0" fontId="64" fillId="0" borderId="29" xfId="0" applyFont="1" applyFill="1" applyBorder="1" applyAlignment="1">
      <alignment horizontal="distributed" vertical="center" justifyLastLine="1"/>
    </xf>
    <xf numFmtId="0" fontId="107" fillId="0" borderId="0" xfId="0" applyFont="1" applyFill="1" applyBorder="1" applyAlignment="1">
      <alignment horizontal="center" vertical="center"/>
    </xf>
    <xf numFmtId="0" fontId="109" fillId="0" borderId="0" xfId="0" applyFont="1" applyFill="1" applyAlignment="1">
      <alignment horizontal="center" vertical="center"/>
    </xf>
    <xf numFmtId="0" fontId="112" fillId="0" borderId="0" xfId="0" applyFont="1" applyAlignment="1">
      <alignment vertical="center"/>
    </xf>
    <xf numFmtId="0" fontId="44" fillId="0" borderId="28" xfId="0" applyFont="1" applyFill="1" applyBorder="1" applyAlignment="1">
      <alignment horizontal="center" vertical="center" shrinkToFit="1"/>
    </xf>
    <xf numFmtId="0" fontId="44" fillId="0" borderId="27"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12" xfId="0" applyFont="1" applyFill="1" applyBorder="1" applyAlignment="1">
      <alignment horizontal="distributed" vertical="center" justifyLastLine="1"/>
    </xf>
    <xf numFmtId="0" fontId="64" fillId="0" borderId="0" xfId="0" applyFont="1" applyFill="1" applyAlignment="1">
      <alignment horizontal="left"/>
    </xf>
    <xf numFmtId="38" fontId="64" fillId="0" borderId="28" xfId="33" applyFont="1" applyFill="1" applyBorder="1" applyAlignment="1">
      <alignment horizontal="distributed" vertical="center" wrapText="1" justifyLastLine="1" shrinkToFit="1"/>
    </xf>
    <xf numFmtId="38" fontId="64" fillId="0" borderId="11" xfId="33" applyFont="1" applyFill="1" applyBorder="1" applyAlignment="1">
      <alignment horizontal="distributed" vertical="center" justifyLastLine="1" shrinkToFit="1"/>
    </xf>
    <xf numFmtId="38" fontId="64" fillId="0" borderId="27" xfId="33" applyFont="1" applyFill="1" applyBorder="1" applyAlignment="1">
      <alignment horizontal="distributed" vertical="center" justifyLastLine="1" shrinkToFit="1"/>
    </xf>
    <xf numFmtId="38" fontId="64" fillId="0" borderId="12" xfId="33" applyFont="1" applyFill="1" applyBorder="1" applyAlignment="1">
      <alignment horizontal="distributed" vertical="center" justifyLastLine="1"/>
    </xf>
    <xf numFmtId="38" fontId="64" fillId="0" borderId="43" xfId="33" applyFont="1" applyFill="1" applyBorder="1" applyAlignment="1">
      <alignment horizontal="distributed" vertical="center" justifyLastLine="1"/>
    </xf>
    <xf numFmtId="38" fontId="64" fillId="0" borderId="27" xfId="33" applyFont="1" applyFill="1" applyBorder="1" applyAlignment="1">
      <alignment horizontal="distributed" vertical="center" wrapText="1" justifyLastLine="1" shrinkToFit="1"/>
    </xf>
    <xf numFmtId="38" fontId="64" fillId="0" borderId="28" xfId="33" applyFont="1" applyFill="1" applyBorder="1" applyAlignment="1">
      <alignment horizontal="distributed" vertical="center" justifyLastLine="1"/>
    </xf>
    <xf numFmtId="38" fontId="64" fillId="0" borderId="12" xfId="33" applyFont="1" applyFill="1" applyBorder="1" applyAlignment="1">
      <alignment horizontal="distributed" vertical="center" wrapText="1" justifyLastLine="1"/>
    </xf>
    <xf numFmtId="38" fontId="44" fillId="0" borderId="11" xfId="33" applyFont="1" applyFill="1" applyBorder="1" applyAlignment="1">
      <alignment horizontal="distributed" vertical="center" justifyLastLine="1"/>
    </xf>
    <xf numFmtId="38" fontId="44" fillId="0" borderId="15" xfId="33" applyFont="1" applyFill="1" applyBorder="1" applyAlignment="1">
      <alignment horizontal="distributed" vertical="center" justifyLastLine="1"/>
    </xf>
    <xf numFmtId="38" fontId="109" fillId="0" borderId="0" xfId="33" applyFont="1" applyFill="1" applyAlignment="1">
      <alignment horizontal="center" vertical="center"/>
    </xf>
    <xf numFmtId="38" fontId="44" fillId="0" borderId="0" xfId="33" applyFont="1" applyFill="1" applyBorder="1" applyAlignment="1">
      <alignment horizontal="distributed" vertical="center"/>
    </xf>
    <xf numFmtId="38" fontId="44" fillId="0" borderId="0" xfId="33" applyFont="1" applyFill="1" applyBorder="1" applyAlignment="1">
      <alignment horizontal="distributed" vertical="center" wrapText="1" shrinkToFit="1"/>
    </xf>
    <xf numFmtId="38" fontId="44" fillId="0" borderId="0" xfId="33" applyFont="1" applyFill="1" applyBorder="1" applyAlignment="1">
      <alignment horizontal="distributed" vertical="center" shrinkToFit="1"/>
    </xf>
    <xf numFmtId="38" fontId="25" fillId="0" borderId="13" xfId="33" applyFont="1" applyFill="1" applyBorder="1" applyAlignment="1">
      <alignment horizontal="distributed" vertical="center" wrapText="1" justifyLastLine="1"/>
    </xf>
    <xf numFmtId="38" fontId="25" fillId="0" borderId="29" xfId="33" applyFont="1" applyFill="1" applyBorder="1" applyAlignment="1">
      <alignment horizontal="distributed" vertical="center" indent="1"/>
    </xf>
    <xf numFmtId="38" fontId="25" fillId="0" borderId="26" xfId="33" applyFont="1" applyFill="1" applyBorder="1" applyAlignment="1">
      <alignment horizontal="distributed" vertical="center" indent="1"/>
    </xf>
    <xf numFmtId="177" fontId="42" fillId="0" borderId="23" xfId="0" applyNumberFormat="1" applyFont="1" applyFill="1" applyBorder="1" applyAlignment="1">
      <alignment horizontal="right" vertical="center"/>
    </xf>
    <xf numFmtId="0" fontId="27" fillId="0" borderId="0" xfId="0" applyNumberFormat="1" applyFont="1" applyFill="1" applyAlignment="1">
      <alignment horizontal="center" vertical="center"/>
    </xf>
    <xf numFmtId="0" fontId="25" fillId="0" borderId="13" xfId="0" applyNumberFormat="1" applyFont="1" applyFill="1" applyBorder="1" applyAlignment="1">
      <alignment horizontal="distributed" vertical="center" justifyLastLine="1"/>
    </xf>
    <xf numFmtId="0" fontId="25" fillId="0" borderId="18" xfId="0" applyNumberFormat="1" applyFont="1" applyFill="1" applyBorder="1" applyAlignment="1">
      <alignment horizontal="distributed" vertical="center" justifyLastLine="1"/>
    </xf>
    <xf numFmtId="0" fontId="25" fillId="0" borderId="29" xfId="0" applyNumberFormat="1" applyFont="1" applyFill="1" applyBorder="1" applyAlignment="1">
      <alignment horizontal="center" vertical="center"/>
    </xf>
    <xf numFmtId="0" fontId="25" fillId="0" borderId="20" xfId="0" applyNumberFormat="1" applyFont="1" applyFill="1" applyBorder="1" applyAlignment="1">
      <alignment horizontal="center" vertical="center"/>
    </xf>
    <xf numFmtId="0" fontId="25" fillId="0" borderId="46" xfId="0" applyNumberFormat="1" applyFont="1" applyFill="1" applyBorder="1" applyAlignment="1">
      <alignment horizontal="distributed" vertical="center" justifyLastLine="1"/>
    </xf>
    <xf numFmtId="0" fontId="25" fillId="0" borderId="16" xfId="0" applyNumberFormat="1" applyFont="1" applyFill="1" applyBorder="1" applyAlignment="1">
      <alignment horizontal="distributed" vertical="center" justifyLastLine="1"/>
    </xf>
    <xf numFmtId="0" fontId="25" fillId="0" borderId="30" xfId="0" applyNumberFormat="1" applyFont="1" applyFill="1" applyBorder="1" applyAlignment="1">
      <alignment horizontal="distributed" vertical="center" justifyLastLine="1"/>
    </xf>
    <xf numFmtId="0" fontId="25" fillId="0" borderId="15" xfId="0" applyNumberFormat="1" applyFont="1" applyFill="1" applyBorder="1" applyAlignment="1">
      <alignment horizontal="distributed" vertical="center" justifyLastLine="1"/>
    </xf>
    <xf numFmtId="176" fontId="42" fillId="0" borderId="23" xfId="0" applyNumberFormat="1" applyFont="1" applyFill="1" applyBorder="1" applyAlignment="1">
      <alignment horizontal="right" vertical="center"/>
    </xf>
    <xf numFmtId="0" fontId="25" fillId="0" borderId="29" xfId="0" applyNumberFormat="1" applyFont="1" applyFill="1" applyBorder="1" applyAlignment="1">
      <alignment horizontal="distributed" vertical="center"/>
    </xf>
    <xf numFmtId="0" fontId="25" fillId="0" borderId="26" xfId="0" applyNumberFormat="1" applyFont="1" applyFill="1" applyBorder="1" applyAlignment="1">
      <alignment horizontal="distributed" vertical="center"/>
    </xf>
    <xf numFmtId="0" fontId="25" fillId="0" borderId="29" xfId="0" applyFont="1" applyFill="1" applyBorder="1" applyAlignment="1">
      <alignment horizontal="distributed" vertical="center" wrapText="1" justifyLastLine="1"/>
    </xf>
    <xf numFmtId="0" fontId="25" fillId="0" borderId="20" xfId="0" applyFont="1" applyFill="1" applyBorder="1" applyAlignment="1">
      <alignment horizontal="distributed" vertical="center" wrapText="1" justifyLastLine="1"/>
    </xf>
    <xf numFmtId="0" fontId="25" fillId="0" borderId="26" xfId="0" applyFont="1" applyFill="1" applyBorder="1" applyAlignment="1">
      <alignment horizontal="distributed" vertical="center" wrapText="1" justifyLastLine="1"/>
    </xf>
    <xf numFmtId="0" fontId="25" fillId="0" borderId="28" xfId="0" applyFont="1" applyFill="1" applyBorder="1" applyAlignment="1">
      <alignment horizontal="distributed" vertical="center" wrapText="1" justifyLastLine="1"/>
    </xf>
    <xf numFmtId="0" fontId="25" fillId="0" borderId="40" xfId="0" applyFont="1" applyFill="1" applyBorder="1" applyAlignment="1">
      <alignment horizontal="distributed" vertical="center" wrapText="1" justifyLastLine="1"/>
    </xf>
    <xf numFmtId="0" fontId="25" fillId="0" borderId="25" xfId="0" applyFont="1" applyFill="1" applyBorder="1" applyAlignment="1">
      <alignment horizontal="distributed" vertical="center" wrapText="1" justifyLastLine="1"/>
    </xf>
    <xf numFmtId="0" fontId="25" fillId="0" borderId="15" xfId="0" applyFont="1" applyFill="1" applyBorder="1" applyAlignment="1">
      <alignment horizontal="distributed" vertical="center" wrapText="1" justifyLastLine="1"/>
    </xf>
    <xf numFmtId="0" fontId="25" fillId="0" borderId="30"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39" xfId="0" applyFont="1" applyFill="1" applyBorder="1" applyAlignment="1">
      <alignment horizontal="distributed" vertical="center" wrapText="1" justifyLastLine="1"/>
    </xf>
    <xf numFmtId="0" fontId="25" fillId="0" borderId="10" xfId="0" applyFont="1" applyFill="1" applyBorder="1" applyAlignment="1">
      <alignment horizontal="distributed" vertical="center" wrapText="1" justifyLastLine="1"/>
    </xf>
    <xf numFmtId="0" fontId="25" fillId="0" borderId="18" xfId="0" applyFont="1" applyFill="1" applyBorder="1" applyAlignment="1">
      <alignment horizontal="distributed" vertical="center" wrapText="1" justifyLastLine="1"/>
    </xf>
    <xf numFmtId="38" fontId="25" fillId="0" borderId="16" xfId="33" applyFont="1" applyFill="1" applyBorder="1" applyAlignment="1">
      <alignment horizontal="center" vertical="center" shrinkToFit="1"/>
    </xf>
    <xf numFmtId="38" fontId="25" fillId="0" borderId="16" xfId="33" applyFont="1" applyFill="1" applyBorder="1" applyAlignment="1">
      <alignment horizontal="distributed" vertical="center" justifyLastLine="1"/>
    </xf>
    <xf numFmtId="38" fontId="25" fillId="0" borderId="30" xfId="33" applyFont="1" applyFill="1" applyBorder="1" applyAlignment="1">
      <alignment horizontal="center" vertical="center" shrinkToFit="1"/>
    </xf>
    <xf numFmtId="38" fontId="25" fillId="0" borderId="30" xfId="33" applyFont="1" applyFill="1" applyBorder="1" applyAlignment="1">
      <alignment horizontal="distributed" vertical="center" justifyLastLine="1"/>
    </xf>
    <xf numFmtId="38" fontId="25" fillId="0" borderId="28" xfId="33" applyFont="1" applyFill="1" applyBorder="1" applyAlignment="1">
      <alignment horizontal="distributed" vertical="center" justifyLastLine="1" shrinkToFit="1"/>
    </xf>
    <xf numFmtId="38" fontId="25" fillId="0" borderId="27" xfId="33" applyFont="1" applyFill="1" applyBorder="1" applyAlignment="1">
      <alignment horizontal="distributed" vertical="center" justifyLastLine="1" shrinkToFit="1"/>
    </xf>
    <xf numFmtId="38" fontId="25" fillId="0" borderId="11" xfId="33" applyFont="1" applyFill="1" applyBorder="1" applyAlignment="1">
      <alignment horizontal="distributed" vertical="center" justifyLastLine="1" shrinkToFit="1"/>
    </xf>
    <xf numFmtId="38" fontId="27" fillId="0" borderId="0" xfId="33" applyFont="1" applyFill="1" applyBorder="1" applyAlignment="1">
      <alignment horizontal="center" vertical="center"/>
    </xf>
    <xf numFmtId="0" fontId="25" fillId="0" borderId="27" xfId="0" applyFont="1" applyFill="1" applyBorder="1" applyAlignment="1">
      <alignment horizontal="distributed" vertical="center" justifyLastLine="1" shrinkToFit="1"/>
    </xf>
    <xf numFmtId="38" fontId="25" fillId="0" borderId="30" xfId="33" applyFont="1" applyFill="1" applyBorder="1" applyAlignment="1">
      <alignment horizontal="distributed" vertical="center" justifyLastLine="1" shrinkToFit="1"/>
    </xf>
    <xf numFmtId="38" fontId="25" fillId="0" borderId="15" xfId="33" applyFont="1" applyFill="1" applyBorder="1" applyAlignment="1">
      <alignment horizontal="distributed" vertical="center" justifyLastLine="1" shrinkToFit="1"/>
    </xf>
    <xf numFmtId="38" fontId="25" fillId="0" borderId="15" xfId="33" applyFont="1" applyFill="1" applyBorder="1" applyAlignment="1">
      <alignment horizontal="distributed" vertical="center" justifyLastLine="1"/>
    </xf>
    <xf numFmtId="38" fontId="25" fillId="0" borderId="13" xfId="33" applyFont="1" applyFill="1" applyBorder="1" applyAlignment="1">
      <alignment horizontal="distributed" vertical="center" justifyLastLine="1"/>
    </xf>
    <xf numFmtId="38" fontId="21" fillId="0" borderId="13" xfId="33" applyFont="1" applyFill="1" applyBorder="1" applyAlignment="1">
      <alignment horizontal="distributed" vertical="center" wrapText="1" justifyLastLine="1"/>
    </xf>
    <xf numFmtId="38" fontId="21" fillId="0" borderId="18" xfId="33" applyFont="1" applyFill="1" applyBorder="1" applyAlignment="1">
      <alignment horizontal="distributed" vertical="center" justifyLastLine="1"/>
    </xf>
    <xf numFmtId="38" fontId="25" fillId="0" borderId="36" xfId="33" applyFont="1" applyFill="1" applyBorder="1" applyAlignment="1">
      <alignment horizontal="distributed" vertical="center" justifyLastLine="1"/>
    </xf>
    <xf numFmtId="38" fontId="25" fillId="0" borderId="32" xfId="33" applyFont="1" applyFill="1" applyBorder="1" applyAlignment="1">
      <alignment horizontal="distributed" vertical="center" justifyLastLine="1"/>
    </xf>
    <xf numFmtId="0" fontId="25" fillId="0" borderId="26" xfId="0" applyFont="1" applyFill="1" applyBorder="1" applyAlignment="1">
      <alignment horizontal="distributed" vertical="center"/>
    </xf>
    <xf numFmtId="0" fontId="25" fillId="0" borderId="22" xfId="0" applyFont="1" applyFill="1" applyBorder="1" applyAlignment="1">
      <alignment horizontal="distributed" vertical="center"/>
    </xf>
    <xf numFmtId="0" fontId="25" fillId="0" borderId="39" xfId="0" applyFont="1" applyFill="1" applyBorder="1" applyAlignment="1">
      <alignment horizontal="distributed" vertical="distributed" textRotation="255" indent="2"/>
    </xf>
    <xf numFmtId="0" fontId="25" fillId="0" borderId="20" xfId="0" applyFont="1" applyFill="1" applyBorder="1" applyAlignment="1">
      <alignment horizontal="distributed" vertical="distributed" textRotation="255" indent="2"/>
    </xf>
    <xf numFmtId="0" fontId="25" fillId="0" borderId="26" xfId="0" applyFont="1" applyFill="1" applyBorder="1" applyAlignment="1">
      <alignment horizontal="distributed" vertical="distributed" textRotation="255" indent="2"/>
    </xf>
    <xf numFmtId="0" fontId="42" fillId="0" borderId="28" xfId="0" applyFont="1" applyFill="1" applyBorder="1" applyAlignment="1">
      <alignment horizontal="distributed" vertical="center" justifyLastLine="1"/>
    </xf>
    <xf numFmtId="0" fontId="42" fillId="0" borderId="27" xfId="0" applyFont="1" applyFill="1" applyBorder="1" applyAlignment="1">
      <alignment horizontal="distributed" vertical="center" justifyLastLine="1"/>
    </xf>
    <xf numFmtId="0" fontId="25" fillId="0" borderId="0" xfId="0" applyFont="1" applyFill="1" applyBorder="1" applyAlignment="1">
      <alignment horizontal="distributed" vertical="center"/>
    </xf>
    <xf numFmtId="0" fontId="25" fillId="0" borderId="20" xfId="0" applyFont="1" applyFill="1" applyBorder="1" applyAlignment="1">
      <alignment horizontal="distributed" vertical="center" shrinkToFit="1"/>
    </xf>
    <xf numFmtId="0" fontId="25" fillId="0" borderId="19" xfId="0" applyFont="1" applyFill="1" applyBorder="1" applyAlignment="1" applyProtection="1">
      <alignment horizontal="distributed" vertical="center"/>
      <protection locked="0"/>
    </xf>
    <xf numFmtId="0" fontId="25" fillId="0" borderId="26" xfId="0" applyFont="1" applyFill="1" applyBorder="1" applyAlignment="1" applyProtection="1">
      <alignment horizontal="distributed" vertical="center"/>
      <protection locked="0"/>
    </xf>
    <xf numFmtId="0" fontId="25" fillId="0" borderId="41" xfId="0" applyFont="1" applyFill="1" applyBorder="1" applyAlignment="1">
      <alignment horizontal="distributed" vertical="center"/>
    </xf>
    <xf numFmtId="38" fontId="26" fillId="0" borderId="0" xfId="33" applyFont="1" applyFill="1" applyBorder="1" applyAlignment="1">
      <alignment horizontal="center" justifyLastLine="1"/>
    </xf>
    <xf numFmtId="38" fontId="25" fillId="0" borderId="29" xfId="33" applyFont="1" applyFill="1" applyBorder="1" applyAlignment="1">
      <alignment horizontal="distributed" vertical="center" wrapText="1" justifyLastLine="1"/>
    </xf>
    <xf numFmtId="38" fontId="25" fillId="0" borderId="20" xfId="33" applyFont="1" applyFill="1" applyBorder="1" applyAlignment="1">
      <alignment horizontal="distributed" vertical="center" wrapText="1" justifyLastLine="1"/>
    </xf>
    <xf numFmtId="38" fontId="25" fillId="0" borderId="26" xfId="33" applyFont="1" applyFill="1" applyBorder="1" applyAlignment="1">
      <alignment horizontal="distributed" vertical="center" wrapText="1" justifyLastLine="1"/>
    </xf>
    <xf numFmtId="38" fontId="25" fillId="0" borderId="14" xfId="33" applyFont="1" applyFill="1" applyBorder="1" applyAlignment="1">
      <alignment horizontal="distributed" vertical="center" justifyLastLine="1"/>
    </xf>
    <xf numFmtId="38" fontId="25" fillId="0" borderId="19" xfId="33" applyFont="1" applyFill="1" applyBorder="1" applyAlignment="1">
      <alignment horizontal="distributed" vertical="center" justifyLastLine="1"/>
    </xf>
    <xf numFmtId="176" fontId="42" fillId="0" borderId="19" xfId="61" applyNumberFormat="1" applyFont="1" applyFill="1" applyBorder="1" applyAlignment="1">
      <alignment horizontal="center" vertical="center" shrinkToFit="1"/>
    </xf>
    <xf numFmtId="176" fontId="42" fillId="0" borderId="26" xfId="61" applyNumberFormat="1" applyFont="1" applyFill="1" applyBorder="1" applyAlignment="1">
      <alignment horizontal="center" vertical="center" shrinkToFit="1"/>
    </xf>
    <xf numFmtId="0" fontId="25" fillId="0" borderId="27" xfId="61" applyFont="1" applyFill="1" applyBorder="1" applyAlignment="1">
      <alignment horizontal="center" vertical="center" shrinkToFit="1"/>
    </xf>
    <xf numFmtId="0" fontId="25" fillId="0" borderId="11" xfId="61" applyFont="1" applyFill="1" applyBorder="1" applyAlignment="1">
      <alignment horizontal="center" vertical="center" shrinkToFit="1"/>
    </xf>
    <xf numFmtId="0" fontId="25" fillId="0" borderId="28" xfId="61" applyFont="1" applyFill="1" applyBorder="1" applyAlignment="1">
      <alignment horizontal="center" vertical="center" shrinkToFit="1"/>
    </xf>
    <xf numFmtId="176" fontId="25" fillId="0" borderId="14" xfId="61" applyNumberFormat="1" applyFont="1" applyFill="1" applyBorder="1" applyAlignment="1">
      <alignment horizontal="distributed" vertical="center" justifyLastLine="1" shrinkToFit="1"/>
    </xf>
    <xf numFmtId="176" fontId="25" fillId="0" borderId="29" xfId="61" applyNumberFormat="1" applyFont="1" applyFill="1" applyBorder="1" applyAlignment="1">
      <alignment horizontal="distributed" vertical="center" justifyLastLine="1" shrinkToFit="1"/>
    </xf>
    <xf numFmtId="176" fontId="25" fillId="0" borderId="19" xfId="61" applyNumberFormat="1" applyFont="1" applyFill="1" applyBorder="1" applyAlignment="1">
      <alignment horizontal="distributed" vertical="center" justifyLastLine="1" shrinkToFit="1"/>
    </xf>
    <xf numFmtId="176" fontId="25" fillId="0" borderId="26" xfId="61" applyNumberFormat="1" applyFont="1" applyFill="1" applyBorder="1" applyAlignment="1">
      <alignment horizontal="distributed" vertical="center" justifyLastLine="1" shrinkToFit="1"/>
    </xf>
    <xf numFmtId="176" fontId="25" fillId="0" borderId="0" xfId="61" applyNumberFormat="1" applyFont="1" applyFill="1" applyBorder="1" applyAlignment="1">
      <alignment horizontal="center" vertical="center" shrinkToFit="1"/>
    </xf>
    <xf numFmtId="176" fontId="25" fillId="0" borderId="20" xfId="61" applyNumberFormat="1" applyFont="1" applyFill="1" applyBorder="1" applyAlignment="1">
      <alignment horizontal="center" vertical="center" shrinkToFit="1"/>
    </xf>
    <xf numFmtId="0" fontId="26" fillId="0" borderId="0" xfId="61" applyFont="1" applyFill="1" applyBorder="1" applyAlignment="1">
      <alignment horizontal="center" vertical="center"/>
    </xf>
    <xf numFmtId="0" fontId="120" fillId="0" borderId="0" xfId="61" applyFont="1" applyBorder="1" applyAlignment="1">
      <alignment horizontal="center" vertical="center"/>
    </xf>
    <xf numFmtId="0" fontId="25" fillId="0" borderId="29" xfId="61" applyFont="1" applyFill="1" applyBorder="1" applyAlignment="1">
      <alignment horizontal="distributed" vertical="center" justifyLastLine="1" shrinkToFit="1"/>
    </xf>
    <xf numFmtId="0" fontId="25" fillId="0" borderId="20" xfId="61" applyFont="1" applyFill="1" applyBorder="1" applyAlignment="1">
      <alignment horizontal="distributed" vertical="center" justifyLastLine="1" shrinkToFit="1"/>
    </xf>
    <xf numFmtId="0" fontId="25" fillId="0" borderId="26" xfId="61" applyFont="1" applyFill="1" applyBorder="1" applyAlignment="1">
      <alignment horizontal="distributed" vertical="center" justifyLastLine="1" shrinkToFit="1"/>
    </xf>
    <xf numFmtId="0" fontId="27" fillId="0" borderId="0" xfId="61" applyFont="1" applyFill="1" applyAlignment="1">
      <alignment horizontal="center" vertical="center"/>
    </xf>
    <xf numFmtId="0" fontId="43" fillId="0" borderId="0" xfId="61" applyFont="1" applyFill="1" applyAlignment="1">
      <alignment horizontal="center" vertical="center"/>
    </xf>
    <xf numFmtId="0" fontId="26" fillId="0" borderId="0" xfId="61" applyNumberFormat="1" applyFont="1" applyFill="1" applyBorder="1" applyAlignment="1">
      <alignment horizontal="center" vertical="center"/>
    </xf>
    <xf numFmtId="0" fontId="26" fillId="0" borderId="0" xfId="61" applyNumberFormat="1" applyFont="1" applyFill="1" applyAlignment="1">
      <alignment horizontal="center" vertical="center"/>
    </xf>
    <xf numFmtId="0" fontId="25" fillId="0" borderId="28" xfId="54" applyFont="1" applyFill="1" applyBorder="1" applyAlignment="1">
      <alignment horizontal="center" vertical="center" shrinkToFit="1"/>
    </xf>
    <xf numFmtId="0" fontId="25" fillId="0" borderId="11" xfId="54" applyFont="1" applyFill="1" applyBorder="1" applyAlignment="1">
      <alignment horizontal="center" vertical="center" shrinkToFit="1"/>
    </xf>
    <xf numFmtId="0" fontId="27" fillId="0" borderId="0" xfId="54" applyFont="1" applyFill="1" applyAlignment="1">
      <alignment horizontal="center" vertical="center"/>
    </xf>
    <xf numFmtId="0" fontId="25" fillId="0" borderId="27" xfId="54" applyFont="1" applyFill="1" applyBorder="1" applyAlignment="1">
      <alignment horizontal="center" vertical="center" shrinkToFit="1"/>
    </xf>
    <xf numFmtId="0" fontId="25" fillId="0" borderId="29" xfId="54" applyFont="1" applyFill="1" applyBorder="1" applyAlignment="1">
      <alignment horizontal="center" vertical="center" shrinkToFit="1"/>
    </xf>
    <xf numFmtId="0" fontId="25" fillId="0" borderId="26" xfId="54" applyFont="1" applyFill="1" applyBorder="1" applyAlignment="1">
      <alignment horizontal="center" vertical="center" shrinkToFit="1"/>
    </xf>
    <xf numFmtId="0" fontId="26" fillId="0" borderId="0" xfId="54" applyFont="1" applyFill="1" applyAlignment="1">
      <alignment horizontal="center" vertical="center"/>
    </xf>
    <xf numFmtId="0" fontId="25" fillId="0" borderId="42" xfId="54" applyFont="1" applyFill="1" applyBorder="1" applyAlignment="1">
      <alignment horizontal="center" vertical="center" shrinkToFit="1"/>
    </xf>
    <xf numFmtId="0" fontId="25" fillId="0" borderId="47" xfId="54" applyFont="1" applyFill="1" applyBorder="1" applyAlignment="1">
      <alignment horizontal="center" vertical="center" shrinkToFit="1"/>
    </xf>
    <xf numFmtId="0" fontId="26" fillId="0" borderId="0" xfId="62" applyFont="1" applyFill="1" applyAlignment="1">
      <alignment horizontal="center" vertical="center"/>
    </xf>
    <xf numFmtId="0" fontId="25" fillId="0" borderId="28" xfId="0" applyNumberFormat="1" applyFont="1" applyFill="1" applyBorder="1" applyAlignment="1">
      <alignment horizontal="distributed" vertical="center" justifyLastLine="1"/>
    </xf>
    <xf numFmtId="0" fontId="25" fillId="0" borderId="27" xfId="0" applyNumberFormat="1" applyFont="1" applyFill="1" applyBorder="1" applyAlignment="1">
      <alignment horizontal="distributed" vertical="center" justifyLastLine="1"/>
    </xf>
    <xf numFmtId="0" fontId="25" fillId="0" borderId="14" xfId="0" applyNumberFormat="1" applyFont="1" applyFill="1" applyBorder="1" applyAlignment="1">
      <alignment horizontal="distributed" vertical="center" justifyLastLine="1"/>
    </xf>
    <xf numFmtId="0" fontId="25" fillId="0" borderId="19" xfId="0" applyNumberFormat="1" applyFont="1" applyFill="1" applyBorder="1" applyAlignment="1">
      <alignment horizontal="distributed" vertical="center" justifyLastLine="1"/>
    </xf>
    <xf numFmtId="0" fontId="27" fillId="0" borderId="0" xfId="0" applyFont="1" applyFill="1" applyBorder="1" applyAlignment="1">
      <alignment horizontal="center" vertical="center"/>
    </xf>
    <xf numFmtId="0" fontId="25" fillId="0" borderId="47" xfId="0" applyNumberFormat="1" applyFont="1" applyFill="1" applyBorder="1" applyAlignment="1">
      <alignment horizontal="distributed" vertical="center" justifyLastLine="1"/>
    </xf>
    <xf numFmtId="38" fontId="22" fillId="0" borderId="13" xfId="33" applyFont="1" applyFill="1" applyBorder="1" applyAlignment="1">
      <alignment horizontal="center" vertical="center" wrapText="1" shrinkToFit="1"/>
    </xf>
    <xf numFmtId="38" fontId="22" fillId="0" borderId="18" xfId="33" applyFont="1" applyFill="1" applyBorder="1" applyAlignment="1">
      <alignment horizontal="center" vertical="center" wrapText="1" shrinkToFit="1"/>
    </xf>
    <xf numFmtId="0" fontId="25" fillId="0" borderId="13" xfId="33" applyNumberFormat="1" applyFont="1" applyFill="1" applyBorder="1" applyAlignment="1">
      <alignment horizontal="distributed" vertical="center" justifyLastLine="1"/>
    </xf>
    <xf numFmtId="0" fontId="25" fillId="0" borderId="14" xfId="33" applyNumberFormat="1" applyFont="1" applyFill="1" applyBorder="1" applyAlignment="1">
      <alignment horizontal="distributed" vertical="center" justifyLastLine="1"/>
    </xf>
    <xf numFmtId="38" fontId="26" fillId="0" borderId="0" xfId="33" applyFont="1" applyFill="1" applyBorder="1" applyAlignment="1">
      <alignment horizontal="center" vertical="center"/>
    </xf>
    <xf numFmtId="0" fontId="25" fillId="0" borderId="21" xfId="33" applyNumberFormat="1" applyFont="1" applyFill="1" applyBorder="1" applyAlignment="1">
      <alignment horizontal="distributed" vertical="center" wrapText="1" justifyLastLine="1"/>
    </xf>
    <xf numFmtId="0" fontId="25" fillId="0" borderId="22" xfId="33" applyNumberFormat="1" applyFont="1" applyFill="1" applyBorder="1" applyAlignment="1">
      <alignment horizontal="distributed" vertical="center" wrapText="1" justifyLastLine="1"/>
    </xf>
    <xf numFmtId="178" fontId="26" fillId="0" borderId="0" xfId="33" applyNumberFormat="1" applyFont="1" applyFill="1" applyBorder="1" applyAlignment="1">
      <alignment horizontal="center" vertical="center"/>
    </xf>
    <xf numFmtId="0" fontId="22" fillId="0" borderId="21" xfId="33" applyNumberFormat="1" applyFont="1" applyFill="1" applyBorder="1" applyAlignment="1">
      <alignment horizontal="distributed" vertical="center" wrapText="1" justifyLastLine="1" shrinkToFit="1"/>
    </xf>
    <xf numFmtId="0" fontId="22" fillId="0" borderId="22" xfId="33" applyNumberFormat="1" applyFont="1" applyFill="1" applyBorder="1" applyAlignment="1">
      <alignment horizontal="distributed" vertical="center" justifyLastLine="1" shrinkToFit="1"/>
    </xf>
    <xf numFmtId="0" fontId="25" fillId="0" borderId="22" xfId="33" applyNumberFormat="1" applyFont="1" applyFill="1" applyBorder="1" applyAlignment="1">
      <alignment horizontal="distributed" vertical="center" justifyLastLine="1"/>
    </xf>
    <xf numFmtId="38" fontId="21" fillId="0" borderId="21" xfId="33" applyFont="1" applyFill="1" applyBorder="1" applyAlignment="1">
      <alignment horizontal="distributed" vertical="center" wrapText="1" justifyLastLine="1" shrinkToFit="1"/>
    </xf>
    <xf numFmtId="38" fontId="21" fillId="0" borderId="22" xfId="33" applyFont="1" applyFill="1" applyBorder="1" applyAlignment="1">
      <alignment horizontal="distributed" vertical="center" wrapText="1" justifyLastLine="1" shrinkToFit="1"/>
    </xf>
    <xf numFmtId="38" fontId="26" fillId="0" borderId="0" xfId="33" applyFont="1" applyFill="1" applyAlignment="1">
      <alignment horizontal="center" vertical="center"/>
    </xf>
    <xf numFmtId="38" fontId="29" fillId="0" borderId="31" xfId="33" applyFont="1" applyFill="1" applyBorder="1" applyAlignment="1">
      <alignment horizontal="right"/>
    </xf>
    <xf numFmtId="0" fontId="25" fillId="0" borderId="29" xfId="33" applyNumberFormat="1" applyFont="1" applyFill="1" applyBorder="1" applyAlignment="1">
      <alignment horizontal="distributed" vertical="center" justifyLastLine="1"/>
    </xf>
    <xf numFmtId="0" fontId="25" fillId="0" borderId="26" xfId="0" applyNumberFormat="1" applyFont="1" applyBorder="1" applyAlignment="1">
      <alignment horizontal="distributed" justifyLastLine="1"/>
    </xf>
    <xf numFmtId="0" fontId="43" fillId="0" borderId="0" xfId="0" applyFont="1" applyAlignment="1">
      <alignment vertical="center"/>
    </xf>
    <xf numFmtId="38" fontId="27" fillId="0" borderId="0" xfId="33" applyFont="1" applyFill="1" applyAlignment="1" applyProtection="1">
      <alignment horizontal="center" vertical="center"/>
      <protection locked="0"/>
    </xf>
    <xf numFmtId="38" fontId="25" fillId="0" borderId="0" xfId="33" applyFont="1" applyFill="1" applyAlignment="1">
      <alignment horizontal="center" wrapText="1"/>
    </xf>
    <xf numFmtId="38" fontId="25" fillId="0" borderId="43" xfId="33" applyFont="1" applyFill="1" applyBorder="1" applyAlignment="1">
      <alignment horizontal="distributed" vertical="center" justifyLastLine="1"/>
    </xf>
    <xf numFmtId="0" fontId="25" fillId="0" borderId="12" xfId="33" applyNumberFormat="1" applyFont="1" applyFill="1" applyBorder="1" applyAlignment="1">
      <alignment horizontal="distributed" vertical="center" justifyLastLine="1"/>
    </xf>
    <xf numFmtId="0" fontId="25" fillId="0" borderId="28" xfId="33" applyNumberFormat="1" applyFont="1" applyFill="1" applyBorder="1" applyAlignment="1">
      <alignment horizontal="distributed" vertical="center" justifyLastLine="1"/>
    </xf>
    <xf numFmtId="0" fontId="29" fillId="0" borderId="28" xfId="33" applyNumberFormat="1" applyFont="1" applyFill="1" applyBorder="1" applyAlignment="1">
      <alignment horizontal="distributed" vertical="center" wrapText="1" justifyLastLine="1"/>
    </xf>
    <xf numFmtId="0" fontId="29" fillId="0" borderId="11" xfId="33" applyNumberFormat="1" applyFont="1" applyFill="1" applyBorder="1" applyAlignment="1">
      <alignment horizontal="distributed" vertical="center" wrapText="1" justifyLastLine="1"/>
    </xf>
    <xf numFmtId="0" fontId="25" fillId="0" borderId="28" xfId="33" applyNumberFormat="1" applyFont="1" applyFill="1" applyBorder="1" applyAlignment="1">
      <alignment horizontal="distributed" vertical="center" justifyLastLine="1" shrinkToFit="1"/>
    </xf>
    <xf numFmtId="0" fontId="25" fillId="0" borderId="27" xfId="33" applyNumberFormat="1" applyFont="1" applyFill="1" applyBorder="1" applyAlignment="1">
      <alignment horizontal="distributed" vertical="center" justifyLastLine="1" shrinkToFit="1"/>
    </xf>
    <xf numFmtId="0" fontId="25" fillId="0" borderId="27" xfId="33" applyNumberFormat="1" applyFont="1" applyFill="1" applyBorder="1" applyAlignment="1">
      <alignment horizontal="distributed" vertical="center" justifyLastLine="1"/>
    </xf>
    <xf numFmtId="0" fontId="25" fillId="0" borderId="12" xfId="33" applyNumberFormat="1" applyFont="1" applyFill="1" applyBorder="1" applyAlignment="1">
      <alignment horizontal="distributed" vertical="center" wrapText="1" justifyLastLine="1"/>
    </xf>
    <xf numFmtId="0" fontId="25" fillId="0" borderId="12" xfId="33" applyNumberFormat="1" applyFont="1" applyFill="1" applyBorder="1" applyAlignment="1">
      <alignment horizontal="distributed" vertical="center" justifyLastLine="1" shrinkToFit="1"/>
    </xf>
    <xf numFmtId="38" fontId="25" fillId="0" borderId="12" xfId="33" applyFont="1" applyFill="1" applyBorder="1" applyAlignment="1">
      <alignment horizontal="distributed" vertical="center" justifyLastLine="1" shrinkToFit="1"/>
    </xf>
    <xf numFmtId="38" fontId="29" fillId="0" borderId="31" xfId="33" applyFont="1" applyFill="1" applyBorder="1" applyAlignment="1">
      <alignment horizontal="left"/>
    </xf>
    <xf numFmtId="0" fontId="29" fillId="0" borderId="0" xfId="0" applyFont="1" applyFill="1" applyAlignment="1">
      <alignment horizontal="left"/>
    </xf>
    <xf numFmtId="0" fontId="43" fillId="0" borderId="0" xfId="0" applyFont="1" applyFill="1" applyAlignment="1">
      <alignment horizontal="center" vertical="center"/>
    </xf>
    <xf numFmtId="38" fontId="26" fillId="0" borderId="0" xfId="33" applyFont="1" applyFill="1" applyAlignment="1">
      <alignment horizontal="center"/>
    </xf>
    <xf numFmtId="38" fontId="25" fillId="0" borderId="23" xfId="33" applyFont="1" applyFill="1" applyBorder="1" applyAlignment="1">
      <alignment horizontal="distributed" vertical="center" justifyLastLine="1"/>
    </xf>
    <xf numFmtId="38" fontId="25" fillId="0" borderId="24" xfId="33" applyFont="1" applyFill="1" applyBorder="1" applyAlignment="1">
      <alignment horizontal="distributed" vertical="center" justifyLastLine="1"/>
    </xf>
    <xf numFmtId="49" fontId="25" fillId="0" borderId="30" xfId="33" applyNumberFormat="1" applyFont="1" applyFill="1" applyBorder="1" applyAlignment="1">
      <alignment horizontal="distributed" vertical="center" justifyLastLine="1"/>
    </xf>
    <xf numFmtId="49" fontId="25" fillId="0" borderId="25" xfId="0" applyNumberFormat="1" applyFont="1" applyBorder="1" applyAlignment="1">
      <alignment horizontal="distributed" vertical="center" justifyLastLine="1"/>
    </xf>
    <xf numFmtId="0" fontId="26" fillId="0" borderId="0" xfId="33" applyNumberFormat="1" applyFont="1" applyFill="1" applyAlignment="1">
      <alignment horizontal="center"/>
    </xf>
    <xf numFmtId="38" fontId="27" fillId="0" borderId="0" xfId="33" applyFont="1" applyFill="1" applyAlignment="1">
      <alignment horizontal="center"/>
    </xf>
    <xf numFmtId="38" fontId="29" fillId="0" borderId="23" xfId="33" applyFont="1" applyFill="1" applyBorder="1" applyAlignment="1">
      <alignment horizontal="left"/>
    </xf>
    <xf numFmtId="38" fontId="29" fillId="0" borderId="0" xfId="33" applyFont="1" applyFill="1" applyBorder="1" applyAlignment="1">
      <alignment horizontal="left"/>
    </xf>
    <xf numFmtId="0" fontId="25" fillId="0" borderId="0" xfId="0" applyFont="1" applyFill="1" applyBorder="1" applyAlignment="1">
      <alignment horizontal="center" vertical="center"/>
    </xf>
    <xf numFmtId="0" fontId="29" fillId="0" borderId="10" xfId="0" applyFont="1" applyFill="1" applyBorder="1" applyAlignment="1">
      <alignment horizontal="distributed" vertical="center" shrinkToFit="1"/>
    </xf>
    <xf numFmtId="0" fontId="29" fillId="0" borderId="20" xfId="0" applyFont="1" applyFill="1" applyBorder="1" applyAlignment="1">
      <alignment horizontal="distributed" vertical="center" shrinkToFit="1"/>
    </xf>
    <xf numFmtId="0" fontId="29" fillId="0" borderId="23" xfId="0" applyFont="1" applyFill="1" applyBorder="1" applyAlignment="1">
      <alignment horizontal="center"/>
    </xf>
    <xf numFmtId="0" fontId="29" fillId="0" borderId="39" xfId="0" applyFont="1" applyFill="1" applyBorder="1" applyAlignment="1">
      <alignment horizontal="center"/>
    </xf>
    <xf numFmtId="0" fontId="25" fillId="0" borderId="13" xfId="0" applyFont="1" applyFill="1" applyBorder="1" applyAlignment="1">
      <alignment horizontal="center" vertical="center" justifyLastLine="1"/>
    </xf>
    <xf numFmtId="0" fontId="25" fillId="0" borderId="18" xfId="0" applyFont="1" applyFill="1" applyBorder="1" applyAlignment="1">
      <alignment horizontal="center" vertical="center" justifyLastLine="1"/>
    </xf>
    <xf numFmtId="0" fontId="25" fillId="0" borderId="21" xfId="0" applyFont="1" applyFill="1" applyBorder="1" applyAlignment="1">
      <alignment horizontal="center" vertical="center" justifyLastLine="1"/>
    </xf>
    <xf numFmtId="0" fontId="25" fillId="0" borderId="22" xfId="0" applyFont="1" applyFill="1" applyBorder="1" applyAlignment="1">
      <alignment horizontal="center" vertical="center" justifyLastLine="1"/>
    </xf>
    <xf numFmtId="0" fontId="25" fillId="0" borderId="15" xfId="0" applyFont="1" applyFill="1" applyBorder="1" applyAlignment="1">
      <alignment horizontal="center" vertical="center"/>
    </xf>
    <xf numFmtId="0" fontId="44" fillId="0" borderId="16" xfId="0" applyFont="1" applyFill="1" applyBorder="1" applyAlignment="1">
      <alignment horizontal="distributed" vertical="center" justifyLastLine="1"/>
    </xf>
    <xf numFmtId="0" fontId="64" fillId="0" borderId="16" xfId="0" applyFont="1" applyFill="1" applyBorder="1" applyAlignment="1">
      <alignment horizontal="distributed" vertical="center" justifyLastLine="1"/>
    </xf>
    <xf numFmtId="0" fontId="49" fillId="0" borderId="0" xfId="0" applyFont="1" applyBorder="1" applyAlignment="1">
      <alignment horizontal="distributed" vertical="center"/>
    </xf>
    <xf numFmtId="0" fontId="49" fillId="0" borderId="20" xfId="0" applyFont="1" applyBorder="1" applyAlignment="1">
      <alignment horizontal="distributed" vertical="center"/>
    </xf>
    <xf numFmtId="0" fontId="49" fillId="0" borderId="0" xfId="0" applyFont="1" applyFill="1" applyBorder="1" applyAlignment="1">
      <alignment horizontal="distributed" vertical="center"/>
    </xf>
    <xf numFmtId="0" fontId="49" fillId="0" borderId="20" xfId="0" applyFont="1" applyFill="1" applyBorder="1" applyAlignment="1">
      <alignment horizontal="distributed" vertical="center"/>
    </xf>
    <xf numFmtId="0" fontId="49" fillId="0" borderId="0" xfId="0" applyFont="1" applyFill="1" applyBorder="1" applyAlignment="1">
      <alignment horizontal="left" vertical="center" textRotation="255"/>
    </xf>
    <xf numFmtId="0" fontId="49" fillId="0" borderId="12" xfId="0" applyFont="1" applyBorder="1" applyAlignment="1">
      <alignment horizontal="distributed" vertical="center" justifyLastLine="1"/>
    </xf>
    <xf numFmtId="0" fontId="49" fillId="0" borderId="16" xfId="0" applyFont="1" applyBorder="1" applyAlignment="1">
      <alignment horizontal="distributed" vertical="center" justifyLastLine="1"/>
    </xf>
    <xf numFmtId="0" fontId="49" fillId="0" borderId="0" xfId="0" applyFont="1" applyBorder="1" applyAlignment="1">
      <alignment horizontal="left" vertical="center" textRotation="255"/>
    </xf>
    <xf numFmtId="0" fontId="49" fillId="0" borderId="21" xfId="0" applyFont="1" applyBorder="1" applyAlignment="1">
      <alignment horizontal="distributed" vertical="center"/>
    </xf>
    <xf numFmtId="0" fontId="49" fillId="0" borderId="22" xfId="0" applyFont="1" applyBorder="1" applyAlignment="1">
      <alignment horizontal="distributed" vertical="center"/>
    </xf>
    <xf numFmtId="0" fontId="44" fillId="0" borderId="13" xfId="0" applyFont="1" applyFill="1" applyBorder="1" applyAlignment="1">
      <alignment horizontal="distributed" vertical="center" justifyLastLine="1"/>
    </xf>
    <xf numFmtId="0" fontId="44" fillId="0" borderId="18" xfId="0" applyFont="1" applyFill="1" applyBorder="1" applyAlignment="1">
      <alignment horizontal="distributed" vertical="center" justifyLastLine="1"/>
    </xf>
    <xf numFmtId="0" fontId="64" fillId="0" borderId="23" xfId="0" applyFont="1" applyBorder="1" applyAlignment="1">
      <alignment horizontal="left"/>
    </xf>
    <xf numFmtId="0" fontId="109" fillId="0" borderId="0" xfId="0" applyFont="1" applyAlignment="1">
      <alignment horizontal="center" vertical="center"/>
    </xf>
    <xf numFmtId="0" fontId="44" fillId="0" borderId="14" xfId="0" applyFont="1" applyFill="1" applyBorder="1" applyAlignment="1">
      <alignment horizontal="distributed" vertical="center" justifyLastLine="1"/>
    </xf>
    <xf numFmtId="0" fontId="44" fillId="0" borderId="0" xfId="0" applyFont="1" applyFill="1" applyBorder="1" applyAlignment="1">
      <alignment horizontal="distributed" vertical="center" justifyLastLine="1"/>
    </xf>
    <xf numFmtId="0" fontId="44" fillId="0" borderId="11" xfId="0" applyFont="1" applyFill="1" applyBorder="1" applyAlignment="1">
      <alignment horizontal="center" vertical="center" textRotation="255" shrinkToFit="1"/>
    </xf>
    <xf numFmtId="0" fontId="44" fillId="0" borderId="15" xfId="0" applyFont="1" applyFill="1" applyBorder="1" applyAlignment="1">
      <alignment horizontal="center" vertical="center" textRotation="255" shrinkToFit="1"/>
    </xf>
    <xf numFmtId="0" fontId="64" fillId="0" borderId="31" xfId="0" applyFont="1" applyBorder="1" applyAlignment="1">
      <alignment horizontal="left"/>
    </xf>
    <xf numFmtId="0" fontId="44" fillId="0" borderId="13" xfId="0" applyFont="1" applyFill="1" applyBorder="1" applyAlignment="1">
      <alignment horizontal="distributed" vertical="center" indent="1"/>
    </xf>
    <xf numFmtId="0" fontId="44" fillId="0" borderId="18" xfId="0" applyFont="1" applyFill="1" applyBorder="1" applyAlignment="1">
      <alignment horizontal="distributed" vertical="center" indent="1"/>
    </xf>
    <xf numFmtId="0" fontId="64" fillId="0" borderId="23" xfId="0" applyFont="1" applyFill="1" applyBorder="1" applyAlignment="1"/>
    <xf numFmtId="0" fontId="44" fillId="0" borderId="56" xfId="0" applyFont="1" applyFill="1" applyBorder="1" applyAlignment="1">
      <alignment horizontal="center" vertical="center" textRotation="255" shrinkToFit="1"/>
    </xf>
    <xf numFmtId="0" fontId="44" fillId="0" borderId="46" xfId="0" applyFont="1" applyFill="1" applyBorder="1" applyAlignment="1">
      <alignment horizontal="center" vertical="center" textRotation="255" shrinkToFit="1"/>
    </xf>
    <xf numFmtId="0" fontId="44" fillId="0" borderId="21" xfId="0" applyFont="1" applyFill="1" applyBorder="1" applyAlignment="1">
      <alignment horizontal="distributed" vertical="center" justifyLastLine="1"/>
    </xf>
    <xf numFmtId="0" fontId="49" fillId="0" borderId="29" xfId="0" applyFont="1" applyBorder="1" applyAlignment="1">
      <alignment horizontal="center" vertical="center"/>
    </xf>
    <xf numFmtId="0" fontId="49" fillId="0" borderId="19" xfId="0" applyFont="1" applyBorder="1" applyAlignment="1">
      <alignment horizontal="center" vertical="center"/>
    </xf>
    <xf numFmtId="0" fontId="49" fillId="24" borderId="12" xfId="0" applyFont="1" applyFill="1" applyBorder="1" applyAlignment="1">
      <alignment horizontal="distributed" vertical="center" justifyLastLine="1"/>
    </xf>
    <xf numFmtId="0" fontId="49" fillId="0" borderId="26" xfId="0" applyFont="1" applyBorder="1" applyAlignment="1">
      <alignment horizontal="center" vertical="center"/>
    </xf>
    <xf numFmtId="0" fontId="49" fillId="0" borderId="43" xfId="0" applyFont="1" applyBorder="1" applyAlignment="1">
      <alignment horizontal="distributed" vertical="center" justifyLastLine="1"/>
    </xf>
    <xf numFmtId="0" fontId="25" fillId="0" borderId="41" xfId="0" applyFont="1" applyFill="1" applyBorder="1" applyAlignment="1">
      <alignment horizontal="distributed" vertical="center" justifyLastLine="1"/>
    </xf>
    <xf numFmtId="0" fontId="25" fillId="27" borderId="13" xfId="0" applyFont="1" applyFill="1" applyBorder="1" applyAlignment="1">
      <alignment horizontal="distributed" vertical="center" justifyLastLine="1"/>
    </xf>
    <xf numFmtId="0" fontId="25" fillId="27" borderId="10" xfId="0" applyFont="1" applyFill="1" applyBorder="1" applyAlignment="1">
      <alignment horizontal="distributed" vertical="center" justifyLastLine="1"/>
    </xf>
    <xf numFmtId="0" fontId="25" fillId="27" borderId="18" xfId="0" applyFont="1" applyFill="1" applyBorder="1" applyAlignment="1">
      <alignment horizontal="distributed" vertical="center" justifyLastLine="1"/>
    </xf>
    <xf numFmtId="0" fontId="49" fillId="0" borderId="67" xfId="0" applyFont="1" applyFill="1" applyBorder="1" applyAlignment="1" applyProtection="1">
      <alignment horizontal="center" vertical="justify" wrapText="1"/>
    </xf>
    <xf numFmtId="0" fontId="49" fillId="0" borderId="66" xfId="0" applyFont="1" applyFill="1" applyBorder="1" applyAlignment="1" applyProtection="1">
      <alignment horizontal="center" vertical="justify" wrapText="1"/>
    </xf>
    <xf numFmtId="0" fontId="49" fillId="0" borderId="28" xfId="0" applyFont="1" applyFill="1" applyBorder="1" applyAlignment="1" applyProtection="1">
      <alignment horizontal="distributed" vertical="center" justifyLastLine="1"/>
    </xf>
    <xf numFmtId="0" fontId="49" fillId="0" borderId="11" xfId="0" applyFont="1" applyFill="1" applyBorder="1" applyAlignment="1" applyProtection="1">
      <alignment horizontal="distributed" vertical="center" justifyLastLine="1"/>
    </xf>
    <xf numFmtId="0" fontId="0" fillId="0" borderId="27" xfId="0" applyFill="1" applyBorder="1" applyAlignment="1">
      <alignment horizontal="distributed" vertical="center" justifyLastLine="1"/>
    </xf>
    <xf numFmtId="0" fontId="60" fillId="0" borderId="0" xfId="0" applyFont="1" applyFill="1" applyAlignment="1">
      <alignment horizontal="center" vertical="center"/>
    </xf>
    <xf numFmtId="0" fontId="50" fillId="0" borderId="31" xfId="0" applyFont="1" applyFill="1" applyBorder="1" applyAlignment="1">
      <alignment horizontal="left"/>
    </xf>
    <xf numFmtId="0" fontId="25" fillId="0" borderId="21" xfId="0" applyFont="1" applyFill="1" applyBorder="1" applyAlignment="1">
      <alignment horizontal="distributed" vertical="center" shrinkToFit="1"/>
    </xf>
    <xf numFmtId="0" fontId="25" fillId="0" borderId="28" xfId="0" applyFont="1" applyFill="1" applyBorder="1" applyAlignment="1">
      <alignment horizontal="distributed" vertical="center" shrinkToFit="1"/>
    </xf>
    <xf numFmtId="0" fontId="25" fillId="0" borderId="30" xfId="0" applyFont="1" applyFill="1" applyBorder="1" applyAlignment="1">
      <alignment horizontal="distributed" vertical="center" shrinkToFit="1"/>
    </xf>
    <xf numFmtId="0" fontId="66" fillId="0" borderId="21" xfId="0" applyFont="1" applyFill="1" applyBorder="1" applyAlignment="1">
      <alignment horizontal="distributed" vertical="center" wrapText="1" shrinkToFit="1"/>
    </xf>
    <xf numFmtId="0" fontId="66" fillId="0" borderId="22" xfId="0" applyFont="1" applyFill="1" applyBorder="1" applyAlignment="1">
      <alignment horizontal="distributed" vertical="center" wrapText="1" shrinkToFit="1"/>
    </xf>
    <xf numFmtId="0" fontId="25" fillId="0" borderId="21" xfId="0" applyFont="1" applyFill="1" applyBorder="1" applyAlignment="1">
      <alignment horizontal="distributed" vertical="center" wrapText="1" shrinkToFit="1"/>
    </xf>
    <xf numFmtId="0" fontId="67" fillId="0" borderId="22" xfId="0" applyFont="1" applyFill="1" applyBorder="1" applyAlignment="1">
      <alignment horizontal="distributed" vertical="center" shrinkToFit="1"/>
    </xf>
    <xf numFmtId="0" fontId="29" fillId="0" borderId="0" xfId="0" applyFont="1" applyFill="1" applyAlignment="1">
      <alignment wrapText="1"/>
    </xf>
    <xf numFmtId="0" fontId="29" fillId="0" borderId="31" xfId="0" applyFont="1" applyFill="1" applyBorder="1" applyAlignment="1">
      <alignment horizontal="right"/>
    </xf>
    <xf numFmtId="0" fontId="25" fillId="0" borderId="15" xfId="0" applyFont="1" applyFill="1" applyBorder="1" applyAlignment="1">
      <alignment horizontal="distributed" vertical="center" indent="1"/>
    </xf>
    <xf numFmtId="0" fontId="25" fillId="0" borderId="56" xfId="0" applyFont="1" applyFill="1" applyBorder="1" applyAlignment="1">
      <alignment horizontal="center" vertical="center" textRotation="255"/>
    </xf>
    <xf numFmtId="0" fontId="25" fillId="0" borderId="46" xfId="0" applyFont="1" applyFill="1" applyBorder="1" applyAlignment="1">
      <alignment horizontal="center" vertical="center" textRotation="255"/>
    </xf>
    <xf numFmtId="0" fontId="25" fillId="0" borderId="21" xfId="0" applyFont="1" applyFill="1" applyBorder="1" applyAlignment="1">
      <alignment horizontal="center" vertical="center" textRotation="255"/>
    </xf>
    <xf numFmtId="0" fontId="25" fillId="0" borderId="22" xfId="0" applyFont="1" applyFill="1" applyBorder="1" applyAlignment="1">
      <alignment horizontal="center" vertical="center" textRotation="255"/>
    </xf>
    <xf numFmtId="0" fontId="25" fillId="0" borderId="56" xfId="0" applyFont="1" applyFill="1" applyBorder="1" applyAlignment="1">
      <alignment horizontal="distributed" vertical="center" indent="1"/>
    </xf>
    <xf numFmtId="0" fontId="25" fillId="0" borderId="46" xfId="0" applyFont="1" applyFill="1" applyBorder="1" applyAlignment="1">
      <alignment horizontal="distributed" vertical="center" indent="1"/>
    </xf>
    <xf numFmtId="0" fontId="25" fillId="0" borderId="12" xfId="0" applyFont="1" applyFill="1" applyBorder="1" applyAlignment="1">
      <alignment horizontal="center" vertical="center" textRotation="255"/>
    </xf>
    <xf numFmtId="0" fontId="25" fillId="0" borderId="16" xfId="0" applyFont="1" applyFill="1" applyBorder="1" applyAlignment="1">
      <alignment horizontal="center" vertical="center" textRotation="255"/>
    </xf>
    <xf numFmtId="38" fontId="25" fillId="0" borderId="29" xfId="33" applyFont="1" applyFill="1" applyBorder="1" applyAlignment="1">
      <alignment horizontal="center" vertical="distributed" textRotation="255" justifyLastLine="1"/>
    </xf>
    <xf numFmtId="38" fontId="25" fillId="0" borderId="26" xfId="33" applyFont="1" applyFill="1" applyBorder="1" applyAlignment="1">
      <alignment horizontal="center" vertical="distributed" textRotation="255" justifyLastLine="1"/>
    </xf>
    <xf numFmtId="38" fontId="29" fillId="0" borderId="21" xfId="33" applyFont="1" applyFill="1" applyBorder="1" applyAlignment="1">
      <alignment horizontal="center" vertical="distributed" textRotation="255"/>
    </xf>
    <xf numFmtId="38" fontId="29" fillId="0" borderId="22" xfId="33" applyFont="1" applyFill="1" applyBorder="1" applyAlignment="1">
      <alignment horizontal="center" vertical="distributed" textRotation="255"/>
    </xf>
    <xf numFmtId="38" fontId="29" fillId="0" borderId="21" xfId="33" applyFont="1" applyFill="1" applyBorder="1" applyAlignment="1">
      <alignment horizontal="center" vertical="distributed" textRotation="255" shrinkToFit="1"/>
    </xf>
    <xf numFmtId="38" fontId="29" fillId="0" borderId="22" xfId="33" applyFont="1" applyFill="1" applyBorder="1" applyAlignment="1">
      <alignment horizontal="center" vertical="distributed" textRotation="255" shrinkToFit="1"/>
    </xf>
    <xf numFmtId="38" fontId="29" fillId="0" borderId="13" xfId="33" applyFont="1" applyFill="1" applyBorder="1" applyAlignment="1">
      <alignment horizontal="center" vertical="distributed" textRotation="255"/>
    </xf>
    <xf numFmtId="38" fontId="29" fillId="0" borderId="18" xfId="33" applyFont="1" applyFill="1" applyBorder="1" applyAlignment="1">
      <alignment horizontal="center" vertical="distributed" textRotation="255"/>
    </xf>
    <xf numFmtId="0" fontId="44" fillId="0" borderId="16" xfId="0" applyFont="1" applyFill="1" applyBorder="1" applyAlignment="1">
      <alignment horizontal="center" vertical="distributed" textRotation="255"/>
    </xf>
    <xf numFmtId="0" fontId="44" fillId="0" borderId="22" xfId="0" applyFont="1" applyFill="1" applyBorder="1" applyAlignment="1">
      <alignment horizontal="distributed" vertical="center" justifyLastLine="1"/>
    </xf>
    <xf numFmtId="0" fontId="64" fillId="0" borderId="38" xfId="0" applyFont="1" applyFill="1" applyBorder="1" applyAlignment="1">
      <alignment horizontal="center" vertical="distributed" textRotation="255" shrinkToFit="1"/>
    </xf>
    <xf numFmtId="0" fontId="64" fillId="0" borderId="22" xfId="0" applyFont="1" applyFill="1" applyBorder="1" applyAlignment="1">
      <alignment horizontal="center" vertical="distributed" textRotation="255" shrinkToFit="1"/>
    </xf>
    <xf numFmtId="0" fontId="44" fillId="0" borderId="30" xfId="0" applyFont="1" applyFill="1" applyBorder="1" applyAlignment="1">
      <alignment horizontal="center" vertical="distributed" textRotation="255"/>
    </xf>
    <xf numFmtId="0" fontId="44" fillId="0" borderId="37" xfId="0" applyFont="1" applyFill="1" applyBorder="1" applyAlignment="1">
      <alignment horizontal="center" vertical="distributed" textRotation="255" indent="1"/>
    </xf>
    <xf numFmtId="0" fontId="44" fillId="0" borderId="35" xfId="0" applyFont="1" applyFill="1" applyBorder="1" applyAlignment="1">
      <alignment horizontal="center" vertical="distributed" textRotation="255" indent="1"/>
    </xf>
    <xf numFmtId="0" fontId="44" fillId="0" borderId="33" xfId="0" applyFont="1" applyFill="1" applyBorder="1" applyAlignment="1">
      <alignment horizontal="center" vertical="distributed" textRotation="255" indent="1"/>
    </xf>
    <xf numFmtId="0" fontId="44" fillId="0" borderId="11" xfId="0" applyFont="1" applyFill="1" applyBorder="1" applyAlignment="1">
      <alignment horizontal="distributed" vertical="center"/>
    </xf>
    <xf numFmtId="0" fontId="44" fillId="0" borderId="15" xfId="0" applyFont="1" applyFill="1" applyBorder="1" applyAlignment="1">
      <alignment horizontal="distributed" vertical="center"/>
    </xf>
    <xf numFmtId="0" fontId="44" fillId="0" borderId="55" xfId="0" applyFont="1" applyFill="1" applyBorder="1" applyAlignment="1">
      <alignment horizontal="center" vertical="distributed" textRotation="255"/>
    </xf>
    <xf numFmtId="0" fontId="44" fillId="0" borderId="52" xfId="0" applyFont="1" applyFill="1" applyBorder="1" applyAlignment="1">
      <alignment horizontal="center" vertical="distributed" textRotation="255"/>
    </xf>
    <xf numFmtId="0" fontId="44" fillId="0" borderId="19" xfId="0" applyFont="1" applyFill="1" applyBorder="1" applyAlignment="1">
      <alignment horizontal="distributed" vertical="center" justifyLastLine="1"/>
    </xf>
    <xf numFmtId="0" fontId="44" fillId="0" borderId="38" xfId="0" applyFont="1" applyFill="1" applyBorder="1" applyAlignment="1">
      <alignment horizontal="center" vertical="distributed" textRotation="255"/>
    </xf>
    <xf numFmtId="0" fontId="44" fillId="0" borderId="22" xfId="0" applyFont="1" applyFill="1" applyBorder="1" applyAlignment="1">
      <alignment horizontal="center" vertical="distributed" textRotation="255"/>
    </xf>
    <xf numFmtId="0" fontId="25" fillId="0" borderId="29"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70" xfId="0" applyFont="1" applyFill="1" applyBorder="1" applyAlignment="1">
      <alignment horizontal="distributed" vertical="center" justifyLastLine="1"/>
    </xf>
    <xf numFmtId="0" fontId="25" fillId="0" borderId="69" xfId="0" applyFont="1" applyFill="1" applyBorder="1" applyAlignment="1">
      <alignment horizontal="distributed" vertical="center" justifyLastLine="1"/>
    </xf>
    <xf numFmtId="0" fontId="25" fillId="0" borderId="68"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17" xfId="0" applyNumberFormat="1" applyFont="1" applyFill="1" applyBorder="1" applyAlignment="1">
      <alignment horizontal="distributed" vertical="center" justifyLastLine="1"/>
    </xf>
    <xf numFmtId="0" fontId="26" fillId="0" borderId="0" xfId="0" applyNumberFormat="1" applyFont="1" applyFill="1" applyAlignment="1">
      <alignment horizontal="center" vertical="center"/>
    </xf>
    <xf numFmtId="0" fontId="25" fillId="0" borderId="11" xfId="0" applyNumberFormat="1" applyFont="1" applyFill="1" applyBorder="1" applyAlignment="1">
      <alignment horizontal="distributed" vertical="center" justifyLastLine="1"/>
    </xf>
    <xf numFmtId="0" fontId="25" fillId="0" borderId="30" xfId="0" applyNumberFormat="1" applyFont="1" applyFill="1" applyBorder="1" applyAlignment="1">
      <alignment horizontal="center" vertical="center" shrinkToFit="1"/>
    </xf>
    <xf numFmtId="0" fontId="25" fillId="0" borderId="15" xfId="0" applyNumberFormat="1" applyFont="1" applyFill="1" applyBorder="1" applyAlignment="1">
      <alignment horizontal="center" vertical="center" shrinkToFit="1"/>
    </xf>
    <xf numFmtId="0" fontId="25" fillId="0" borderId="12" xfId="0" applyNumberFormat="1" applyFont="1" applyFill="1" applyBorder="1" applyAlignment="1">
      <alignment horizontal="center" vertical="distributed" textRotation="255" wrapText="1"/>
    </xf>
    <xf numFmtId="0" fontId="25" fillId="0" borderId="28" xfId="0" applyNumberFormat="1" applyFont="1" applyFill="1" applyBorder="1" applyAlignment="1">
      <alignment horizontal="center" vertical="distributed" textRotation="255" wrapText="1"/>
    </xf>
    <xf numFmtId="0" fontId="25" fillId="0" borderId="16" xfId="0" applyNumberFormat="1" applyFont="1" applyFill="1" applyBorder="1" applyAlignment="1">
      <alignment horizontal="center" vertical="distributed" textRotation="255" wrapText="1"/>
    </xf>
    <xf numFmtId="0" fontId="25" fillId="0" borderId="30" xfId="0" applyNumberFormat="1" applyFont="1" applyFill="1" applyBorder="1" applyAlignment="1">
      <alignment horizontal="center" vertical="distributed" textRotation="255" wrapText="1"/>
    </xf>
    <xf numFmtId="0" fontId="25" fillId="0" borderId="13" xfId="0" applyNumberFormat="1" applyFont="1" applyFill="1" applyBorder="1" applyAlignment="1">
      <alignment horizontal="center" vertical="distributed" textRotation="255" wrapText="1"/>
    </xf>
    <xf numFmtId="0" fontId="25" fillId="0" borderId="29" xfId="0" applyNumberFormat="1" applyFont="1" applyFill="1" applyBorder="1" applyAlignment="1">
      <alignment horizontal="center" vertical="distributed" textRotation="255" wrapText="1"/>
    </xf>
    <xf numFmtId="0" fontId="25" fillId="0" borderId="18" xfId="0" applyNumberFormat="1" applyFont="1" applyFill="1" applyBorder="1" applyAlignment="1">
      <alignment horizontal="center" vertical="distributed" textRotation="255" wrapText="1"/>
    </xf>
    <xf numFmtId="0" fontId="25" fillId="0" borderId="26" xfId="0" applyNumberFormat="1" applyFont="1" applyFill="1" applyBorder="1" applyAlignment="1">
      <alignment horizontal="center" vertical="distributed" textRotation="255" wrapText="1"/>
    </xf>
    <xf numFmtId="0" fontId="25" fillId="0" borderId="29" xfId="0" applyNumberFormat="1" applyFont="1" applyFill="1" applyBorder="1" applyAlignment="1">
      <alignment horizontal="center" vertical="distributed" textRotation="255" wrapText="1" justifyLastLine="1"/>
    </xf>
    <xf numFmtId="0" fontId="25" fillId="0" borderId="20" xfId="0" applyNumberFormat="1" applyFont="1" applyFill="1" applyBorder="1" applyAlignment="1">
      <alignment horizontal="center" vertical="distributed" textRotation="255" wrapText="1" justifyLastLine="1"/>
    </xf>
    <xf numFmtId="0" fontId="25" fillId="0" borderId="26" xfId="0" applyNumberFormat="1" applyFont="1" applyFill="1" applyBorder="1" applyAlignment="1">
      <alignment horizontal="center" vertical="distributed" textRotation="255" wrapText="1" justifyLastLine="1"/>
    </xf>
    <xf numFmtId="0" fontId="25" fillId="0" borderId="15" xfId="0" applyNumberFormat="1" applyFont="1" applyFill="1" applyBorder="1" applyAlignment="1">
      <alignment horizontal="center" vertical="distributed" textRotation="255" wrapText="1"/>
    </xf>
    <xf numFmtId="0" fontId="25" fillId="0" borderId="28" xfId="0" applyNumberFormat="1" applyFont="1" applyFill="1" applyBorder="1" applyAlignment="1">
      <alignment horizontal="distributed" vertical="center" wrapText="1" justifyLastLine="1"/>
    </xf>
    <xf numFmtId="0" fontId="25" fillId="0" borderId="27" xfId="0" applyNumberFormat="1" applyFont="1" applyFill="1" applyBorder="1" applyAlignment="1">
      <alignment horizontal="distributed" vertical="center" wrapText="1" justifyLastLine="1"/>
    </xf>
    <xf numFmtId="0" fontId="25" fillId="0" borderId="11" xfId="0" applyNumberFormat="1" applyFont="1" applyFill="1" applyBorder="1" applyAlignment="1">
      <alignment horizontal="distributed" vertical="center" wrapText="1" justifyLastLine="1"/>
    </xf>
    <xf numFmtId="0" fontId="25" fillId="0" borderId="12" xfId="0" applyNumberFormat="1" applyFont="1" applyFill="1" applyBorder="1" applyAlignment="1">
      <alignment horizontal="center" vertical="distributed" textRotation="255" wrapText="1" justifyLastLine="1"/>
    </xf>
    <xf numFmtId="0" fontId="25" fillId="0" borderId="43" xfId="0" applyNumberFormat="1" applyFont="1" applyFill="1" applyBorder="1" applyAlignment="1">
      <alignment horizontal="center" vertical="distributed" textRotation="255" wrapText="1" justifyLastLine="1"/>
    </xf>
    <xf numFmtId="0" fontId="25" fillId="0" borderId="16" xfId="0" applyNumberFormat="1" applyFont="1" applyFill="1" applyBorder="1" applyAlignment="1">
      <alignment horizontal="center" vertical="distributed" textRotation="255" wrapText="1" justifyLastLine="1"/>
    </xf>
    <xf numFmtId="0" fontId="25" fillId="0" borderId="17" xfId="0" applyNumberFormat="1" applyFont="1" applyFill="1" applyBorder="1" applyAlignment="1">
      <alignment horizontal="center" vertical="distributed" textRotation="255" wrapText="1" justifyLastLine="1"/>
    </xf>
    <xf numFmtId="0" fontId="25" fillId="0" borderId="11" xfId="0" applyNumberFormat="1" applyFont="1" applyFill="1" applyBorder="1" applyAlignment="1">
      <alignment horizontal="center" vertical="distributed" textRotation="255" wrapText="1"/>
    </xf>
    <xf numFmtId="0" fontId="42" fillId="0" borderId="19" xfId="0" applyFont="1" applyFill="1" applyBorder="1" applyAlignment="1">
      <alignment horizontal="distributed" vertical="center" indent="1"/>
    </xf>
    <xf numFmtId="0" fontId="42" fillId="0" borderId="26" xfId="0" applyFont="1" applyFill="1" applyBorder="1" applyAlignment="1">
      <alignment horizontal="distributed" vertical="center" indent="1"/>
    </xf>
    <xf numFmtId="0" fontId="25" fillId="0" borderId="39" xfId="0" applyFont="1" applyFill="1" applyBorder="1" applyAlignment="1">
      <alignment horizontal="distributed" vertical="center" indent="1"/>
    </xf>
    <xf numFmtId="0" fontId="25" fillId="0" borderId="16" xfId="0" applyFont="1" applyFill="1" applyBorder="1" applyAlignment="1">
      <alignment horizontal="distributed" vertical="center" indent="1"/>
    </xf>
    <xf numFmtId="0" fontId="22" fillId="0" borderId="30" xfId="0" applyFont="1" applyFill="1" applyBorder="1" applyAlignment="1">
      <alignment horizontal="distributed" vertical="center" wrapText="1" justifyLastLine="1"/>
    </xf>
    <xf numFmtId="0" fontId="22" fillId="0" borderId="15" xfId="0" applyFont="1" applyFill="1" applyBorder="1" applyAlignment="1">
      <alignment horizontal="distributed" vertical="center" wrapText="1" justifyLastLine="1"/>
    </xf>
    <xf numFmtId="0" fontId="128" fillId="0" borderId="0" xfId="0" applyFont="1" applyFill="1" applyAlignment="1">
      <alignment vertical="center"/>
    </xf>
    <xf numFmtId="0" fontId="25" fillId="0" borderId="37" xfId="0" applyFont="1" applyFill="1" applyBorder="1" applyAlignment="1">
      <alignment horizontal="distributed" vertical="center" justifyLastLine="1" shrinkToFit="1"/>
    </xf>
    <xf numFmtId="0" fontId="25" fillId="0" borderId="33" xfId="0" applyFont="1" applyFill="1" applyBorder="1" applyAlignment="1">
      <alignment horizontal="distributed" vertical="center" justifyLastLine="1" shrinkToFit="1"/>
    </xf>
    <xf numFmtId="0" fontId="29" fillId="0" borderId="0" xfId="0" applyFont="1" applyFill="1" applyBorder="1" applyAlignment="1">
      <alignment horizontal="distributed" vertical="center" indent="1" shrinkToFit="1"/>
    </xf>
    <xf numFmtId="0" fontId="42" fillId="0" borderId="0" xfId="0" applyFont="1" applyFill="1" applyBorder="1" applyAlignment="1">
      <alignment horizontal="distributed" vertical="center" indent="1"/>
    </xf>
    <xf numFmtId="0" fontId="25" fillId="0" borderId="14" xfId="0" applyFont="1" applyFill="1" applyBorder="1" applyAlignment="1">
      <alignment horizontal="center" vertical="center" justifyLastLine="1"/>
    </xf>
    <xf numFmtId="0" fontId="25" fillId="0" borderId="29" xfId="0" applyFont="1" applyFill="1" applyBorder="1" applyAlignment="1">
      <alignment horizontal="center" vertical="center" justifyLastLine="1"/>
    </xf>
    <xf numFmtId="0" fontId="25" fillId="0" borderId="19" xfId="0" applyFont="1" applyFill="1" applyBorder="1" applyAlignment="1">
      <alignment horizontal="center" vertical="center" justifyLastLine="1"/>
    </xf>
    <xf numFmtId="0" fontId="25" fillId="0" borderId="26" xfId="0" applyFont="1" applyFill="1" applyBorder="1" applyAlignment="1">
      <alignment horizontal="center" vertical="center" justifyLastLine="1"/>
    </xf>
    <xf numFmtId="0" fontId="25" fillId="0" borderId="13" xfId="48" applyFont="1" applyFill="1" applyBorder="1" applyAlignment="1">
      <alignment horizontal="distributed" vertical="center" justifyLastLine="1"/>
    </xf>
    <xf numFmtId="0" fontId="25" fillId="0" borderId="11" xfId="0" applyFont="1" applyFill="1" applyBorder="1" applyAlignment="1">
      <alignment horizontal="distributed" vertical="center"/>
    </xf>
    <xf numFmtId="0" fontId="25" fillId="0" borderId="15" xfId="0" applyFont="1" applyFill="1" applyBorder="1" applyAlignment="1">
      <alignment horizontal="distributed" vertical="center"/>
    </xf>
    <xf numFmtId="0" fontId="25" fillId="0" borderId="26"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28" xfId="0" applyFont="1" applyFill="1" applyBorder="1" applyAlignment="1">
      <alignment horizontal="center" vertical="center"/>
    </xf>
    <xf numFmtId="178" fontId="42" fillId="0" borderId="19" xfId="44" applyNumberFormat="1" applyFont="1" applyFill="1" applyBorder="1" applyAlignment="1">
      <alignment horizontal="center" vertical="center" shrinkToFit="1"/>
    </xf>
    <xf numFmtId="0" fontId="29" fillId="0" borderId="16" xfId="0" applyFont="1" applyFill="1" applyBorder="1" applyAlignment="1">
      <alignment horizontal="distributed" vertical="center" wrapText="1" justifyLastLine="1"/>
    </xf>
    <xf numFmtId="0" fontId="29" fillId="0" borderId="16" xfId="0" applyFont="1" applyFill="1" applyBorder="1" applyAlignment="1">
      <alignment horizontal="distributed" vertical="center" justifyLastLine="1"/>
    </xf>
    <xf numFmtId="0" fontId="29" fillId="0" borderId="30" xfId="0" applyFont="1" applyFill="1" applyBorder="1" applyAlignment="1">
      <alignment horizontal="distributed" vertical="center" justifyLastLine="1"/>
    </xf>
    <xf numFmtId="178" fontId="25" fillId="0" borderId="0" xfId="44" applyNumberFormat="1" applyFont="1" applyFill="1" applyBorder="1" applyAlignment="1">
      <alignment horizontal="center" vertical="center" shrinkToFit="1"/>
    </xf>
    <xf numFmtId="0" fontId="25" fillId="0" borderId="11" xfId="0" applyFont="1" applyFill="1" applyBorder="1" applyAlignment="1">
      <alignment horizontal="distributed" vertical="center" justifyLastLine="1" shrinkToFit="1"/>
    </xf>
    <xf numFmtId="0" fontId="25" fillId="0" borderId="15" xfId="0" applyFont="1" applyFill="1" applyBorder="1" applyAlignment="1">
      <alignment horizontal="distributed" vertical="center" justifyLastLine="1" shrinkToFit="1"/>
    </xf>
    <xf numFmtId="0" fontId="29" fillId="0" borderId="15" xfId="0" applyFont="1" applyFill="1" applyBorder="1" applyAlignment="1">
      <alignment horizontal="distributed" vertical="center" justifyLastLine="1"/>
    </xf>
    <xf numFmtId="0" fontId="29" fillId="0" borderId="25" xfId="0" applyFont="1" applyFill="1" applyBorder="1" applyAlignment="1">
      <alignment horizontal="distributed" vertical="center" justifyLastLine="1"/>
    </xf>
    <xf numFmtId="0" fontId="25" fillId="0" borderId="28" xfId="0" applyFont="1" applyFill="1" applyBorder="1" applyAlignment="1">
      <alignment horizontal="distributed" vertical="center" indent="3"/>
    </xf>
    <xf numFmtId="0" fontId="25" fillId="0" borderId="27" xfId="0" applyFont="1" applyFill="1" applyBorder="1" applyAlignment="1">
      <alignment horizontal="distributed" vertical="center" indent="3"/>
    </xf>
    <xf numFmtId="0" fontId="25" fillId="0" borderId="11" xfId="0" applyFont="1" applyFill="1" applyBorder="1" applyAlignment="1">
      <alignment horizontal="distributed" vertical="center" indent="3"/>
    </xf>
    <xf numFmtId="0" fontId="29" fillId="0" borderId="38" xfId="0" applyFont="1" applyFill="1" applyBorder="1" applyAlignment="1">
      <alignment horizontal="distributed" vertical="center" wrapText="1" justifyLastLine="1"/>
    </xf>
    <xf numFmtId="0" fontId="22" fillId="0" borderId="30" xfId="0" applyFont="1" applyFill="1" applyBorder="1" applyAlignment="1">
      <alignment horizontal="distributed" vertical="center" justifyLastLine="1"/>
    </xf>
    <xf numFmtId="0" fontId="22" fillId="0" borderId="15" xfId="0" applyFont="1" applyFill="1" applyBorder="1" applyAlignment="1">
      <alignment horizontal="distributed" vertical="center" justifyLastLine="1"/>
    </xf>
    <xf numFmtId="38" fontId="55" fillId="0" borderId="0" xfId="46" applyFont="1" applyFill="1" applyAlignment="1">
      <alignment horizontal="center" vertical="center"/>
    </xf>
    <xf numFmtId="38" fontId="49" fillId="0" borderId="11" xfId="46" applyFont="1" applyFill="1" applyBorder="1" applyAlignment="1">
      <alignment horizontal="center" vertical="distributed"/>
    </xf>
    <xf numFmtId="38" fontId="49" fillId="0" borderId="15" xfId="46" applyFont="1" applyFill="1" applyBorder="1" applyAlignment="1">
      <alignment horizontal="center" vertical="distributed"/>
    </xf>
    <xf numFmtId="38" fontId="57" fillId="0" borderId="43" xfId="46" applyFont="1" applyFill="1" applyBorder="1" applyAlignment="1">
      <alignment horizontal="center" vertical="distributed" textRotation="255" wrapText="1" justifyLastLine="1"/>
    </xf>
    <xf numFmtId="38" fontId="57" fillId="0" borderId="17" xfId="46" applyFont="1" applyFill="1" applyBorder="1" applyAlignment="1">
      <alignment horizontal="center" vertical="distributed" textRotation="255" wrapText="1" justifyLastLine="1"/>
    </xf>
    <xf numFmtId="38" fontId="57" fillId="0" borderId="11" xfId="46" applyFont="1" applyFill="1" applyBorder="1" applyAlignment="1">
      <alignment horizontal="center" vertical="distributed" textRotation="255" wrapText="1" indent="1"/>
    </xf>
    <xf numFmtId="38" fontId="57" fillId="0" borderId="15" xfId="46" applyFont="1" applyFill="1" applyBorder="1" applyAlignment="1">
      <alignment horizontal="center" vertical="distributed" textRotation="255" wrapText="1" indent="1"/>
    </xf>
    <xf numFmtId="38" fontId="57" fillId="0" borderId="12" xfId="46" applyFont="1" applyFill="1" applyBorder="1" applyAlignment="1">
      <alignment horizontal="center" vertical="distributed" textRotation="255" wrapText="1" indent="1"/>
    </xf>
    <xf numFmtId="38" fontId="57" fillId="0" borderId="16" xfId="46" applyFont="1" applyFill="1" applyBorder="1" applyAlignment="1">
      <alignment horizontal="center" vertical="distributed" textRotation="255" wrapText="1" indent="1"/>
    </xf>
    <xf numFmtId="38" fontId="57" fillId="0" borderId="12" xfId="46" applyFont="1" applyFill="1" applyBorder="1" applyAlignment="1">
      <alignment horizontal="distributed" vertical="center" justifyLastLine="1" shrinkToFit="1"/>
    </xf>
    <xf numFmtId="38" fontId="61" fillId="0" borderId="12" xfId="46" applyFont="1" applyFill="1" applyBorder="1" applyAlignment="1">
      <alignment horizontal="center" vertical="distributed" textRotation="255" wrapText="1" indent="1"/>
    </xf>
    <xf numFmtId="38" fontId="61" fillId="0" borderId="16" xfId="46" applyFont="1" applyFill="1" applyBorder="1" applyAlignment="1">
      <alignment horizontal="center" vertical="distributed" textRotation="255" wrapText="1" indent="1"/>
    </xf>
    <xf numFmtId="38" fontId="57" fillId="0" borderId="28" xfId="46" applyFont="1" applyFill="1" applyBorder="1" applyAlignment="1">
      <alignment horizontal="center" vertical="distributed" textRotation="255" wrapText="1" indent="1"/>
    </xf>
    <xf numFmtId="38" fontId="57" fillId="0" borderId="30" xfId="46" applyFont="1" applyFill="1" applyBorder="1" applyAlignment="1">
      <alignment horizontal="center" vertical="distributed" textRotation="255" wrapText="1" indent="1"/>
    </xf>
    <xf numFmtId="38" fontId="55" fillId="0" borderId="0" xfId="46" applyFont="1" applyFill="1" applyBorder="1" applyAlignment="1">
      <alignment horizontal="center" vertical="center"/>
    </xf>
    <xf numFmtId="38" fontId="50" fillId="0" borderId="0" xfId="46" applyFont="1" applyFill="1" applyBorder="1" applyAlignment="1">
      <alignment horizontal="left"/>
    </xf>
    <xf numFmtId="38" fontId="50" fillId="0" borderId="0" xfId="46" applyFont="1" applyFill="1" applyAlignment="1">
      <alignment horizontal="left"/>
    </xf>
    <xf numFmtId="0" fontId="25" fillId="0" borderId="21"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25" fillId="0" borderId="22" xfId="0" applyFont="1" applyFill="1" applyBorder="1" applyAlignment="1">
      <alignment horizontal="distributed" vertical="center" wrapText="1" justifyLastLine="1"/>
    </xf>
    <xf numFmtId="0" fontId="21" fillId="0" borderId="39" xfId="0" applyFont="1" applyFill="1" applyBorder="1" applyAlignment="1">
      <alignment horizontal="distributed" vertical="center" wrapText="1" justifyLastLine="1"/>
    </xf>
    <xf numFmtId="0" fontId="21" fillId="0" borderId="26" xfId="0" applyFont="1" applyFill="1" applyBorder="1" applyAlignment="1">
      <alignment horizontal="distributed" vertical="center" justifyLastLine="1"/>
    </xf>
    <xf numFmtId="0" fontId="21" fillId="0" borderId="16" xfId="0" applyFont="1" applyFill="1" applyBorder="1" applyAlignment="1">
      <alignment horizontal="distributed" vertical="center" wrapText="1" justifyLastLine="1"/>
    </xf>
    <xf numFmtId="0" fontId="21" fillId="0" borderId="16" xfId="0" applyFont="1" applyFill="1" applyBorder="1" applyAlignment="1">
      <alignment horizontal="distributed" vertical="center" justifyLastLine="1"/>
    </xf>
    <xf numFmtId="0" fontId="64" fillId="0" borderId="0" xfId="0" applyFont="1" applyFill="1" applyAlignment="1"/>
    <xf numFmtId="0" fontId="44" fillId="0" borderId="20" xfId="0" applyFont="1" applyFill="1" applyBorder="1" applyAlignment="1">
      <alignment horizontal="distributed" vertical="center" justifyLastLine="1"/>
    </xf>
    <xf numFmtId="0" fontId="44" fillId="0" borderId="30" xfId="0" applyFont="1" applyFill="1" applyBorder="1" applyAlignment="1">
      <alignment horizontal="distributed" vertical="center" justifyLastLine="1"/>
    </xf>
    <xf numFmtId="0" fontId="44" fillId="0" borderId="25" xfId="0" applyFont="1" applyFill="1" applyBorder="1" applyAlignment="1">
      <alignment horizontal="distributed" vertical="center" justifyLastLine="1"/>
    </xf>
    <xf numFmtId="0" fontId="64" fillId="0" borderId="38" xfId="0" applyFont="1" applyFill="1" applyBorder="1" applyAlignment="1">
      <alignment horizontal="distributed" vertical="center" justifyLastLine="1"/>
    </xf>
    <xf numFmtId="0" fontId="44" fillId="0" borderId="38" xfId="0" applyFont="1" applyFill="1" applyBorder="1" applyAlignment="1">
      <alignment horizontal="distributed" vertical="center" justifyLastLine="1"/>
    </xf>
    <xf numFmtId="0" fontId="44" fillId="0" borderId="24" xfId="0" applyFont="1" applyFill="1" applyBorder="1" applyAlignment="1">
      <alignment horizontal="distributed" vertical="center" justifyLastLine="1"/>
    </xf>
    <xf numFmtId="0" fontId="44" fillId="0" borderId="21" xfId="0" applyFont="1" applyFill="1" applyBorder="1" applyAlignment="1">
      <alignment horizontal="distributed" vertical="center" wrapText="1" justifyLastLine="1"/>
    </xf>
    <xf numFmtId="0" fontId="44" fillId="0" borderId="41" xfId="0" applyFont="1" applyFill="1" applyBorder="1" applyAlignment="1">
      <alignment horizontal="distributed" vertical="center" justifyLastLine="1"/>
    </xf>
    <xf numFmtId="0" fontId="64" fillId="0" borderId="23" xfId="0" applyFont="1" applyFill="1" applyBorder="1" applyAlignment="1">
      <alignment horizontal="left"/>
    </xf>
    <xf numFmtId="38" fontId="21" fillId="0" borderId="28" xfId="46" applyFont="1" applyFill="1" applyBorder="1" applyAlignment="1">
      <alignment horizontal="distributed" vertical="center" wrapText="1" justifyLastLine="1"/>
    </xf>
    <xf numFmtId="38" fontId="21" fillId="0" borderId="30" xfId="46" applyFont="1" applyFill="1" applyBorder="1" applyAlignment="1">
      <alignment horizontal="distributed" vertical="center" justifyLastLine="1"/>
    </xf>
    <xf numFmtId="38" fontId="29" fillId="0" borderId="31" xfId="46" applyFont="1" applyFill="1" applyBorder="1" applyAlignment="1">
      <alignment horizontal="right"/>
    </xf>
    <xf numFmtId="38" fontId="25" fillId="0" borderId="11" xfId="46" applyFont="1" applyFill="1" applyBorder="1" applyAlignment="1">
      <alignment horizontal="distributed" vertical="center" justifyLastLine="1"/>
    </xf>
    <xf numFmtId="38" fontId="25" fillId="0" borderId="15" xfId="46" applyFont="1" applyFill="1" applyBorder="1" applyAlignment="1">
      <alignment horizontal="distributed" vertical="center" justifyLastLine="1"/>
    </xf>
    <xf numFmtId="38" fontId="25" fillId="0" borderId="43" xfId="46" applyFont="1" applyFill="1" applyBorder="1" applyAlignment="1">
      <alignment horizontal="distributed" vertical="center" justifyLastLine="1"/>
    </xf>
    <xf numFmtId="38" fontId="25" fillId="0" borderId="17" xfId="46" applyFont="1" applyFill="1" applyBorder="1" applyAlignment="1">
      <alignment horizontal="distributed" vertical="center" justifyLastLine="1"/>
    </xf>
    <xf numFmtId="38" fontId="25" fillId="0" borderId="12" xfId="46" applyFont="1" applyFill="1" applyBorder="1" applyAlignment="1">
      <alignment horizontal="distributed" vertical="center" justifyLastLine="1"/>
    </xf>
    <xf numFmtId="38" fontId="21" fillId="0" borderId="12" xfId="46" applyFont="1" applyFill="1" applyBorder="1" applyAlignment="1">
      <alignment horizontal="distributed" vertical="center" wrapText="1" justifyLastLine="1"/>
    </xf>
    <xf numFmtId="38" fontId="21" fillId="0" borderId="16" xfId="46" applyFont="1" applyFill="1" applyBorder="1" applyAlignment="1">
      <alignment horizontal="distributed" vertical="center" justifyLastLine="1"/>
    </xf>
    <xf numFmtId="38" fontId="25" fillId="0" borderId="16" xfId="46" applyFont="1" applyFill="1" applyBorder="1" applyAlignment="1">
      <alignment horizontal="distributed" vertical="center" justifyLastLine="1"/>
    </xf>
    <xf numFmtId="38" fontId="25" fillId="0" borderId="12" xfId="46" applyFont="1" applyFill="1" applyBorder="1" applyAlignment="1">
      <alignment horizontal="distributed" vertical="center" wrapText="1" justifyLastLine="1"/>
    </xf>
    <xf numFmtId="38" fontId="29" fillId="0" borderId="31" xfId="46" applyFont="1" applyFill="1" applyBorder="1" applyAlignment="1">
      <alignment horizontal="left"/>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7"/>
    <cellStyle name="ハイパーリンク" xfId="6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4"/>
    <cellStyle name="桁区切り 2 2" xfId="46"/>
    <cellStyle name="桁区切り 2 3" xfId="51"/>
    <cellStyle name="桁区切り 3" xfId="45"/>
    <cellStyle name="桁区切り 3 2" xfId="49"/>
    <cellStyle name="桁区切り 3 3" xfId="52"/>
    <cellStyle name="桁区切り 3 4" xfId="5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71" xfId="63"/>
    <cellStyle name="標準 2" xfId="43"/>
    <cellStyle name="標準 2 2" xfId="48"/>
    <cellStyle name="標準 2 3" xfId="50"/>
    <cellStyle name="標準 2 4" xfId="61"/>
    <cellStyle name="標準 3" xfId="54"/>
    <cellStyle name="標準 4" xfId="53"/>
    <cellStyle name="標準 4 2" xfId="62"/>
    <cellStyle name="標準 5" xfId="55"/>
    <cellStyle name="標準 6" xfId="65"/>
    <cellStyle name="標準_「昼間人口」１～８表作表" xfId="59"/>
    <cellStyle name="標準_A1000P" xfId="60"/>
    <cellStyle name="標準_第６地域、産業（大分類）別の計算シート" xfId="58"/>
    <cellStyle name="標準_第６表作成用" xfId="57"/>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worksheet" Target="worksheets/sheet205.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16" Type="http://schemas.openxmlformats.org/officeDocument/2006/relationships/worksheet" Target="worksheets/sheet216.xml"/><Relationship Id="rId211" Type="http://schemas.openxmlformats.org/officeDocument/2006/relationships/worksheet" Target="worksheets/sheet21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71" Type="http://schemas.openxmlformats.org/officeDocument/2006/relationships/worksheet" Target="worksheets/sheet171.xml"/><Relationship Id="rId176" Type="http://schemas.openxmlformats.org/officeDocument/2006/relationships/worksheet" Target="worksheets/sheet176.xml"/><Relationship Id="rId192" Type="http://schemas.openxmlformats.org/officeDocument/2006/relationships/worksheet" Target="worksheets/sheet192.xml"/><Relationship Id="rId197" Type="http://schemas.openxmlformats.org/officeDocument/2006/relationships/worksheet" Target="worksheets/sheet197.xml"/><Relationship Id="rId206" Type="http://schemas.openxmlformats.org/officeDocument/2006/relationships/worksheet" Target="worksheets/sheet206.xml"/><Relationship Id="rId201" Type="http://schemas.openxmlformats.org/officeDocument/2006/relationships/worksheet" Target="worksheets/sheet201.xml"/><Relationship Id="rId222" Type="http://schemas.openxmlformats.org/officeDocument/2006/relationships/styles" Target="styles.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82" Type="http://schemas.openxmlformats.org/officeDocument/2006/relationships/worksheet" Target="worksheets/sheet182.xml"/><Relationship Id="rId187" Type="http://schemas.openxmlformats.org/officeDocument/2006/relationships/worksheet" Target="worksheets/sheet187.xml"/><Relationship Id="rId217" Type="http://schemas.openxmlformats.org/officeDocument/2006/relationships/worksheet" Target="worksheets/sheet217.xml"/><Relationship Id="rId1" Type="http://schemas.openxmlformats.org/officeDocument/2006/relationships/worksheet" Target="worksheets/sheet1.xml"/><Relationship Id="rId6" Type="http://schemas.openxmlformats.org/officeDocument/2006/relationships/worksheet" Target="worksheets/sheet6.xml"/><Relationship Id="rId212" Type="http://schemas.openxmlformats.org/officeDocument/2006/relationships/worksheet" Target="worksheets/sheet212.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172" Type="http://schemas.openxmlformats.org/officeDocument/2006/relationships/worksheet" Target="worksheets/sheet172.xml"/><Relationship Id="rId193" Type="http://schemas.openxmlformats.org/officeDocument/2006/relationships/worksheet" Target="worksheets/sheet193.xml"/><Relationship Id="rId202" Type="http://schemas.openxmlformats.org/officeDocument/2006/relationships/worksheet" Target="worksheets/sheet202.xml"/><Relationship Id="rId207" Type="http://schemas.openxmlformats.org/officeDocument/2006/relationships/worksheet" Target="worksheets/sheet207.xml"/><Relationship Id="rId223"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13" Type="http://schemas.openxmlformats.org/officeDocument/2006/relationships/worksheet" Target="worksheets/sheet213.xml"/><Relationship Id="rId218" Type="http://schemas.openxmlformats.org/officeDocument/2006/relationships/worksheet" Target="worksheets/sheet218.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worksheet" Target="worksheets/sheet203.xml"/><Relationship Id="rId208" Type="http://schemas.openxmlformats.org/officeDocument/2006/relationships/worksheet" Target="worksheets/sheet208.xml"/><Relationship Id="rId19" Type="http://schemas.openxmlformats.org/officeDocument/2006/relationships/worksheet" Target="worksheets/sheet19.xml"/><Relationship Id="rId224" Type="http://schemas.openxmlformats.org/officeDocument/2006/relationships/calcChain" Target="calcChain.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219" Type="http://schemas.openxmlformats.org/officeDocument/2006/relationships/worksheet" Target="worksheets/sheet219.xml"/><Relationship Id="rId3" Type="http://schemas.openxmlformats.org/officeDocument/2006/relationships/worksheet" Target="worksheets/sheet3.xml"/><Relationship Id="rId214" Type="http://schemas.openxmlformats.org/officeDocument/2006/relationships/worksheet" Target="worksheets/sheet214.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209" Type="http://schemas.openxmlformats.org/officeDocument/2006/relationships/worksheet" Target="worksheets/sheet209.xml"/><Relationship Id="rId190" Type="http://schemas.openxmlformats.org/officeDocument/2006/relationships/worksheet" Target="worksheets/sheet190.xml"/><Relationship Id="rId204" Type="http://schemas.openxmlformats.org/officeDocument/2006/relationships/worksheet" Target="worksheets/sheet204.xml"/><Relationship Id="rId220" Type="http://schemas.openxmlformats.org/officeDocument/2006/relationships/worksheet" Target="worksheets/sheet220.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10" Type="http://schemas.openxmlformats.org/officeDocument/2006/relationships/worksheet" Target="worksheets/sheet210.xml"/><Relationship Id="rId215" Type="http://schemas.openxmlformats.org/officeDocument/2006/relationships/worksheet" Target="worksheets/sheet215.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221" Type="http://schemas.openxmlformats.org/officeDocument/2006/relationships/theme" Target="theme/theme1.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s>
</file>

<file path=xl/ctrlProps/ctrlProp1.xml><?xml version="1.0" encoding="utf-8"?>
<formControlPr xmlns="http://schemas.microsoft.com/office/spreadsheetml/2009/9/main" objectType="Spin" dx="15" max="30000" page="10" val="19"/>
</file>

<file path=xl/drawings/drawing1.xml><?xml version="1.0" encoding="utf-8"?>
<xdr:wsDr xmlns:xdr="http://schemas.openxmlformats.org/drawingml/2006/spreadsheetDrawing" xmlns:a="http://schemas.openxmlformats.org/drawingml/2006/main">
  <xdr:twoCellAnchor>
    <xdr:from>
      <xdr:col>0</xdr:col>
      <xdr:colOff>66675</xdr:colOff>
      <xdr:row>15</xdr:row>
      <xdr:rowOff>9524</xdr:rowOff>
    </xdr:from>
    <xdr:to>
      <xdr:col>0</xdr:col>
      <xdr:colOff>133350</xdr:colOff>
      <xdr:row>16</xdr:row>
      <xdr:rowOff>266700</xdr:rowOff>
    </xdr:to>
    <xdr:sp macro="" textlink="">
      <xdr:nvSpPr>
        <xdr:cNvPr id="2" name="AutoShape 1"/>
        <xdr:cNvSpPr>
          <a:spLocks/>
        </xdr:cNvSpPr>
      </xdr:nvSpPr>
      <xdr:spPr bwMode="auto">
        <a:xfrm>
          <a:off x="66675" y="2581274"/>
          <a:ext cx="66675" cy="333376"/>
        </a:xfrm>
        <a:prstGeom prst="leftBrace">
          <a:avLst>
            <a:gd name="adj1" fmla="val 3179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19050</xdr:colOff>
          <xdr:row>0</xdr:row>
          <xdr:rowOff>0</xdr:rowOff>
        </xdr:from>
        <xdr:to>
          <xdr:col>7</xdr:col>
          <xdr:colOff>809625</xdr:colOff>
          <xdr:row>0</xdr:row>
          <xdr:rowOff>0</xdr:rowOff>
        </xdr:to>
        <xdr:sp macro="" textlink="">
          <xdr:nvSpPr>
            <xdr:cNvPr id="40961" name="Spinner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xdr:col>
      <xdr:colOff>38100</xdr:colOff>
      <xdr:row>24</xdr:row>
      <xdr:rowOff>0</xdr:rowOff>
    </xdr:from>
    <xdr:ext cx="104775" cy="230281"/>
    <xdr:sp macro="" textlink="">
      <xdr:nvSpPr>
        <xdr:cNvPr id="2" name="Text Box 1"/>
        <xdr:cNvSpPr txBox="1">
          <a:spLocks noChangeArrowheads="1"/>
        </xdr:cNvSpPr>
      </xdr:nvSpPr>
      <xdr:spPr bwMode="auto">
        <a:xfrm>
          <a:off x="2095500" y="4114800"/>
          <a:ext cx="104775" cy="230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24</xdr:row>
      <xdr:rowOff>0</xdr:rowOff>
    </xdr:from>
    <xdr:ext cx="104775" cy="230281"/>
    <xdr:sp macro="" textlink="">
      <xdr:nvSpPr>
        <xdr:cNvPr id="3" name="Text Box 1"/>
        <xdr:cNvSpPr txBox="1">
          <a:spLocks noChangeArrowheads="1"/>
        </xdr:cNvSpPr>
      </xdr:nvSpPr>
      <xdr:spPr bwMode="auto">
        <a:xfrm>
          <a:off x="2095500" y="4114800"/>
          <a:ext cx="104775" cy="230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38100</xdr:colOff>
      <xdr:row>2</xdr:row>
      <xdr:rowOff>152400</xdr:rowOff>
    </xdr:from>
    <xdr:ext cx="104775" cy="221877"/>
    <xdr:sp macro="" textlink="">
      <xdr:nvSpPr>
        <xdr:cNvPr id="2" name="Text Box 1"/>
        <xdr:cNvSpPr txBox="1">
          <a:spLocks noChangeArrowheads="1"/>
        </xdr:cNvSpPr>
      </xdr:nvSpPr>
      <xdr:spPr bwMode="auto">
        <a:xfrm>
          <a:off x="1409700" y="495300"/>
          <a:ext cx="104775" cy="221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38100</xdr:colOff>
      <xdr:row>2</xdr:row>
      <xdr:rowOff>152400</xdr:rowOff>
    </xdr:from>
    <xdr:ext cx="104775" cy="221877"/>
    <xdr:sp macro="" textlink="">
      <xdr:nvSpPr>
        <xdr:cNvPr id="3" name="Text Box 1"/>
        <xdr:cNvSpPr txBox="1">
          <a:spLocks noChangeArrowheads="1"/>
        </xdr:cNvSpPr>
      </xdr:nvSpPr>
      <xdr:spPr bwMode="auto">
        <a:xfrm>
          <a:off x="1409700" y="495300"/>
          <a:ext cx="104775" cy="221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257175</xdr:colOff>
      <xdr:row>25</xdr:row>
      <xdr:rowOff>66675</xdr:rowOff>
    </xdr:from>
    <xdr:to>
      <xdr:col>0</xdr:col>
      <xdr:colOff>323850</xdr:colOff>
      <xdr:row>34</xdr:row>
      <xdr:rowOff>161925</xdr:rowOff>
    </xdr:to>
    <xdr:sp macro="" textlink="">
      <xdr:nvSpPr>
        <xdr:cNvPr id="3" name="AutoShape 2"/>
        <xdr:cNvSpPr>
          <a:spLocks/>
        </xdr:cNvSpPr>
      </xdr:nvSpPr>
      <xdr:spPr bwMode="auto">
        <a:xfrm>
          <a:off x="257175" y="5838825"/>
          <a:ext cx="66675" cy="2152650"/>
        </a:xfrm>
        <a:prstGeom prst="leftBrace">
          <a:avLst>
            <a:gd name="adj1" fmla="val 19791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228600</xdr:colOff>
      <xdr:row>8</xdr:row>
      <xdr:rowOff>28575</xdr:rowOff>
    </xdr:from>
    <xdr:to>
      <xdr:col>0</xdr:col>
      <xdr:colOff>333375</xdr:colOff>
      <xdr:row>18</xdr:row>
      <xdr:rowOff>0</xdr:rowOff>
    </xdr:to>
    <xdr:sp macro="" textlink="">
      <xdr:nvSpPr>
        <xdr:cNvPr id="4" name="AutoShape 2"/>
        <xdr:cNvSpPr>
          <a:spLocks/>
        </xdr:cNvSpPr>
      </xdr:nvSpPr>
      <xdr:spPr bwMode="auto">
        <a:xfrm>
          <a:off x="228600" y="1914525"/>
          <a:ext cx="104775" cy="2257425"/>
        </a:xfrm>
        <a:prstGeom prst="leftBrace">
          <a:avLst>
            <a:gd name="adj1" fmla="val 9362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5</xdr:col>
      <xdr:colOff>161925</xdr:colOff>
      <xdr:row>14</xdr:row>
      <xdr:rowOff>0</xdr:rowOff>
    </xdr:from>
    <xdr:ext cx="104775" cy="226919"/>
    <xdr:sp macro="" textlink="">
      <xdr:nvSpPr>
        <xdr:cNvPr id="2" name="Text Box 5"/>
        <xdr:cNvSpPr txBox="1">
          <a:spLocks noChangeArrowheads="1"/>
        </xdr:cNvSpPr>
      </xdr:nvSpPr>
      <xdr:spPr bwMode="auto">
        <a:xfrm>
          <a:off x="3590925" y="2400300"/>
          <a:ext cx="104775" cy="226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xdr:colOff>
      <xdr:row>14</xdr:row>
      <xdr:rowOff>0</xdr:rowOff>
    </xdr:from>
    <xdr:ext cx="104775" cy="223405"/>
    <xdr:sp macro="" textlink="">
      <xdr:nvSpPr>
        <xdr:cNvPr id="3" name="Text Box 6"/>
        <xdr:cNvSpPr txBox="1">
          <a:spLocks noChangeArrowheads="1"/>
        </xdr:cNvSpPr>
      </xdr:nvSpPr>
      <xdr:spPr bwMode="auto">
        <a:xfrm>
          <a:off x="3590925" y="2400300"/>
          <a:ext cx="104775" cy="223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xdr:colOff>
      <xdr:row>14</xdr:row>
      <xdr:rowOff>0</xdr:rowOff>
    </xdr:from>
    <xdr:ext cx="104775" cy="223405"/>
    <xdr:sp macro="" textlink="">
      <xdr:nvSpPr>
        <xdr:cNvPr id="4" name="Text Box 6"/>
        <xdr:cNvSpPr txBox="1">
          <a:spLocks noChangeArrowheads="1"/>
        </xdr:cNvSpPr>
      </xdr:nvSpPr>
      <xdr:spPr bwMode="auto">
        <a:xfrm>
          <a:off x="3590925" y="2400300"/>
          <a:ext cx="104775" cy="223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161925</xdr:colOff>
      <xdr:row>24</xdr:row>
      <xdr:rowOff>0</xdr:rowOff>
    </xdr:from>
    <xdr:ext cx="104775" cy="228600"/>
    <xdr:sp macro="" textlink="">
      <xdr:nvSpPr>
        <xdr:cNvPr id="2" name="Text Box 5"/>
        <xdr:cNvSpPr txBox="1">
          <a:spLocks noChangeArrowheads="1"/>
        </xdr:cNvSpPr>
      </xdr:nvSpPr>
      <xdr:spPr bwMode="auto">
        <a:xfrm>
          <a:off x="2219325" y="41148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161925</xdr:colOff>
      <xdr:row>23</xdr:row>
      <xdr:rowOff>76200</xdr:rowOff>
    </xdr:from>
    <xdr:ext cx="104775" cy="223405"/>
    <xdr:sp macro="" textlink="">
      <xdr:nvSpPr>
        <xdr:cNvPr id="3" name="Text Box 6"/>
        <xdr:cNvSpPr txBox="1">
          <a:spLocks noChangeArrowheads="1"/>
        </xdr:cNvSpPr>
      </xdr:nvSpPr>
      <xdr:spPr bwMode="auto">
        <a:xfrm>
          <a:off x="2219325" y="4019550"/>
          <a:ext cx="104775" cy="223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161925</xdr:colOff>
      <xdr:row>23</xdr:row>
      <xdr:rowOff>76200</xdr:rowOff>
    </xdr:from>
    <xdr:ext cx="104775" cy="223405"/>
    <xdr:sp macro="" textlink="">
      <xdr:nvSpPr>
        <xdr:cNvPr id="4" name="Text Box 6"/>
        <xdr:cNvSpPr txBox="1">
          <a:spLocks noChangeArrowheads="1"/>
        </xdr:cNvSpPr>
      </xdr:nvSpPr>
      <xdr:spPr bwMode="auto">
        <a:xfrm>
          <a:off x="2219325" y="4019550"/>
          <a:ext cx="104775" cy="223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1524000</xdr:colOff>
      <xdr:row>8</xdr:row>
      <xdr:rowOff>22412</xdr:rowOff>
    </xdr:from>
    <xdr:to>
      <xdr:col>1</xdr:col>
      <xdr:colOff>112058</xdr:colOff>
      <xdr:row>9</xdr:row>
      <xdr:rowOff>201706</xdr:rowOff>
    </xdr:to>
    <xdr:sp macro="" textlink="">
      <xdr:nvSpPr>
        <xdr:cNvPr id="2" name="左中かっこ 1"/>
        <xdr:cNvSpPr/>
      </xdr:nvSpPr>
      <xdr:spPr>
        <a:xfrm>
          <a:off x="685800" y="1394012"/>
          <a:ext cx="112058" cy="32216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1524000</xdr:colOff>
      <xdr:row>10</xdr:row>
      <xdr:rowOff>22412</xdr:rowOff>
    </xdr:from>
    <xdr:to>
      <xdr:col>1</xdr:col>
      <xdr:colOff>112058</xdr:colOff>
      <xdr:row>11</xdr:row>
      <xdr:rowOff>201706</xdr:rowOff>
    </xdr:to>
    <xdr:sp macro="" textlink="">
      <xdr:nvSpPr>
        <xdr:cNvPr id="3" name="左中かっこ 2"/>
        <xdr:cNvSpPr/>
      </xdr:nvSpPr>
      <xdr:spPr>
        <a:xfrm>
          <a:off x="685800" y="1736912"/>
          <a:ext cx="112058" cy="32216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1524000</xdr:colOff>
      <xdr:row>12</xdr:row>
      <xdr:rowOff>22412</xdr:rowOff>
    </xdr:from>
    <xdr:to>
      <xdr:col>1</xdr:col>
      <xdr:colOff>112058</xdr:colOff>
      <xdr:row>13</xdr:row>
      <xdr:rowOff>201706</xdr:rowOff>
    </xdr:to>
    <xdr:sp macro="" textlink="">
      <xdr:nvSpPr>
        <xdr:cNvPr id="4" name="左中かっこ 3"/>
        <xdr:cNvSpPr/>
      </xdr:nvSpPr>
      <xdr:spPr>
        <a:xfrm>
          <a:off x="685800" y="2079812"/>
          <a:ext cx="112058" cy="32216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1524000</xdr:colOff>
      <xdr:row>10</xdr:row>
      <xdr:rowOff>22412</xdr:rowOff>
    </xdr:from>
    <xdr:to>
      <xdr:col>1</xdr:col>
      <xdr:colOff>112058</xdr:colOff>
      <xdr:row>11</xdr:row>
      <xdr:rowOff>201706</xdr:rowOff>
    </xdr:to>
    <xdr:sp macro="" textlink="">
      <xdr:nvSpPr>
        <xdr:cNvPr id="5" name="左中かっこ 4"/>
        <xdr:cNvSpPr/>
      </xdr:nvSpPr>
      <xdr:spPr>
        <a:xfrm>
          <a:off x="685800" y="1736912"/>
          <a:ext cx="112058" cy="32216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8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8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0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2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252"/>
  <sheetViews>
    <sheetView tabSelected="1" zoomScaleNormal="100" zoomScaleSheetLayoutView="100" workbookViewId="0">
      <pane ySplit="1" topLeftCell="A2" activePane="bottomLeft" state="frozen"/>
      <selection activeCell="G7" sqref="G7"/>
      <selection pane="bottomLeft" activeCell="D202" sqref="D202"/>
    </sheetView>
  </sheetViews>
  <sheetFormatPr defaultRowHeight="13.5"/>
  <cols>
    <col min="1" max="1" width="4.625" style="1750" customWidth="1"/>
    <col min="2" max="2" width="53" style="1756" bestFit="1" customWidth="1"/>
    <col min="3" max="3" width="12.625" style="1751" customWidth="1"/>
    <col min="4" max="4" width="9.25" style="1751" customWidth="1"/>
    <col min="5" max="16384" width="9" style="1750"/>
  </cols>
  <sheetData>
    <row r="1" spans="1:4" s="1739" customFormat="1" ht="24.95" customHeight="1">
      <c r="A1" s="1736"/>
      <c r="B1" s="1752" t="s">
        <v>2771</v>
      </c>
      <c r="C1" s="1737" t="s">
        <v>2952</v>
      </c>
      <c r="D1" s="1738" t="s">
        <v>2772</v>
      </c>
    </row>
    <row r="2" spans="1:4" s="1739" customFormat="1" ht="20.100000000000001" customHeight="1">
      <c r="A2" s="1740" t="s">
        <v>2773</v>
      </c>
      <c r="B2" s="1753"/>
      <c r="C2" s="1742"/>
      <c r="D2" s="1743"/>
    </row>
    <row r="3" spans="1:4" s="1739" customFormat="1" ht="20.100000000000001" customHeight="1">
      <c r="A3" s="1744"/>
      <c r="B3" s="1771" t="str">
        <f>HYPERLINK("#A15","大分類：人口、土地、住宅")</f>
        <v>大分類：人口、土地、住宅</v>
      </c>
      <c r="C3" s="1745" t="s">
        <v>2954</v>
      </c>
      <c r="D3" s="1770" t="s">
        <v>2774</v>
      </c>
    </row>
    <row r="4" spans="1:4" s="1739" customFormat="1" ht="20.100000000000001" customHeight="1">
      <c r="A4" s="1744"/>
      <c r="B4" s="1771" t="str">
        <f>HYPERLINK("#A40","大分類：財務・税務")</f>
        <v>大分類：財務・税務</v>
      </c>
      <c r="C4" s="1745" t="s">
        <v>2953</v>
      </c>
      <c r="D4" s="1770" t="s">
        <v>2774</v>
      </c>
    </row>
    <row r="5" spans="1:4" s="1739" customFormat="1" ht="20.100000000000001" customHeight="1">
      <c r="A5" s="1744"/>
      <c r="B5" s="1771" t="str">
        <f>HYPERLINK("#A54","大分類：事業所、工業、商業、農業")</f>
        <v>大分類：事業所、工業、商業、農業</v>
      </c>
      <c r="C5" s="1745" t="s">
        <v>2955</v>
      </c>
      <c r="D5" s="1770" t="s">
        <v>2774</v>
      </c>
    </row>
    <row r="6" spans="1:4" s="1739" customFormat="1" ht="20.100000000000001" customHeight="1">
      <c r="A6" s="1744"/>
      <c r="B6" s="1771" t="str">
        <f>HYPERLINK("#A84","大分類：金融、労働、くらしむき、物価、水道")</f>
        <v>大分類：金融、労働、くらしむき、物価、水道</v>
      </c>
      <c r="C6" s="1745" t="s">
        <v>2956</v>
      </c>
      <c r="D6" s="1770" t="s">
        <v>2774</v>
      </c>
    </row>
    <row r="7" spans="1:4" s="1739" customFormat="1" ht="20.100000000000001" customHeight="1">
      <c r="A7" s="1744"/>
      <c r="B7" s="1771" t="str">
        <f>HYPERLINK("#A104","大分類：教育")</f>
        <v>大分類：教育</v>
      </c>
      <c r="C7" s="1745" t="s">
        <v>2957</v>
      </c>
      <c r="D7" s="1770" t="s">
        <v>2774</v>
      </c>
    </row>
    <row r="8" spans="1:4" s="1739" customFormat="1" ht="20.100000000000001" customHeight="1">
      <c r="A8" s="1744"/>
      <c r="B8" s="1771" t="str">
        <f>HYPERLINK("#A118","大分類：施設")</f>
        <v>大分類：施設</v>
      </c>
      <c r="C8" s="1745" t="s">
        <v>2958</v>
      </c>
      <c r="D8" s="1770" t="s">
        <v>2774</v>
      </c>
    </row>
    <row r="9" spans="1:4" s="1739" customFormat="1" ht="20.100000000000001" customHeight="1">
      <c r="A9" s="1744"/>
      <c r="B9" s="1771" t="str">
        <f>HYPERLINK("#A168","大分類：福祉")</f>
        <v>大分類：福祉</v>
      </c>
      <c r="C9" s="1745" t="s">
        <v>2959</v>
      </c>
      <c r="D9" s="1770" t="s">
        <v>2774</v>
      </c>
    </row>
    <row r="10" spans="1:4" s="1739" customFormat="1" ht="20.100000000000001" customHeight="1">
      <c r="A10" s="1744"/>
      <c r="B10" s="1771" t="str">
        <f>HYPERLINK("#A191","大分類：国民年金、国民健康保険")</f>
        <v>大分類：国民年金、国民健康保険</v>
      </c>
      <c r="C10" s="1745" t="s">
        <v>2960</v>
      </c>
      <c r="D10" s="1770" t="s">
        <v>2774</v>
      </c>
    </row>
    <row r="11" spans="1:4" s="1739" customFormat="1" ht="20.100000000000001" customHeight="1">
      <c r="A11" s="1744"/>
      <c r="B11" s="1771" t="str">
        <f>HYPERLINK("#A202","大分類：選挙、情報公開、議会、公務員")</f>
        <v>大分類：選挙、情報公開、議会、公務員</v>
      </c>
      <c r="C11" s="1745" t="s">
        <v>2961</v>
      </c>
      <c r="D11" s="1770" t="s">
        <v>2774</v>
      </c>
    </row>
    <row r="12" spans="1:4" s="1739" customFormat="1" ht="20.100000000000001" customHeight="1">
      <c r="A12" s="1744"/>
      <c r="B12" s="1771" t="str">
        <f>HYPERLINK("#A216","大分類：警察、消防、交通、通信")</f>
        <v>大分類：警察、消防、交通、通信</v>
      </c>
      <c r="C12" s="1745" t="s">
        <v>2963</v>
      </c>
      <c r="D12" s="1770" t="s">
        <v>2774</v>
      </c>
    </row>
    <row r="13" spans="1:4" s="1739" customFormat="1" ht="20.100000000000001" customHeight="1">
      <c r="A13" s="1744"/>
      <c r="B13" s="1771" t="str">
        <f>HYPERLINK("#A234","大分類：衛生、環境、公害")</f>
        <v>大分類：衛生、環境、公害</v>
      </c>
      <c r="C13" s="1745" t="s">
        <v>2962</v>
      </c>
      <c r="D13" s="1770" t="s">
        <v>2774</v>
      </c>
    </row>
    <row r="14" spans="1:4" s="1739" customFormat="1" ht="20.100000000000001" customHeight="1">
      <c r="A14" s="1741" t="s">
        <v>2995</v>
      </c>
      <c r="B14" s="1753"/>
      <c r="C14" s="1742"/>
      <c r="D14" s="3025" t="str">
        <f t="shared" ref="D14" si="0">IF(C14="","",HYPERLINK("#'"&amp;C14&amp;"'!"&amp;"A1","リンク"))</f>
        <v/>
      </c>
    </row>
    <row r="15" spans="1:4" ht="20.100000000000001" customHeight="1">
      <c r="A15" s="1747"/>
      <c r="B15" s="1754" t="s">
        <v>2775</v>
      </c>
      <c r="C15" s="1748">
        <v>1</v>
      </c>
      <c r="D15" s="1749" t="str">
        <f>IF(C15="","",HYPERLINK("#'"&amp;C15&amp;"'!"&amp;"A1","リンク"))</f>
        <v>リンク</v>
      </c>
    </row>
    <row r="16" spans="1:4" ht="20.100000000000001" customHeight="1">
      <c r="A16" s="1747"/>
      <c r="B16" s="1755" t="s">
        <v>2776</v>
      </c>
      <c r="C16" s="1751">
        <v>2</v>
      </c>
      <c r="D16" s="1749" t="str">
        <f t="shared" ref="D16:D78" si="1">IF(C16="","",HYPERLINK("#'"&amp;C16&amp;"'!"&amp;"A1","リンク"))</f>
        <v>リンク</v>
      </c>
    </row>
    <row r="17" spans="1:4" ht="20.100000000000001" customHeight="1">
      <c r="A17" s="1747"/>
      <c r="B17" s="1755" t="s">
        <v>2777</v>
      </c>
      <c r="C17" s="1751" t="s">
        <v>2964</v>
      </c>
      <c r="D17" s="1749" t="str">
        <f t="shared" si="1"/>
        <v>リンク</v>
      </c>
    </row>
    <row r="18" spans="1:4" ht="20.100000000000001" customHeight="1">
      <c r="A18" s="1747"/>
      <c r="B18" s="1755"/>
      <c r="C18" s="1751" t="s">
        <v>2965</v>
      </c>
      <c r="D18" s="1749" t="str">
        <f t="shared" si="1"/>
        <v>リンク</v>
      </c>
    </row>
    <row r="19" spans="1:4" ht="20.100000000000001" customHeight="1">
      <c r="A19" s="1747"/>
      <c r="B19" s="1755" t="s">
        <v>2778</v>
      </c>
      <c r="C19" s="1751">
        <v>4</v>
      </c>
      <c r="D19" s="1749" t="str">
        <f t="shared" si="1"/>
        <v>リンク</v>
      </c>
    </row>
    <row r="20" spans="1:4" ht="20.100000000000001" customHeight="1">
      <c r="A20" s="1747"/>
      <c r="B20" s="1755" t="s">
        <v>3111</v>
      </c>
      <c r="C20" s="1751">
        <v>5</v>
      </c>
      <c r="D20" s="1749" t="str">
        <f t="shared" si="1"/>
        <v>リンク</v>
      </c>
    </row>
    <row r="21" spans="1:4" ht="20.100000000000001" customHeight="1">
      <c r="A21" s="1747"/>
      <c r="B21" s="1755" t="s">
        <v>2779</v>
      </c>
      <c r="C21" s="1751" t="s">
        <v>2966</v>
      </c>
      <c r="D21" s="1749" t="str">
        <f t="shared" si="1"/>
        <v>リンク</v>
      </c>
    </row>
    <row r="22" spans="1:4" ht="20.100000000000001" customHeight="1">
      <c r="A22" s="1747"/>
      <c r="B22" s="1755"/>
      <c r="C22" s="1751" t="s">
        <v>2967</v>
      </c>
      <c r="D22" s="1749" t="str">
        <f t="shared" si="1"/>
        <v>リンク</v>
      </c>
    </row>
    <row r="23" spans="1:4" ht="20.100000000000001" customHeight="1">
      <c r="A23" s="1747"/>
      <c r="B23" s="1755"/>
      <c r="C23" s="1751" t="s">
        <v>2968</v>
      </c>
      <c r="D23" s="1749" t="str">
        <f t="shared" si="1"/>
        <v>リンク</v>
      </c>
    </row>
    <row r="24" spans="1:4" ht="20.100000000000001" customHeight="1">
      <c r="A24" s="1747"/>
      <c r="B24" s="1755" t="s">
        <v>2780</v>
      </c>
      <c r="C24" s="1751">
        <v>7</v>
      </c>
      <c r="D24" s="1749" t="str">
        <f t="shared" si="1"/>
        <v>リンク</v>
      </c>
    </row>
    <row r="25" spans="1:4" ht="20.100000000000001" customHeight="1">
      <c r="A25" s="1747"/>
      <c r="B25" s="1755" t="s">
        <v>2781</v>
      </c>
      <c r="C25" s="1751">
        <v>8</v>
      </c>
      <c r="D25" s="1749" t="str">
        <f t="shared" si="1"/>
        <v>リンク</v>
      </c>
    </row>
    <row r="26" spans="1:4" ht="20.100000000000001" customHeight="1">
      <c r="A26" s="1747"/>
      <c r="B26" s="1755" t="s">
        <v>2782</v>
      </c>
      <c r="C26" s="1751">
        <v>9</v>
      </c>
      <c r="D26" s="1749" t="str">
        <f t="shared" si="1"/>
        <v>リンク</v>
      </c>
    </row>
    <row r="27" spans="1:4" ht="20.100000000000001" customHeight="1">
      <c r="A27" s="1747"/>
      <c r="B27" s="1755" t="s">
        <v>2783</v>
      </c>
      <c r="C27" s="1751">
        <v>10</v>
      </c>
      <c r="D27" s="1749" t="str">
        <f t="shared" si="1"/>
        <v>リンク</v>
      </c>
    </row>
    <row r="28" spans="1:4" ht="20.100000000000001" customHeight="1">
      <c r="A28" s="1747"/>
      <c r="B28" s="1755" t="s">
        <v>2784</v>
      </c>
      <c r="C28" s="1751">
        <v>11</v>
      </c>
      <c r="D28" s="1749" t="str">
        <f t="shared" si="1"/>
        <v>リンク</v>
      </c>
    </row>
    <row r="29" spans="1:4" ht="20.100000000000001" customHeight="1">
      <c r="A29" s="1747"/>
      <c r="B29" s="1755" t="s">
        <v>2785</v>
      </c>
      <c r="C29" s="1751">
        <v>12</v>
      </c>
      <c r="D29" s="1749" t="str">
        <f t="shared" si="1"/>
        <v>リンク</v>
      </c>
    </row>
    <row r="30" spans="1:4" ht="20.100000000000001" customHeight="1">
      <c r="A30" s="1747"/>
      <c r="B30" s="1755" t="s">
        <v>2786</v>
      </c>
      <c r="C30" s="1751">
        <v>13</v>
      </c>
      <c r="D30" s="1749" t="str">
        <f t="shared" si="1"/>
        <v>リンク</v>
      </c>
    </row>
    <row r="31" spans="1:4" ht="20.100000000000001" customHeight="1">
      <c r="A31" s="1747"/>
      <c r="B31" s="1755" t="s">
        <v>2787</v>
      </c>
      <c r="C31" s="1751">
        <v>14</v>
      </c>
      <c r="D31" s="1749" t="str">
        <f t="shared" si="1"/>
        <v>リンク</v>
      </c>
    </row>
    <row r="32" spans="1:4" ht="20.100000000000001" customHeight="1">
      <c r="A32" s="1747"/>
      <c r="B32" s="1755" t="s">
        <v>2788</v>
      </c>
      <c r="C32" s="1751">
        <v>15</v>
      </c>
      <c r="D32" s="1749" t="str">
        <f t="shared" si="1"/>
        <v>リンク</v>
      </c>
    </row>
    <row r="33" spans="1:4" ht="20.100000000000001" customHeight="1">
      <c r="A33" s="1747"/>
      <c r="B33" s="1755" t="s">
        <v>2789</v>
      </c>
      <c r="C33" s="1751">
        <v>16</v>
      </c>
      <c r="D33" s="1749" t="str">
        <f t="shared" si="1"/>
        <v>リンク</v>
      </c>
    </row>
    <row r="34" spans="1:4" ht="20.100000000000001" customHeight="1">
      <c r="A34" s="1747"/>
      <c r="B34" s="1755" t="s">
        <v>2790</v>
      </c>
      <c r="C34" s="1751">
        <v>17</v>
      </c>
      <c r="D34" s="1749" t="str">
        <f t="shared" si="1"/>
        <v>リンク</v>
      </c>
    </row>
    <row r="35" spans="1:4" ht="20.100000000000001" customHeight="1">
      <c r="A35" s="1747"/>
      <c r="B35" s="1755" t="s">
        <v>2791</v>
      </c>
      <c r="C35" s="1751">
        <v>18</v>
      </c>
      <c r="D35" s="1749" t="str">
        <f t="shared" si="1"/>
        <v>リンク</v>
      </c>
    </row>
    <row r="36" spans="1:4" ht="20.100000000000001" customHeight="1">
      <c r="A36" s="1747"/>
      <c r="B36" s="1755" t="s">
        <v>2792</v>
      </c>
      <c r="C36" s="1751">
        <v>19</v>
      </c>
      <c r="D36" s="1749" t="str">
        <f>IF(C36="","",HYPERLINK("#'"&amp;C36&amp;"'!"&amp;"A1","リンク"))</f>
        <v>リンク</v>
      </c>
    </row>
    <row r="37" spans="1:4" ht="20.100000000000001" customHeight="1">
      <c r="A37" s="1747"/>
      <c r="B37" s="1755" t="s">
        <v>2793</v>
      </c>
      <c r="C37" s="1751">
        <v>20</v>
      </c>
      <c r="D37" s="1749" t="str">
        <f t="shared" si="1"/>
        <v>リンク</v>
      </c>
    </row>
    <row r="38" spans="1:4" ht="20.100000000000001" customHeight="1">
      <c r="A38" s="1747"/>
      <c r="B38" s="1755" t="s">
        <v>2794</v>
      </c>
      <c r="C38" s="1751">
        <v>21</v>
      </c>
      <c r="D38" s="1749" t="str">
        <f t="shared" si="1"/>
        <v>リンク</v>
      </c>
    </row>
    <row r="39" spans="1:4" s="1739" customFormat="1" ht="20.100000000000001" customHeight="1">
      <c r="A39" s="1741" t="s">
        <v>2996</v>
      </c>
      <c r="B39" s="1753"/>
      <c r="C39" s="1742"/>
      <c r="D39" s="3025" t="str">
        <f t="shared" si="1"/>
        <v/>
      </c>
    </row>
    <row r="40" spans="1:4" ht="20.100000000000001" customHeight="1">
      <c r="A40" s="1747"/>
      <c r="B40" s="1755" t="s">
        <v>3006</v>
      </c>
      <c r="C40" s="1751">
        <v>22</v>
      </c>
      <c r="D40" s="1749" t="str">
        <f t="shared" si="1"/>
        <v>リンク</v>
      </c>
    </row>
    <row r="41" spans="1:4" ht="20.100000000000001" customHeight="1">
      <c r="A41" s="1747"/>
      <c r="B41" s="1755" t="s">
        <v>3007</v>
      </c>
      <c r="C41" s="1751">
        <v>23</v>
      </c>
      <c r="D41" s="1749" t="str">
        <f t="shared" si="1"/>
        <v>リンク</v>
      </c>
    </row>
    <row r="42" spans="1:4" ht="20.100000000000001" customHeight="1">
      <c r="A42" s="1747"/>
      <c r="B42" s="1755" t="s">
        <v>2795</v>
      </c>
      <c r="C42" s="1751">
        <v>24</v>
      </c>
      <c r="D42" s="1749" t="str">
        <f t="shared" si="1"/>
        <v>リンク</v>
      </c>
    </row>
    <row r="43" spans="1:4" ht="20.100000000000001" customHeight="1">
      <c r="A43" s="1747"/>
      <c r="B43" s="1755" t="s">
        <v>3008</v>
      </c>
      <c r="C43" s="1751">
        <v>25</v>
      </c>
      <c r="D43" s="1749" t="str">
        <f t="shared" si="1"/>
        <v>リンク</v>
      </c>
    </row>
    <row r="44" spans="1:4" ht="20.100000000000001" customHeight="1">
      <c r="A44" s="1747"/>
      <c r="B44" s="1755" t="s">
        <v>3009</v>
      </c>
      <c r="C44" s="1751">
        <v>26</v>
      </c>
      <c r="D44" s="1749" t="str">
        <f t="shared" si="1"/>
        <v>リンク</v>
      </c>
    </row>
    <row r="45" spans="1:4" ht="20.100000000000001" customHeight="1">
      <c r="A45" s="1747"/>
      <c r="B45" s="1755" t="s">
        <v>3010</v>
      </c>
      <c r="C45" s="1751">
        <v>27</v>
      </c>
      <c r="D45" s="1749" t="str">
        <f t="shared" si="1"/>
        <v>リンク</v>
      </c>
    </row>
    <row r="46" spans="1:4" ht="20.100000000000001" customHeight="1">
      <c r="A46" s="1747"/>
      <c r="B46" s="1755" t="s">
        <v>3011</v>
      </c>
      <c r="C46" s="1751">
        <v>28</v>
      </c>
      <c r="D46" s="1749" t="str">
        <f t="shared" si="1"/>
        <v>リンク</v>
      </c>
    </row>
    <row r="47" spans="1:4" ht="20.100000000000001" customHeight="1">
      <c r="A47" s="1747"/>
      <c r="B47" s="1755" t="s">
        <v>3012</v>
      </c>
      <c r="C47" s="1751">
        <v>29</v>
      </c>
      <c r="D47" s="1749" t="str">
        <f t="shared" si="1"/>
        <v>リンク</v>
      </c>
    </row>
    <row r="48" spans="1:4" ht="20.100000000000001" customHeight="1">
      <c r="A48" s="1747"/>
      <c r="B48" s="1755" t="s">
        <v>2796</v>
      </c>
      <c r="C48" s="1751">
        <v>30</v>
      </c>
      <c r="D48" s="1749" t="str">
        <f t="shared" si="1"/>
        <v>リンク</v>
      </c>
    </row>
    <row r="49" spans="1:4" ht="20.100000000000001" customHeight="1">
      <c r="A49" s="1747"/>
      <c r="B49" s="1755" t="s">
        <v>2797</v>
      </c>
      <c r="C49" s="1751">
        <v>31</v>
      </c>
      <c r="D49" s="1749" t="str">
        <f t="shared" si="1"/>
        <v>リンク</v>
      </c>
    </row>
    <row r="50" spans="1:4" ht="20.100000000000001" customHeight="1">
      <c r="A50" s="1747"/>
      <c r="B50" s="1755" t="s">
        <v>2798</v>
      </c>
      <c r="C50" s="1751" t="s">
        <v>3020</v>
      </c>
      <c r="D50" s="1749" t="str">
        <f t="shared" si="1"/>
        <v>リンク</v>
      </c>
    </row>
    <row r="51" spans="1:4" ht="20.100000000000001" customHeight="1">
      <c r="A51" s="1747"/>
      <c r="B51" s="1755" t="s">
        <v>2799</v>
      </c>
      <c r="C51" s="1751" t="s">
        <v>3020</v>
      </c>
      <c r="D51" s="1749" t="str">
        <f t="shared" si="1"/>
        <v>リンク</v>
      </c>
    </row>
    <row r="52" spans="1:4" ht="20.100000000000001" customHeight="1">
      <c r="A52" s="1747"/>
      <c r="B52" s="1755" t="s">
        <v>3013</v>
      </c>
      <c r="C52" s="1751">
        <v>34</v>
      </c>
      <c r="D52" s="1749" t="str">
        <f t="shared" si="1"/>
        <v>リンク</v>
      </c>
    </row>
    <row r="53" spans="1:4" s="1739" customFormat="1" ht="20.100000000000001" customHeight="1">
      <c r="A53" s="1741" t="s">
        <v>2997</v>
      </c>
      <c r="B53" s="1753"/>
      <c r="C53" s="1742"/>
      <c r="D53" s="3025" t="str">
        <f t="shared" si="1"/>
        <v/>
      </c>
    </row>
    <row r="54" spans="1:4" ht="20.100000000000001" customHeight="1">
      <c r="A54" s="1747"/>
      <c r="B54" s="1755" t="s">
        <v>2800</v>
      </c>
      <c r="C54" s="1751">
        <v>35</v>
      </c>
      <c r="D54" s="1749" t="str">
        <f t="shared" si="1"/>
        <v>リンク</v>
      </c>
    </row>
    <row r="55" spans="1:4" ht="20.100000000000001" customHeight="1">
      <c r="A55" s="1747"/>
      <c r="B55" s="1755" t="s">
        <v>2801</v>
      </c>
      <c r="C55" s="1751">
        <v>36</v>
      </c>
      <c r="D55" s="1749" t="str">
        <f t="shared" si="1"/>
        <v>リンク</v>
      </c>
    </row>
    <row r="56" spans="1:4" ht="20.100000000000001" customHeight="1">
      <c r="A56" s="1747"/>
      <c r="B56" s="1755" t="s">
        <v>2802</v>
      </c>
      <c r="C56" s="1751" t="s">
        <v>2969</v>
      </c>
      <c r="D56" s="1749" t="str">
        <f t="shared" si="1"/>
        <v>リンク</v>
      </c>
    </row>
    <row r="57" spans="1:4" ht="20.100000000000001" customHeight="1">
      <c r="A57" s="1747"/>
      <c r="B57" s="1755"/>
      <c r="C57" s="1751" t="s">
        <v>2970</v>
      </c>
      <c r="D57" s="1749" t="str">
        <f t="shared" si="1"/>
        <v>リンク</v>
      </c>
    </row>
    <row r="58" spans="1:4" ht="20.100000000000001" customHeight="1">
      <c r="A58" s="1747"/>
      <c r="B58" s="1755"/>
      <c r="C58" s="1751" t="s">
        <v>2971</v>
      </c>
      <c r="D58" s="1749" t="str">
        <f t="shared" si="1"/>
        <v>リンク</v>
      </c>
    </row>
    <row r="59" spans="1:4" ht="20.100000000000001" customHeight="1">
      <c r="A59" s="1747"/>
      <c r="B59" s="1755"/>
      <c r="C59" s="1751" t="s">
        <v>2972</v>
      </c>
      <c r="D59" s="1749" t="str">
        <f t="shared" si="1"/>
        <v>リンク</v>
      </c>
    </row>
    <row r="60" spans="1:4" ht="20.100000000000001" customHeight="1">
      <c r="A60" s="1747"/>
      <c r="B60" s="1755"/>
      <c r="C60" s="1751" t="s">
        <v>2973</v>
      </c>
      <c r="D60" s="1749" t="str">
        <f t="shared" si="1"/>
        <v>リンク</v>
      </c>
    </row>
    <row r="61" spans="1:4" ht="20.100000000000001" customHeight="1">
      <c r="A61" s="1747"/>
      <c r="B61" s="1755"/>
      <c r="C61" s="1751" t="s">
        <v>2974</v>
      </c>
      <c r="D61" s="1749" t="str">
        <f t="shared" si="1"/>
        <v>リンク</v>
      </c>
    </row>
    <row r="62" spans="1:4" ht="20.100000000000001" customHeight="1">
      <c r="A62" s="1747"/>
      <c r="B62" s="1755" t="s">
        <v>2803</v>
      </c>
      <c r="C62" s="1751">
        <v>38</v>
      </c>
      <c r="D62" s="1749" t="str">
        <f t="shared" si="1"/>
        <v>リンク</v>
      </c>
    </row>
    <row r="63" spans="1:4" ht="20.100000000000001" customHeight="1">
      <c r="A63" s="1747"/>
      <c r="B63" s="1755"/>
      <c r="C63" s="1751" t="s">
        <v>2975</v>
      </c>
      <c r="D63" s="1749" t="str">
        <f t="shared" si="1"/>
        <v>リンク</v>
      </c>
    </row>
    <row r="64" spans="1:4" ht="20.100000000000001" customHeight="1">
      <c r="A64" s="1747"/>
      <c r="B64" s="1755" t="s">
        <v>2804</v>
      </c>
      <c r="C64" s="1751">
        <v>39</v>
      </c>
      <c r="D64" s="1749" t="str">
        <f t="shared" si="1"/>
        <v>リンク</v>
      </c>
    </row>
    <row r="65" spans="1:4" ht="20.100000000000001" customHeight="1">
      <c r="A65" s="1747"/>
      <c r="B65" s="1755" t="s">
        <v>2805</v>
      </c>
      <c r="C65" s="1751" t="s">
        <v>2976</v>
      </c>
      <c r="D65" s="1749" t="str">
        <f t="shared" si="1"/>
        <v>リンク</v>
      </c>
    </row>
    <row r="66" spans="1:4" ht="20.100000000000001" customHeight="1">
      <c r="A66" s="1747"/>
      <c r="B66" s="1755"/>
      <c r="C66" s="1751" t="s">
        <v>2977</v>
      </c>
      <c r="D66" s="1749" t="str">
        <f t="shared" si="1"/>
        <v>リンク</v>
      </c>
    </row>
    <row r="67" spans="1:4" ht="20.100000000000001" customHeight="1">
      <c r="A67" s="1747"/>
      <c r="B67" s="1755"/>
      <c r="C67" s="1751" t="s">
        <v>2978</v>
      </c>
      <c r="D67" s="1749" t="str">
        <f t="shared" si="1"/>
        <v>リンク</v>
      </c>
    </row>
    <row r="68" spans="1:4" ht="20.100000000000001" customHeight="1">
      <c r="A68" s="1747"/>
      <c r="B68" s="1755"/>
      <c r="C68" s="1751" t="s">
        <v>2979</v>
      </c>
      <c r="D68" s="1749" t="str">
        <f t="shared" si="1"/>
        <v>リンク</v>
      </c>
    </row>
    <row r="69" spans="1:4" ht="20.100000000000001" customHeight="1">
      <c r="A69" s="1747"/>
      <c r="B69" s="1755"/>
      <c r="C69" s="1751" t="s">
        <v>2980</v>
      </c>
      <c r="D69" s="1749" t="str">
        <f t="shared" si="1"/>
        <v>リンク</v>
      </c>
    </row>
    <row r="70" spans="1:4" ht="20.100000000000001" customHeight="1">
      <c r="A70" s="1747"/>
      <c r="B70" s="1755"/>
      <c r="C70" s="1751" t="s">
        <v>2981</v>
      </c>
      <c r="D70" s="1749" t="str">
        <f t="shared" si="1"/>
        <v>リンク</v>
      </c>
    </row>
    <row r="71" spans="1:4" ht="20.100000000000001" customHeight="1">
      <c r="A71" s="1747"/>
      <c r="B71" s="1755" t="s">
        <v>2806</v>
      </c>
      <c r="C71" s="1751">
        <v>41</v>
      </c>
      <c r="D71" s="1749" t="str">
        <f t="shared" si="1"/>
        <v>リンク</v>
      </c>
    </row>
    <row r="72" spans="1:4" ht="20.100000000000001" customHeight="1">
      <c r="A72" s="1747"/>
      <c r="B72" s="1755" t="s">
        <v>2807</v>
      </c>
      <c r="C72" s="1751">
        <v>42</v>
      </c>
      <c r="D72" s="1749" t="str">
        <f t="shared" si="1"/>
        <v>リンク</v>
      </c>
    </row>
    <row r="73" spans="1:4" ht="20.100000000000001" customHeight="1">
      <c r="A73" s="1747"/>
      <c r="B73" s="1755" t="s">
        <v>2808</v>
      </c>
      <c r="C73" s="1751">
        <v>43</v>
      </c>
      <c r="D73" s="1749" t="str">
        <f t="shared" si="1"/>
        <v>リンク</v>
      </c>
    </row>
    <row r="74" spans="1:4" ht="20.100000000000001" customHeight="1">
      <c r="A74" s="1747"/>
      <c r="B74" s="1755"/>
      <c r="C74" s="1751" t="s">
        <v>2982</v>
      </c>
      <c r="D74" s="1749" t="str">
        <f t="shared" si="1"/>
        <v>リンク</v>
      </c>
    </row>
    <row r="75" spans="1:4" ht="20.100000000000001" customHeight="1">
      <c r="A75" s="1747"/>
      <c r="B75" s="1755" t="s">
        <v>2809</v>
      </c>
      <c r="C75" s="1751">
        <v>44</v>
      </c>
      <c r="D75" s="1749" t="str">
        <f>IF(C75="","",HYPERLINK("#'"&amp;C75&amp;"'!"&amp;"A1","リンク"))</f>
        <v>リンク</v>
      </c>
    </row>
    <row r="76" spans="1:4" ht="20.100000000000001" customHeight="1">
      <c r="A76" s="1747"/>
      <c r="B76" s="1755" t="s">
        <v>2810</v>
      </c>
      <c r="C76" s="1751">
        <v>45</v>
      </c>
      <c r="D76" s="1749" t="str">
        <f t="shared" si="1"/>
        <v>リンク</v>
      </c>
    </row>
    <row r="77" spans="1:4" ht="20.100000000000001" customHeight="1">
      <c r="A77" s="1747"/>
      <c r="B77" s="1755" t="s">
        <v>2811</v>
      </c>
      <c r="C77" s="1751" t="s">
        <v>2983</v>
      </c>
      <c r="D77" s="1749" t="str">
        <f t="shared" si="1"/>
        <v>リンク</v>
      </c>
    </row>
    <row r="78" spans="1:4" ht="20.100000000000001" customHeight="1">
      <c r="A78" s="1747"/>
      <c r="B78" s="1755"/>
      <c r="C78" s="1751" t="s">
        <v>2984</v>
      </c>
      <c r="D78" s="1749" t="str">
        <f t="shared" si="1"/>
        <v>リンク</v>
      </c>
    </row>
    <row r="79" spans="1:4" ht="20.100000000000001" customHeight="1">
      <c r="A79" s="1747"/>
      <c r="B79" s="1755"/>
      <c r="C79" s="1751" t="s">
        <v>2985</v>
      </c>
      <c r="D79" s="1749" t="str">
        <f t="shared" ref="D79:D143" si="2">IF(C79="","",HYPERLINK("#'"&amp;C79&amp;"'!"&amp;"A1","リンク"))</f>
        <v>リンク</v>
      </c>
    </row>
    <row r="80" spans="1:4" ht="20.100000000000001" customHeight="1">
      <c r="A80" s="1747"/>
      <c r="B80" s="1755" t="s">
        <v>2812</v>
      </c>
      <c r="C80" s="1751">
        <v>47</v>
      </c>
      <c r="D80" s="1749" t="str">
        <f>IF(C80="","",HYPERLINK("#'"&amp;C80&amp;"'!"&amp;"A1","リンク"))</f>
        <v>リンク</v>
      </c>
    </row>
    <row r="81" spans="1:4" ht="20.100000000000001" customHeight="1">
      <c r="A81" s="1747"/>
      <c r="B81" s="1755" t="s">
        <v>2813</v>
      </c>
      <c r="C81" s="1751">
        <v>48</v>
      </c>
      <c r="D81" s="1749" t="str">
        <f t="shared" si="2"/>
        <v>リンク</v>
      </c>
    </row>
    <row r="82" spans="1:4" ht="20.100000000000001" customHeight="1">
      <c r="A82" s="1747"/>
      <c r="B82" s="1755" t="s">
        <v>2814</v>
      </c>
      <c r="C82" s="1751">
        <v>49</v>
      </c>
      <c r="D82" s="1749" t="str">
        <f t="shared" si="2"/>
        <v>リンク</v>
      </c>
    </row>
    <row r="83" spans="1:4" s="1739" customFormat="1" ht="20.100000000000001" customHeight="1">
      <c r="A83" s="1741" t="s">
        <v>2998</v>
      </c>
      <c r="B83" s="1753"/>
      <c r="C83" s="1742"/>
      <c r="D83" s="3025" t="str">
        <f t="shared" si="2"/>
        <v/>
      </c>
    </row>
    <row r="84" spans="1:4" ht="20.100000000000001" customHeight="1">
      <c r="A84" s="1747"/>
      <c r="B84" s="1755" t="s">
        <v>2815</v>
      </c>
      <c r="C84" s="1751" t="s">
        <v>2986</v>
      </c>
      <c r="D84" s="1749" t="str">
        <f t="shared" si="2"/>
        <v>リンク</v>
      </c>
    </row>
    <row r="85" spans="1:4" ht="20.100000000000001" customHeight="1">
      <c r="A85" s="1747"/>
      <c r="B85" s="1755"/>
      <c r="C85" s="1751" t="s">
        <v>2987</v>
      </c>
      <c r="D85" s="1749" t="str">
        <f t="shared" si="2"/>
        <v>リンク</v>
      </c>
    </row>
    <row r="86" spans="1:4" ht="20.100000000000001" customHeight="1">
      <c r="A86" s="1747"/>
      <c r="B86" s="1755"/>
      <c r="C86" s="1751" t="s">
        <v>2988</v>
      </c>
      <c r="D86" s="1749" t="str">
        <f t="shared" si="2"/>
        <v>リンク</v>
      </c>
    </row>
    <row r="87" spans="1:4" ht="20.100000000000001" customHeight="1">
      <c r="A87" s="1747"/>
      <c r="B87" s="1755"/>
      <c r="C87" s="1751" t="s">
        <v>2989</v>
      </c>
      <c r="D87" s="1749" t="str">
        <f t="shared" si="2"/>
        <v>リンク</v>
      </c>
    </row>
    <row r="88" spans="1:4" ht="20.100000000000001" customHeight="1">
      <c r="A88" s="1747"/>
      <c r="B88" s="1755" t="s">
        <v>2816</v>
      </c>
      <c r="C88" s="1751">
        <v>51</v>
      </c>
      <c r="D88" s="1749" t="str">
        <f t="shared" si="2"/>
        <v>リンク</v>
      </c>
    </row>
    <row r="89" spans="1:4" ht="20.100000000000001" customHeight="1">
      <c r="A89" s="1747"/>
      <c r="B89" s="1755" t="s">
        <v>2817</v>
      </c>
      <c r="C89" s="1751">
        <v>52</v>
      </c>
      <c r="D89" s="1749" t="str">
        <f t="shared" si="2"/>
        <v>リンク</v>
      </c>
    </row>
    <row r="90" spans="1:4" ht="20.100000000000001" customHeight="1">
      <c r="A90" s="1747"/>
      <c r="B90" s="1755" t="s">
        <v>2818</v>
      </c>
      <c r="C90" s="1751">
        <v>53</v>
      </c>
      <c r="D90" s="1749" t="str">
        <f t="shared" si="2"/>
        <v>リンク</v>
      </c>
    </row>
    <row r="91" spans="1:4" ht="20.100000000000001" customHeight="1">
      <c r="A91" s="1747"/>
      <c r="B91" s="1755" t="s">
        <v>2819</v>
      </c>
      <c r="C91" s="1751">
        <v>54</v>
      </c>
      <c r="D91" s="1749" t="str">
        <f t="shared" si="2"/>
        <v>リンク</v>
      </c>
    </row>
    <row r="92" spans="1:4" ht="20.100000000000001" customHeight="1">
      <c r="A92" s="1747"/>
      <c r="B92" s="1755" t="s">
        <v>2820</v>
      </c>
      <c r="C92" s="1751">
        <v>55</v>
      </c>
      <c r="D92" s="1749" t="str">
        <f t="shared" si="2"/>
        <v>リンク</v>
      </c>
    </row>
    <row r="93" spans="1:4" ht="20.100000000000001" customHeight="1">
      <c r="A93" s="1747"/>
      <c r="B93" s="1755" t="s">
        <v>2821</v>
      </c>
      <c r="C93" s="1751">
        <v>56</v>
      </c>
      <c r="D93" s="1749" t="str">
        <f t="shared" si="2"/>
        <v>リンク</v>
      </c>
    </row>
    <row r="94" spans="1:4" ht="20.100000000000001" customHeight="1">
      <c r="A94" s="1747"/>
      <c r="B94" s="1755" t="s">
        <v>2822</v>
      </c>
      <c r="C94" s="1751">
        <v>57</v>
      </c>
      <c r="D94" s="1749" t="str">
        <f t="shared" si="2"/>
        <v>リンク</v>
      </c>
    </row>
    <row r="95" spans="1:4" ht="20.100000000000001" customHeight="1">
      <c r="A95" s="1747"/>
      <c r="B95" s="1755" t="s">
        <v>2823</v>
      </c>
      <c r="C95" s="1751" t="s">
        <v>2990</v>
      </c>
      <c r="D95" s="1749" t="str">
        <f t="shared" si="2"/>
        <v>リンク</v>
      </c>
    </row>
    <row r="96" spans="1:4" ht="20.100000000000001" customHeight="1">
      <c r="A96" s="1747"/>
      <c r="B96" s="1755"/>
      <c r="C96" s="1751" t="s">
        <v>2991</v>
      </c>
      <c r="D96" s="1749" t="str">
        <f t="shared" si="2"/>
        <v>リンク</v>
      </c>
    </row>
    <row r="97" spans="1:4" ht="20.100000000000001" customHeight="1">
      <c r="A97" s="1747"/>
      <c r="B97" s="1755" t="s">
        <v>2824</v>
      </c>
      <c r="C97" s="1751">
        <v>59</v>
      </c>
      <c r="D97" s="1749" t="str">
        <f t="shared" si="2"/>
        <v>リンク</v>
      </c>
    </row>
    <row r="98" spans="1:4" ht="20.100000000000001" customHeight="1">
      <c r="A98" s="1747"/>
      <c r="B98" s="1755" t="s">
        <v>2825</v>
      </c>
      <c r="C98" s="1751">
        <v>60</v>
      </c>
      <c r="D98" s="1749" t="str">
        <f t="shared" si="2"/>
        <v>リンク</v>
      </c>
    </row>
    <row r="99" spans="1:4" ht="20.100000000000001" customHeight="1">
      <c r="A99" s="1747"/>
      <c r="B99" s="1755" t="s">
        <v>2826</v>
      </c>
      <c r="C99" s="1751">
        <v>61</v>
      </c>
      <c r="D99" s="1749" t="str">
        <f t="shared" si="2"/>
        <v>リンク</v>
      </c>
    </row>
    <row r="100" spans="1:4" ht="20.100000000000001" customHeight="1">
      <c r="A100" s="1747"/>
      <c r="B100" s="1755" t="s">
        <v>2827</v>
      </c>
      <c r="C100" s="1751">
        <v>62</v>
      </c>
      <c r="D100" s="1749" t="str">
        <f t="shared" si="2"/>
        <v>リンク</v>
      </c>
    </row>
    <row r="101" spans="1:4" ht="20.100000000000001" customHeight="1">
      <c r="A101" s="1747"/>
      <c r="B101" s="1755" t="s">
        <v>2828</v>
      </c>
      <c r="C101" s="1751">
        <v>63</v>
      </c>
      <c r="D101" s="1749" t="str">
        <f t="shared" si="2"/>
        <v>リンク</v>
      </c>
    </row>
    <row r="102" spans="1:4" ht="20.100000000000001" customHeight="1">
      <c r="A102" s="1747"/>
      <c r="B102" s="1755" t="s">
        <v>2829</v>
      </c>
      <c r="C102" s="1751">
        <v>64</v>
      </c>
      <c r="D102" s="1749" t="str">
        <f t="shared" si="2"/>
        <v>リンク</v>
      </c>
    </row>
    <row r="103" spans="1:4" s="1739" customFormat="1" ht="20.100000000000001" customHeight="1">
      <c r="A103" s="1741" t="s">
        <v>2999</v>
      </c>
      <c r="B103" s="1753"/>
      <c r="C103" s="1742"/>
      <c r="D103" s="3025" t="str">
        <f t="shared" si="2"/>
        <v/>
      </c>
    </row>
    <row r="104" spans="1:4" ht="20.100000000000001" customHeight="1">
      <c r="A104" s="1747"/>
      <c r="B104" s="1755" t="s">
        <v>2830</v>
      </c>
      <c r="C104" s="1751">
        <v>65</v>
      </c>
      <c r="D104" s="1749" t="str">
        <f t="shared" si="2"/>
        <v>リンク</v>
      </c>
    </row>
    <row r="105" spans="1:4" ht="20.100000000000001" customHeight="1">
      <c r="A105" s="1747"/>
      <c r="B105" s="1755" t="s">
        <v>2831</v>
      </c>
      <c r="C105" s="1751">
        <v>66</v>
      </c>
      <c r="D105" s="1749" t="str">
        <f t="shared" si="2"/>
        <v>リンク</v>
      </c>
    </row>
    <row r="106" spans="1:4" ht="20.100000000000001" customHeight="1">
      <c r="A106" s="1747"/>
      <c r="B106" s="1755" t="s">
        <v>2832</v>
      </c>
      <c r="C106" s="1751">
        <v>67</v>
      </c>
      <c r="D106" s="1749" t="str">
        <f t="shared" si="2"/>
        <v>リンク</v>
      </c>
    </row>
    <row r="107" spans="1:4" ht="20.100000000000001" customHeight="1">
      <c r="A107" s="1747"/>
      <c r="B107" s="1755" t="s">
        <v>2833</v>
      </c>
      <c r="C107" s="1751">
        <v>68</v>
      </c>
      <c r="D107" s="1749" t="str">
        <f t="shared" si="2"/>
        <v>リンク</v>
      </c>
    </row>
    <row r="108" spans="1:4" ht="20.100000000000001" customHeight="1">
      <c r="A108" s="1747"/>
      <c r="B108" s="1755" t="s">
        <v>2834</v>
      </c>
      <c r="C108" s="1751">
        <v>69</v>
      </c>
      <c r="D108" s="1749" t="str">
        <f t="shared" si="2"/>
        <v>リンク</v>
      </c>
    </row>
    <row r="109" spans="1:4" ht="20.100000000000001" customHeight="1">
      <c r="A109" s="1747"/>
      <c r="B109" s="1755" t="s">
        <v>2835</v>
      </c>
      <c r="C109" s="1751">
        <v>70</v>
      </c>
      <c r="D109" s="1749" t="str">
        <f t="shared" si="2"/>
        <v>リンク</v>
      </c>
    </row>
    <row r="110" spans="1:4" ht="20.100000000000001" customHeight="1">
      <c r="A110" s="1747"/>
      <c r="B110" s="1755" t="s">
        <v>2836</v>
      </c>
      <c r="C110" s="1751">
        <v>71</v>
      </c>
      <c r="D110" s="1749" t="str">
        <f t="shared" si="2"/>
        <v>リンク</v>
      </c>
    </row>
    <row r="111" spans="1:4" ht="20.100000000000001" customHeight="1">
      <c r="A111" s="1747"/>
      <c r="B111" s="1755" t="s">
        <v>2837</v>
      </c>
      <c r="C111" s="1751">
        <v>72</v>
      </c>
      <c r="D111" s="1749" t="str">
        <f t="shared" si="2"/>
        <v>リンク</v>
      </c>
    </row>
    <row r="112" spans="1:4" ht="20.100000000000001" customHeight="1">
      <c r="A112" s="1747"/>
      <c r="B112" s="1755" t="s">
        <v>2838</v>
      </c>
      <c r="C112" s="1751" t="s">
        <v>2992</v>
      </c>
      <c r="D112" s="1749" t="str">
        <f t="shared" si="2"/>
        <v>リンク</v>
      </c>
    </row>
    <row r="113" spans="1:4" ht="20.100000000000001" customHeight="1">
      <c r="A113" s="1747"/>
      <c r="B113" s="1755"/>
      <c r="C113" s="1751" t="s">
        <v>2993</v>
      </c>
      <c r="D113" s="1749" t="str">
        <f t="shared" si="2"/>
        <v>リンク</v>
      </c>
    </row>
    <row r="114" spans="1:4" ht="20.100000000000001" customHeight="1">
      <c r="A114" s="1747"/>
      <c r="B114" s="1755" t="s">
        <v>2839</v>
      </c>
      <c r="C114" s="1751">
        <v>74</v>
      </c>
      <c r="D114" s="1749" t="str">
        <f t="shared" si="2"/>
        <v>リンク</v>
      </c>
    </row>
    <row r="115" spans="1:4" ht="20.100000000000001" customHeight="1">
      <c r="A115" s="1747"/>
      <c r="B115" s="1755" t="s">
        <v>2840</v>
      </c>
      <c r="C115" s="1751">
        <v>75</v>
      </c>
      <c r="D115" s="1749" t="str">
        <f t="shared" si="2"/>
        <v>リンク</v>
      </c>
    </row>
    <row r="116" spans="1:4" ht="20.100000000000001" customHeight="1">
      <c r="A116" s="1747"/>
      <c r="B116" s="1755" t="s">
        <v>2841</v>
      </c>
      <c r="C116" s="1751">
        <v>76</v>
      </c>
      <c r="D116" s="1749" t="str">
        <f t="shared" si="2"/>
        <v>リンク</v>
      </c>
    </row>
    <row r="117" spans="1:4" s="1739" customFormat="1" ht="20.100000000000001" customHeight="1">
      <c r="A117" s="1741" t="s">
        <v>3000</v>
      </c>
      <c r="B117" s="1753"/>
      <c r="C117" s="1742"/>
      <c r="D117" s="3025" t="str">
        <f t="shared" si="2"/>
        <v/>
      </c>
    </row>
    <row r="118" spans="1:4" ht="20.100000000000001" customHeight="1">
      <c r="A118" s="1747"/>
      <c r="B118" s="1755" t="s">
        <v>2842</v>
      </c>
      <c r="C118" s="1751">
        <v>77</v>
      </c>
      <c r="D118" s="1749" t="str">
        <f t="shared" si="2"/>
        <v>リンク</v>
      </c>
    </row>
    <row r="119" spans="1:4" ht="20.100000000000001" customHeight="1">
      <c r="A119" s="1747"/>
      <c r="B119" s="1755" t="s">
        <v>2843</v>
      </c>
      <c r="C119" s="1751">
        <v>78</v>
      </c>
      <c r="D119" s="1749" t="str">
        <f t="shared" si="2"/>
        <v>リンク</v>
      </c>
    </row>
    <row r="120" spans="1:4" ht="20.100000000000001" customHeight="1">
      <c r="A120" s="1747"/>
      <c r="B120" s="1755" t="s">
        <v>2844</v>
      </c>
      <c r="C120" s="1751">
        <v>79</v>
      </c>
      <c r="D120" s="1749" t="str">
        <f t="shared" si="2"/>
        <v>リンク</v>
      </c>
    </row>
    <row r="121" spans="1:4" ht="20.100000000000001" customHeight="1">
      <c r="A121" s="1747"/>
      <c r="B121" s="1755" t="s">
        <v>2845</v>
      </c>
      <c r="C121" s="1751">
        <v>80</v>
      </c>
      <c r="D121" s="1749" t="str">
        <f t="shared" si="2"/>
        <v>リンク</v>
      </c>
    </row>
    <row r="122" spans="1:4" ht="20.100000000000001" customHeight="1">
      <c r="A122" s="1747"/>
      <c r="B122" s="1755" t="s">
        <v>2846</v>
      </c>
      <c r="C122" s="1751">
        <v>81</v>
      </c>
      <c r="D122" s="1749" t="str">
        <f t="shared" si="2"/>
        <v>リンク</v>
      </c>
    </row>
    <row r="123" spans="1:4" ht="20.100000000000001" customHeight="1">
      <c r="A123" s="1747"/>
      <c r="B123" s="1755" t="s">
        <v>2847</v>
      </c>
      <c r="C123" s="1751" t="s">
        <v>3021</v>
      </c>
      <c r="D123" s="1749" t="str">
        <f t="shared" si="2"/>
        <v>リンク</v>
      </c>
    </row>
    <row r="124" spans="1:4" ht="20.100000000000001" customHeight="1">
      <c r="A124" s="1747"/>
      <c r="B124" s="1755"/>
      <c r="C124" s="1751" t="s">
        <v>3022</v>
      </c>
      <c r="D124" s="1749" t="str">
        <f t="shared" si="2"/>
        <v>リンク</v>
      </c>
    </row>
    <row r="125" spans="1:4" ht="20.100000000000001" customHeight="1">
      <c r="A125" s="1747"/>
      <c r="B125" s="1755" t="s">
        <v>2848</v>
      </c>
      <c r="C125" s="1751" t="s">
        <v>3023</v>
      </c>
      <c r="D125" s="1749" t="str">
        <f t="shared" si="2"/>
        <v>リンク</v>
      </c>
    </row>
    <row r="126" spans="1:4" ht="20.100000000000001" customHeight="1">
      <c r="A126" s="1747"/>
      <c r="B126" s="1755"/>
      <c r="C126" s="1751" t="s">
        <v>3024</v>
      </c>
      <c r="D126" s="1749" t="str">
        <f t="shared" si="2"/>
        <v>リンク</v>
      </c>
    </row>
    <row r="127" spans="1:4" ht="20.100000000000001" customHeight="1">
      <c r="A127" s="1747"/>
      <c r="B127" s="1755" t="s">
        <v>2849</v>
      </c>
      <c r="C127" s="1751" t="s">
        <v>3025</v>
      </c>
      <c r="D127" s="1749" t="str">
        <f t="shared" si="2"/>
        <v>リンク</v>
      </c>
    </row>
    <row r="128" spans="1:4" ht="20.100000000000001" customHeight="1">
      <c r="A128" s="1747"/>
      <c r="B128" s="1755" t="s">
        <v>2850</v>
      </c>
      <c r="C128" s="1751" t="s">
        <v>3025</v>
      </c>
      <c r="D128" s="1749" t="str">
        <f t="shared" si="2"/>
        <v>リンク</v>
      </c>
    </row>
    <row r="129" spans="1:4" ht="20.100000000000001" customHeight="1">
      <c r="A129" s="1747"/>
      <c r="B129" s="1755" t="s">
        <v>2851</v>
      </c>
      <c r="C129" s="1751" t="s">
        <v>3025</v>
      </c>
      <c r="D129" s="1749" t="str">
        <f t="shared" si="2"/>
        <v>リンク</v>
      </c>
    </row>
    <row r="130" spans="1:4" ht="20.100000000000001" customHeight="1">
      <c r="A130" s="1747"/>
      <c r="B130" s="1755" t="s">
        <v>2852</v>
      </c>
      <c r="C130" s="1751" t="s">
        <v>3025</v>
      </c>
      <c r="D130" s="1749" t="str">
        <f t="shared" si="2"/>
        <v>リンク</v>
      </c>
    </row>
    <row r="131" spans="1:4" ht="20.100000000000001" customHeight="1">
      <c r="A131" s="1747"/>
      <c r="B131" s="1755" t="s">
        <v>2853</v>
      </c>
      <c r="C131" s="1751" t="s">
        <v>3025</v>
      </c>
      <c r="D131" s="1749" t="str">
        <f t="shared" si="2"/>
        <v>リンク</v>
      </c>
    </row>
    <row r="132" spans="1:4" ht="20.100000000000001" customHeight="1">
      <c r="A132" s="1747"/>
      <c r="B132" s="1755" t="s">
        <v>2854</v>
      </c>
      <c r="C132" s="1751" t="s">
        <v>3025</v>
      </c>
      <c r="D132" s="1749" t="str">
        <f t="shared" si="2"/>
        <v>リンク</v>
      </c>
    </row>
    <row r="133" spans="1:4" ht="20.100000000000001" customHeight="1">
      <c r="A133" s="1747"/>
      <c r="B133" s="1755" t="s">
        <v>2855</v>
      </c>
      <c r="C133" s="1751" t="s">
        <v>3025</v>
      </c>
      <c r="D133" s="1749" t="str">
        <f t="shared" si="2"/>
        <v>リンク</v>
      </c>
    </row>
    <row r="134" spans="1:4" ht="20.100000000000001" customHeight="1">
      <c r="A134" s="1747"/>
      <c r="B134" s="1755" t="s">
        <v>2856</v>
      </c>
      <c r="C134" s="1751" t="s">
        <v>3025</v>
      </c>
      <c r="D134" s="1749" t="str">
        <f t="shared" si="2"/>
        <v>リンク</v>
      </c>
    </row>
    <row r="135" spans="1:4" ht="20.100000000000001" customHeight="1">
      <c r="A135" s="1747"/>
      <c r="B135" s="1755" t="s">
        <v>2857</v>
      </c>
      <c r="C135" s="1751" t="s">
        <v>3025</v>
      </c>
      <c r="D135" s="1749" t="str">
        <f t="shared" si="2"/>
        <v>リンク</v>
      </c>
    </row>
    <row r="136" spans="1:4" ht="20.100000000000001" customHeight="1">
      <c r="A136" s="1747"/>
      <c r="B136" s="1755" t="s">
        <v>2858</v>
      </c>
      <c r="C136" s="1751" t="s">
        <v>3025</v>
      </c>
      <c r="D136" s="1749" t="str">
        <f t="shared" si="2"/>
        <v>リンク</v>
      </c>
    </row>
    <row r="137" spans="1:4" ht="20.100000000000001" customHeight="1">
      <c r="A137" s="1747"/>
      <c r="B137" s="1755" t="s">
        <v>2859</v>
      </c>
      <c r="C137" s="1751" t="s">
        <v>3025</v>
      </c>
      <c r="D137" s="1749" t="str">
        <f t="shared" si="2"/>
        <v>リンク</v>
      </c>
    </row>
    <row r="138" spans="1:4" ht="20.100000000000001" customHeight="1">
      <c r="A138" s="1747"/>
      <c r="B138" s="1755" t="s">
        <v>2860</v>
      </c>
      <c r="C138" s="1751">
        <v>95</v>
      </c>
      <c r="D138" s="1749" t="str">
        <f t="shared" si="2"/>
        <v>リンク</v>
      </c>
    </row>
    <row r="139" spans="1:4" ht="20.100000000000001" customHeight="1">
      <c r="A139" s="1747"/>
      <c r="B139" s="1755" t="s">
        <v>2861</v>
      </c>
      <c r="C139" s="1751">
        <v>96</v>
      </c>
      <c r="D139" s="1749" t="str">
        <f t="shared" si="2"/>
        <v>リンク</v>
      </c>
    </row>
    <row r="140" spans="1:4" ht="20.100000000000001" customHeight="1">
      <c r="A140" s="1747"/>
      <c r="B140" s="1755" t="s">
        <v>2862</v>
      </c>
      <c r="C140" s="1751">
        <v>97</v>
      </c>
      <c r="D140" s="1749" t="str">
        <f t="shared" si="2"/>
        <v>リンク</v>
      </c>
    </row>
    <row r="141" spans="1:4" ht="20.100000000000001" customHeight="1">
      <c r="A141" s="1747"/>
      <c r="B141" s="1755" t="s">
        <v>2863</v>
      </c>
      <c r="C141" s="1751" t="s">
        <v>3026</v>
      </c>
      <c r="D141" s="1749" t="str">
        <f t="shared" si="2"/>
        <v>リンク</v>
      </c>
    </row>
    <row r="142" spans="1:4" ht="20.100000000000001" customHeight="1">
      <c r="A142" s="1747"/>
      <c r="B142" s="1755"/>
      <c r="C142" s="1751" t="s">
        <v>3027</v>
      </c>
      <c r="D142" s="1749" t="str">
        <f t="shared" si="2"/>
        <v>リンク</v>
      </c>
    </row>
    <row r="143" spans="1:4" ht="20.100000000000001" customHeight="1">
      <c r="A143" s="1747"/>
      <c r="B143" s="1755" t="s">
        <v>2864</v>
      </c>
      <c r="C143" s="1751">
        <v>99</v>
      </c>
      <c r="D143" s="1749" t="str">
        <f t="shared" si="2"/>
        <v>リンク</v>
      </c>
    </row>
    <row r="144" spans="1:4" ht="20.100000000000001" customHeight="1">
      <c r="A144" s="1747"/>
      <c r="B144" s="1755" t="s">
        <v>2865</v>
      </c>
      <c r="C144" s="1751">
        <v>100</v>
      </c>
      <c r="D144" s="1749" t="str">
        <f t="shared" ref="D144:D156" si="3">IF(C144="","",HYPERLINK("#'"&amp;C144&amp;"'!"&amp;"A1","リンク"))</f>
        <v>リンク</v>
      </c>
    </row>
    <row r="145" spans="1:4" ht="20.100000000000001" customHeight="1">
      <c r="A145" s="1747"/>
      <c r="B145" s="1755" t="s">
        <v>2866</v>
      </c>
      <c r="C145" s="1751">
        <v>101</v>
      </c>
      <c r="D145" s="1749" t="str">
        <f t="shared" si="3"/>
        <v>リンク</v>
      </c>
    </row>
    <row r="146" spans="1:4" ht="20.100000000000001" customHeight="1">
      <c r="A146" s="1747"/>
      <c r="B146" s="1755" t="s">
        <v>2867</v>
      </c>
      <c r="C146" s="1751">
        <v>102</v>
      </c>
      <c r="D146" s="1749" t="str">
        <f t="shared" si="3"/>
        <v>リンク</v>
      </c>
    </row>
    <row r="147" spans="1:4" ht="20.100000000000001" customHeight="1">
      <c r="A147" s="1747"/>
      <c r="B147" s="1755" t="s">
        <v>2868</v>
      </c>
      <c r="C147" s="1751">
        <v>103</v>
      </c>
      <c r="D147" s="1749" t="str">
        <f t="shared" si="3"/>
        <v>リンク</v>
      </c>
    </row>
    <row r="148" spans="1:4" ht="20.100000000000001" customHeight="1">
      <c r="A148" s="1747"/>
      <c r="B148" s="1755" t="s">
        <v>2869</v>
      </c>
      <c r="C148" s="1751">
        <v>104</v>
      </c>
      <c r="D148" s="1749" t="str">
        <f t="shared" si="3"/>
        <v>リンク</v>
      </c>
    </row>
    <row r="149" spans="1:4" ht="20.100000000000001" customHeight="1">
      <c r="A149" s="1747"/>
      <c r="B149" s="1755" t="s">
        <v>2870</v>
      </c>
      <c r="C149" s="1751">
        <v>105</v>
      </c>
      <c r="D149" s="1749" t="str">
        <f t="shared" si="3"/>
        <v>リンク</v>
      </c>
    </row>
    <row r="150" spans="1:4" ht="20.100000000000001" customHeight="1">
      <c r="A150" s="1747"/>
      <c r="B150" s="1755" t="s">
        <v>2871</v>
      </c>
      <c r="C150" s="1751">
        <v>106</v>
      </c>
      <c r="D150" s="1749" t="str">
        <f t="shared" si="3"/>
        <v>リンク</v>
      </c>
    </row>
    <row r="151" spans="1:4" ht="20.100000000000001" customHeight="1">
      <c r="A151" s="1747"/>
      <c r="B151" s="1755" t="s">
        <v>2872</v>
      </c>
      <c r="C151" s="1751">
        <v>107</v>
      </c>
      <c r="D151" s="1749" t="str">
        <f t="shared" si="3"/>
        <v>リンク</v>
      </c>
    </row>
    <row r="152" spans="1:4" ht="20.100000000000001" customHeight="1">
      <c r="A152" s="1747"/>
      <c r="B152" s="1755" t="s">
        <v>2873</v>
      </c>
      <c r="C152" s="1751">
        <v>108</v>
      </c>
      <c r="D152" s="1749" t="str">
        <f t="shared" si="3"/>
        <v>リンク</v>
      </c>
    </row>
    <row r="153" spans="1:4" ht="20.100000000000001" customHeight="1">
      <c r="A153" s="1747"/>
      <c r="B153" s="1755" t="s">
        <v>2874</v>
      </c>
      <c r="C153" s="1751">
        <v>109</v>
      </c>
      <c r="D153" s="1749" t="str">
        <f t="shared" si="3"/>
        <v>リンク</v>
      </c>
    </row>
    <row r="154" spans="1:4" ht="20.100000000000001" customHeight="1">
      <c r="A154" s="1747"/>
      <c r="B154" s="1755" t="s">
        <v>2875</v>
      </c>
      <c r="C154" s="1751">
        <v>110</v>
      </c>
      <c r="D154" s="1749" t="str">
        <f t="shared" si="3"/>
        <v>リンク</v>
      </c>
    </row>
    <row r="155" spans="1:4" ht="20.100000000000001" customHeight="1">
      <c r="A155" s="1747"/>
      <c r="B155" s="1755" t="s">
        <v>2876</v>
      </c>
      <c r="C155" s="1751" t="s">
        <v>3028</v>
      </c>
      <c r="D155" s="1749" t="str">
        <f t="shared" si="3"/>
        <v>リンク</v>
      </c>
    </row>
    <row r="156" spans="1:4" ht="20.100000000000001" customHeight="1">
      <c r="A156" s="1747"/>
      <c r="B156" s="1755"/>
      <c r="C156" s="1751" t="s">
        <v>3029</v>
      </c>
      <c r="D156" s="1749" t="str">
        <f t="shared" si="3"/>
        <v>リンク</v>
      </c>
    </row>
    <row r="157" spans="1:4" ht="20.100000000000001" customHeight="1">
      <c r="A157" s="1747"/>
      <c r="B157" s="1755" t="s">
        <v>2877</v>
      </c>
      <c r="C157" s="1751">
        <v>112</v>
      </c>
      <c r="D157" s="1749" t="str">
        <f t="shared" ref="D157:D167" si="4">IF(C157="","",HYPERLINK("#'"&amp;C157&amp;"'!"&amp;"A1","リンク"))</f>
        <v>リンク</v>
      </c>
    </row>
    <row r="158" spans="1:4" ht="20.100000000000001" customHeight="1">
      <c r="A158" s="1747"/>
      <c r="B158" s="1755" t="s">
        <v>2878</v>
      </c>
      <c r="C158" s="1751">
        <v>113</v>
      </c>
      <c r="D158" s="1749" t="str">
        <f t="shared" si="4"/>
        <v>リンク</v>
      </c>
    </row>
    <row r="159" spans="1:4" ht="20.100000000000001" customHeight="1">
      <c r="A159" s="1747"/>
      <c r="B159" s="1755" t="s">
        <v>2879</v>
      </c>
      <c r="C159" s="1751">
        <v>114</v>
      </c>
      <c r="D159" s="1749" t="str">
        <f t="shared" si="4"/>
        <v>リンク</v>
      </c>
    </row>
    <row r="160" spans="1:4" ht="20.100000000000001" customHeight="1">
      <c r="A160" s="1747"/>
      <c r="B160" s="1755" t="s">
        <v>2880</v>
      </c>
      <c r="C160" s="1751">
        <v>115</v>
      </c>
      <c r="D160" s="1749" t="str">
        <f t="shared" si="4"/>
        <v>リンク</v>
      </c>
    </row>
    <row r="161" spans="1:4" ht="20.100000000000001" customHeight="1">
      <c r="A161" s="1747"/>
      <c r="B161" s="1755" t="s">
        <v>2881</v>
      </c>
      <c r="C161" s="1751">
        <v>116</v>
      </c>
      <c r="D161" s="1749" t="str">
        <f t="shared" si="4"/>
        <v>リンク</v>
      </c>
    </row>
    <row r="162" spans="1:4" ht="20.100000000000001" customHeight="1">
      <c r="A162" s="1747"/>
      <c r="B162" s="1755" t="s">
        <v>2882</v>
      </c>
      <c r="C162" s="1751">
        <v>117</v>
      </c>
      <c r="D162" s="1749" t="str">
        <f t="shared" si="4"/>
        <v>リンク</v>
      </c>
    </row>
    <row r="163" spans="1:4" ht="20.100000000000001" customHeight="1">
      <c r="A163" s="1747"/>
      <c r="B163" s="1755" t="s">
        <v>2883</v>
      </c>
      <c r="C163" s="1751">
        <v>118</v>
      </c>
      <c r="D163" s="1749" t="str">
        <f t="shared" si="4"/>
        <v>リンク</v>
      </c>
    </row>
    <row r="164" spans="1:4" ht="20.100000000000001" customHeight="1">
      <c r="A164" s="1747"/>
      <c r="B164" s="1755" t="s">
        <v>2884</v>
      </c>
      <c r="C164" s="1751">
        <v>119</v>
      </c>
      <c r="D164" s="1749" t="str">
        <f t="shared" si="4"/>
        <v>リンク</v>
      </c>
    </row>
    <row r="165" spans="1:4" ht="20.100000000000001" customHeight="1">
      <c r="A165" s="1747"/>
      <c r="B165" s="1755" t="s">
        <v>2885</v>
      </c>
      <c r="C165" s="1751">
        <v>120</v>
      </c>
      <c r="D165" s="1749" t="str">
        <f t="shared" si="4"/>
        <v>リンク</v>
      </c>
    </row>
    <row r="166" spans="1:4" ht="20.100000000000001" customHeight="1">
      <c r="A166" s="1747"/>
      <c r="B166" s="1755" t="s">
        <v>2886</v>
      </c>
      <c r="C166" s="1751">
        <v>121</v>
      </c>
      <c r="D166" s="1749" t="str">
        <f t="shared" si="4"/>
        <v>リンク</v>
      </c>
    </row>
    <row r="167" spans="1:4" s="1739" customFormat="1" ht="20.100000000000001" customHeight="1">
      <c r="A167" s="1741" t="s">
        <v>3001</v>
      </c>
      <c r="B167" s="1753"/>
      <c r="C167" s="1742"/>
      <c r="D167" s="3025" t="str">
        <f t="shared" si="4"/>
        <v/>
      </c>
    </row>
    <row r="168" spans="1:4" ht="20.100000000000001" customHeight="1">
      <c r="A168" s="1747"/>
      <c r="B168" s="1755" t="s">
        <v>3019</v>
      </c>
      <c r="C168" s="1751">
        <v>122</v>
      </c>
      <c r="D168" s="1749" t="str">
        <f t="shared" ref="D168:D182" si="5">IF(C168="","",HYPERLINK("#'"&amp;C168&amp;"'!"&amp;"A1","リンク"))</f>
        <v>リンク</v>
      </c>
    </row>
    <row r="169" spans="1:4" ht="20.100000000000001" customHeight="1">
      <c r="A169" s="1747"/>
      <c r="B169" s="1755" t="s">
        <v>2887</v>
      </c>
      <c r="C169" s="1751">
        <v>123</v>
      </c>
      <c r="D169" s="1749" t="str">
        <f t="shared" si="5"/>
        <v>リンク</v>
      </c>
    </row>
    <row r="170" spans="1:4" ht="20.100000000000001" customHeight="1">
      <c r="A170" s="1747"/>
      <c r="B170" s="1755" t="s">
        <v>2888</v>
      </c>
      <c r="C170" s="1751">
        <v>124</v>
      </c>
      <c r="D170" s="1749" t="str">
        <f t="shared" si="5"/>
        <v>リンク</v>
      </c>
    </row>
    <row r="171" spans="1:4" ht="20.100000000000001" customHeight="1">
      <c r="A171" s="1747"/>
      <c r="B171" s="1755" t="s">
        <v>2889</v>
      </c>
      <c r="C171" s="1751">
        <v>125</v>
      </c>
      <c r="D171" s="1749" t="str">
        <f t="shared" si="5"/>
        <v>リンク</v>
      </c>
    </row>
    <row r="172" spans="1:4" ht="20.100000000000001" customHeight="1">
      <c r="A172" s="1747"/>
      <c r="B172" s="1755" t="s">
        <v>2890</v>
      </c>
      <c r="C172" s="1751">
        <v>126</v>
      </c>
      <c r="D172" s="1749" t="str">
        <f t="shared" si="5"/>
        <v>リンク</v>
      </c>
    </row>
    <row r="173" spans="1:4" ht="20.100000000000001" customHeight="1">
      <c r="A173" s="1747"/>
      <c r="B173" s="1755" t="s">
        <v>2891</v>
      </c>
      <c r="C173" s="1751">
        <v>127</v>
      </c>
      <c r="D173" s="1749" t="str">
        <f t="shared" si="5"/>
        <v>リンク</v>
      </c>
    </row>
    <row r="174" spans="1:4" ht="20.100000000000001" customHeight="1">
      <c r="A174" s="1747"/>
      <c r="B174" s="1755" t="s">
        <v>2892</v>
      </c>
      <c r="C174" s="1751">
        <v>128</v>
      </c>
      <c r="D174" s="1749" t="str">
        <f t="shared" si="5"/>
        <v>リンク</v>
      </c>
    </row>
    <row r="175" spans="1:4" ht="20.100000000000001" customHeight="1">
      <c r="A175" s="1747"/>
      <c r="B175" s="1755" t="s">
        <v>2893</v>
      </c>
      <c r="C175" s="1751">
        <v>129</v>
      </c>
      <c r="D175" s="1749" t="str">
        <f t="shared" si="5"/>
        <v>リンク</v>
      </c>
    </row>
    <row r="176" spans="1:4" ht="20.100000000000001" customHeight="1">
      <c r="A176" s="1747"/>
      <c r="B176" s="1755" t="s">
        <v>2894</v>
      </c>
      <c r="C176" s="1751">
        <v>130</v>
      </c>
      <c r="D176" s="1749" t="str">
        <f t="shared" si="5"/>
        <v>リンク</v>
      </c>
    </row>
    <row r="177" spans="1:4" ht="20.100000000000001" customHeight="1">
      <c r="A177" s="1747"/>
      <c r="B177" s="1755" t="s">
        <v>2895</v>
      </c>
      <c r="C177" s="1751">
        <v>131</v>
      </c>
      <c r="D177" s="1749" t="str">
        <f t="shared" si="5"/>
        <v>リンク</v>
      </c>
    </row>
    <row r="178" spans="1:4" ht="20.100000000000001" customHeight="1">
      <c r="A178" s="1747"/>
      <c r="B178" s="1755" t="s">
        <v>2896</v>
      </c>
      <c r="C178" s="1751" t="s">
        <v>3030</v>
      </c>
      <c r="D178" s="1749" t="str">
        <f t="shared" si="5"/>
        <v>リンク</v>
      </c>
    </row>
    <row r="179" spans="1:4" ht="20.100000000000001" customHeight="1">
      <c r="A179" s="1747"/>
      <c r="B179" s="1755"/>
      <c r="C179" s="1751" t="s">
        <v>3031</v>
      </c>
      <c r="D179" s="1749" t="str">
        <f t="shared" si="5"/>
        <v>リンク</v>
      </c>
    </row>
    <row r="180" spans="1:4" ht="20.100000000000001" customHeight="1">
      <c r="A180" s="1747"/>
      <c r="B180" s="1755"/>
      <c r="C180" s="1751" t="s">
        <v>3032</v>
      </c>
      <c r="D180" s="1749" t="str">
        <f t="shared" si="5"/>
        <v>リンク</v>
      </c>
    </row>
    <row r="181" spans="1:4" ht="20.100000000000001" customHeight="1">
      <c r="A181" s="1747"/>
      <c r="B181" s="1755"/>
      <c r="C181" s="1751" t="s">
        <v>3033</v>
      </c>
      <c r="D181" s="1749" t="str">
        <f t="shared" si="5"/>
        <v>リンク</v>
      </c>
    </row>
    <row r="182" spans="1:4" ht="20.100000000000001" customHeight="1">
      <c r="A182" s="1747"/>
      <c r="B182" s="1755"/>
      <c r="C182" s="1751" t="s">
        <v>3034</v>
      </c>
      <c r="D182" s="1749" t="str">
        <f t="shared" si="5"/>
        <v>リンク</v>
      </c>
    </row>
    <row r="183" spans="1:4" ht="20.100000000000001" customHeight="1">
      <c r="A183" s="1747"/>
      <c r="B183" s="1755" t="s">
        <v>2897</v>
      </c>
      <c r="C183" s="1751">
        <v>133</v>
      </c>
      <c r="D183" s="1749" t="str">
        <f t="shared" ref="D183:D190" si="6">IF(C183="","",HYPERLINK("#'"&amp;C183&amp;"'!"&amp;"A1","リンク"))</f>
        <v>リンク</v>
      </c>
    </row>
    <row r="184" spans="1:4" ht="20.100000000000001" customHeight="1">
      <c r="A184" s="1747"/>
      <c r="B184" s="1755" t="s">
        <v>2898</v>
      </c>
      <c r="C184" s="1751">
        <v>134</v>
      </c>
      <c r="D184" s="1749" t="str">
        <f t="shared" si="6"/>
        <v>リンク</v>
      </c>
    </row>
    <row r="185" spans="1:4" ht="20.100000000000001" customHeight="1">
      <c r="A185" s="1747"/>
      <c r="B185" s="1755" t="s">
        <v>2899</v>
      </c>
      <c r="C185" s="1751">
        <v>135</v>
      </c>
      <c r="D185" s="1749" t="str">
        <f t="shared" si="6"/>
        <v>リンク</v>
      </c>
    </row>
    <row r="186" spans="1:4" ht="20.100000000000001" customHeight="1">
      <c r="A186" s="1747"/>
      <c r="B186" s="1755" t="s">
        <v>2900</v>
      </c>
      <c r="C186" s="1751">
        <v>136</v>
      </c>
      <c r="D186" s="1749" t="str">
        <f t="shared" si="6"/>
        <v>リンク</v>
      </c>
    </row>
    <row r="187" spans="1:4" ht="20.100000000000001" customHeight="1">
      <c r="A187" s="1747"/>
      <c r="B187" s="1755" t="s">
        <v>2901</v>
      </c>
      <c r="C187" s="1751">
        <v>137</v>
      </c>
      <c r="D187" s="1749" t="str">
        <f t="shared" si="6"/>
        <v>リンク</v>
      </c>
    </row>
    <row r="188" spans="1:4" ht="20.100000000000001" customHeight="1">
      <c r="A188" s="1747"/>
      <c r="B188" s="1755" t="s">
        <v>2902</v>
      </c>
      <c r="C188" s="1751">
        <v>138</v>
      </c>
      <c r="D188" s="1749" t="str">
        <f t="shared" si="6"/>
        <v>リンク</v>
      </c>
    </row>
    <row r="189" spans="1:4" ht="20.100000000000001" customHeight="1">
      <c r="A189" s="1747"/>
      <c r="B189" s="1755" t="s">
        <v>2903</v>
      </c>
      <c r="C189" s="1751">
        <v>139</v>
      </c>
      <c r="D189" s="1749" t="str">
        <f t="shared" si="6"/>
        <v>リンク</v>
      </c>
    </row>
    <row r="190" spans="1:4" s="1739" customFormat="1" ht="20.100000000000001" customHeight="1">
      <c r="A190" s="1741" t="s">
        <v>3002</v>
      </c>
      <c r="B190" s="1753"/>
      <c r="C190" s="1742"/>
      <c r="D190" s="3025" t="str">
        <f t="shared" si="6"/>
        <v/>
      </c>
    </row>
    <row r="191" spans="1:4" ht="20.100000000000001" customHeight="1">
      <c r="A191" s="1747"/>
      <c r="B191" s="1755" t="s">
        <v>2904</v>
      </c>
      <c r="C191" s="1751">
        <v>140</v>
      </c>
      <c r="D191" s="1749" t="str">
        <f t="shared" ref="D191:D199" si="7">IF(C191="","",HYPERLINK("#'"&amp;C191&amp;"'!"&amp;"A1","リンク"))</f>
        <v>リンク</v>
      </c>
    </row>
    <row r="192" spans="1:4" ht="20.100000000000001" customHeight="1">
      <c r="A192" s="1747"/>
      <c r="B192" s="1755" t="s">
        <v>2905</v>
      </c>
      <c r="C192" s="1751">
        <v>141</v>
      </c>
      <c r="D192" s="1749" t="str">
        <f t="shared" si="7"/>
        <v>リンク</v>
      </c>
    </row>
    <row r="193" spans="1:4" ht="20.100000000000001" customHeight="1">
      <c r="A193" s="1747"/>
      <c r="B193" s="1755" t="s">
        <v>2906</v>
      </c>
      <c r="C193" s="1751">
        <v>142</v>
      </c>
      <c r="D193" s="1749" t="str">
        <f t="shared" si="7"/>
        <v>リンク</v>
      </c>
    </row>
    <row r="194" spans="1:4" ht="20.100000000000001" customHeight="1">
      <c r="A194" s="1747"/>
      <c r="B194" s="1755" t="s">
        <v>2907</v>
      </c>
      <c r="C194" s="1751">
        <v>143</v>
      </c>
      <c r="D194" s="1749" t="str">
        <f t="shared" si="7"/>
        <v>リンク</v>
      </c>
    </row>
    <row r="195" spans="1:4" ht="20.100000000000001" customHeight="1">
      <c r="A195" s="1747"/>
      <c r="B195" s="1755" t="s">
        <v>2908</v>
      </c>
      <c r="C195" s="1751" t="s">
        <v>3035</v>
      </c>
      <c r="D195" s="1749" t="str">
        <f t="shared" si="7"/>
        <v>リンク</v>
      </c>
    </row>
    <row r="196" spans="1:4" ht="20.100000000000001" customHeight="1">
      <c r="A196" s="1747"/>
      <c r="B196" s="1755"/>
      <c r="C196" s="1751" t="s">
        <v>3036</v>
      </c>
      <c r="D196" s="1749" t="str">
        <f t="shared" si="7"/>
        <v>リンク</v>
      </c>
    </row>
    <row r="197" spans="1:4" ht="20.100000000000001" customHeight="1">
      <c r="A197" s="1747"/>
      <c r="B197" s="1755"/>
      <c r="C197" s="1751" t="s">
        <v>3037</v>
      </c>
      <c r="D197" s="1749" t="str">
        <f t="shared" si="7"/>
        <v>リンク</v>
      </c>
    </row>
    <row r="198" spans="1:4" ht="20.100000000000001" customHeight="1">
      <c r="A198" s="1747"/>
      <c r="B198" s="1755"/>
      <c r="C198" s="1751" t="s">
        <v>3038</v>
      </c>
      <c r="D198" s="1749" t="str">
        <f t="shared" si="7"/>
        <v>リンク</v>
      </c>
    </row>
    <row r="199" spans="1:4" ht="20.100000000000001" customHeight="1">
      <c r="A199" s="1747"/>
      <c r="B199" s="1755"/>
      <c r="C199" s="1751" t="s">
        <v>3039</v>
      </c>
      <c r="D199" s="1749" t="str">
        <f t="shared" si="7"/>
        <v>リンク</v>
      </c>
    </row>
    <row r="200" spans="1:4" ht="20.100000000000001" customHeight="1">
      <c r="A200" s="1747"/>
      <c r="B200" s="1755" t="s">
        <v>2909</v>
      </c>
      <c r="C200" s="1751">
        <v>145</v>
      </c>
      <c r="D200" s="1749" t="str">
        <f t="shared" ref="D200:D201" si="8">IF(C200="","",HYPERLINK("#'"&amp;C200&amp;"'!"&amp;"A1","リンク"))</f>
        <v>リンク</v>
      </c>
    </row>
    <row r="201" spans="1:4" s="1739" customFormat="1" ht="20.100000000000001" customHeight="1">
      <c r="A201" s="1741" t="s">
        <v>3003</v>
      </c>
      <c r="B201" s="1753"/>
      <c r="C201" s="1742"/>
      <c r="D201" s="3025" t="str">
        <f t="shared" si="8"/>
        <v/>
      </c>
    </row>
    <row r="202" spans="1:4" ht="20.100000000000001" customHeight="1">
      <c r="A202" s="1747"/>
      <c r="B202" s="1755" t="s">
        <v>2910</v>
      </c>
      <c r="C202" s="1751">
        <v>146</v>
      </c>
      <c r="D202" s="1749" t="str">
        <f t="shared" ref="D202:D211" si="9">IF(C202="","",HYPERLINK("#'"&amp;C202&amp;"'!"&amp;"A1","リンク"))</f>
        <v>リンク</v>
      </c>
    </row>
    <row r="203" spans="1:4" ht="20.100000000000001" customHeight="1">
      <c r="A203" s="1747"/>
      <c r="B203" s="1755" t="s">
        <v>2911</v>
      </c>
      <c r="C203" s="1751">
        <v>147</v>
      </c>
      <c r="D203" s="1749" t="str">
        <f t="shared" si="9"/>
        <v>リンク</v>
      </c>
    </row>
    <row r="204" spans="1:4" ht="20.100000000000001" customHeight="1">
      <c r="A204" s="1747"/>
      <c r="B204" s="1755" t="s">
        <v>2912</v>
      </c>
      <c r="C204" s="1751">
        <v>148</v>
      </c>
      <c r="D204" s="1749" t="str">
        <f t="shared" si="9"/>
        <v>リンク</v>
      </c>
    </row>
    <row r="205" spans="1:4" ht="20.100000000000001" customHeight="1">
      <c r="A205" s="1747"/>
      <c r="B205" s="1755" t="s">
        <v>2913</v>
      </c>
      <c r="C205" s="1751">
        <v>149</v>
      </c>
      <c r="D205" s="1749" t="str">
        <f t="shared" si="9"/>
        <v>リンク</v>
      </c>
    </row>
    <row r="206" spans="1:4" ht="20.100000000000001" customHeight="1">
      <c r="A206" s="1747"/>
      <c r="B206" s="1755" t="s">
        <v>2914</v>
      </c>
      <c r="C206" s="1751">
        <v>150</v>
      </c>
      <c r="D206" s="1749" t="str">
        <f t="shared" si="9"/>
        <v>リンク</v>
      </c>
    </row>
    <row r="207" spans="1:4" ht="20.100000000000001" customHeight="1">
      <c r="A207" s="1747"/>
      <c r="B207" s="1755" t="s">
        <v>2915</v>
      </c>
      <c r="C207" s="1751">
        <v>151</v>
      </c>
      <c r="D207" s="1749" t="str">
        <f t="shared" si="9"/>
        <v>リンク</v>
      </c>
    </row>
    <row r="208" spans="1:4" ht="20.100000000000001" customHeight="1">
      <c r="A208" s="1747"/>
      <c r="B208" s="1755" t="s">
        <v>2916</v>
      </c>
      <c r="C208" s="1751">
        <v>152</v>
      </c>
      <c r="D208" s="1749" t="str">
        <f t="shared" si="9"/>
        <v>リンク</v>
      </c>
    </row>
    <row r="209" spans="1:4" ht="20.100000000000001" customHeight="1">
      <c r="A209" s="1747"/>
      <c r="B209" s="1755" t="s">
        <v>2917</v>
      </c>
      <c r="C209" s="1751">
        <v>153</v>
      </c>
      <c r="D209" s="1749" t="str">
        <f t="shared" si="9"/>
        <v>リンク</v>
      </c>
    </row>
    <row r="210" spans="1:4" ht="20.100000000000001" customHeight="1">
      <c r="A210" s="1747"/>
      <c r="B210" s="1755" t="s">
        <v>3014</v>
      </c>
      <c r="C210" s="1751" t="s">
        <v>3040</v>
      </c>
      <c r="D210" s="1749" t="str">
        <f t="shared" si="9"/>
        <v>リンク</v>
      </c>
    </row>
    <row r="211" spans="1:4" ht="20.100000000000001" customHeight="1">
      <c r="A211" s="1747"/>
      <c r="B211" s="1755"/>
      <c r="C211" s="1751" t="s">
        <v>3041</v>
      </c>
      <c r="D211" s="1749" t="str">
        <f t="shared" si="9"/>
        <v>リンク</v>
      </c>
    </row>
    <row r="212" spans="1:4" ht="20.100000000000001" customHeight="1">
      <c r="A212" s="1747"/>
      <c r="B212" s="1755" t="s">
        <v>2918</v>
      </c>
      <c r="C212" s="1751">
        <v>155</v>
      </c>
      <c r="D212" s="1749" t="str">
        <f t="shared" ref="D212:D215" si="10">IF(C212="","",HYPERLINK("#'"&amp;C212&amp;"'!"&amp;"A1","リンク"))</f>
        <v>リンク</v>
      </c>
    </row>
    <row r="213" spans="1:4" ht="20.100000000000001" customHeight="1">
      <c r="A213" s="1747"/>
      <c r="B213" s="1755" t="s">
        <v>3015</v>
      </c>
      <c r="C213" s="1751">
        <v>156</v>
      </c>
      <c r="D213" s="1749" t="str">
        <f t="shared" si="10"/>
        <v>リンク</v>
      </c>
    </row>
    <row r="214" spans="1:4" ht="20.100000000000001" customHeight="1">
      <c r="A214" s="1747"/>
      <c r="B214" s="1755" t="s">
        <v>2919</v>
      </c>
      <c r="C214" s="1751">
        <v>157</v>
      </c>
      <c r="D214" s="1749" t="str">
        <f t="shared" si="10"/>
        <v>リンク</v>
      </c>
    </row>
    <row r="215" spans="1:4" s="1739" customFormat="1" ht="20.100000000000001" customHeight="1">
      <c r="A215" s="1741" t="s">
        <v>3004</v>
      </c>
      <c r="B215" s="1753"/>
      <c r="C215" s="1742"/>
      <c r="D215" s="3025" t="str">
        <f t="shared" si="10"/>
        <v/>
      </c>
    </row>
    <row r="216" spans="1:4" ht="20.100000000000001" customHeight="1">
      <c r="A216" s="1747"/>
      <c r="B216" s="1755" t="s">
        <v>2920</v>
      </c>
      <c r="C216" s="1751">
        <v>158</v>
      </c>
      <c r="D216" s="1749" t="str">
        <f t="shared" ref="D216:D233" si="11">IF(C216="","",HYPERLINK("#'"&amp;C216&amp;"'!"&amp;"A1","リンク"))</f>
        <v>リンク</v>
      </c>
    </row>
    <row r="217" spans="1:4" ht="20.100000000000001" customHeight="1">
      <c r="A217" s="1747"/>
      <c r="B217" s="1755" t="s">
        <v>2921</v>
      </c>
      <c r="C217" s="1751">
        <v>159</v>
      </c>
      <c r="D217" s="1749" t="str">
        <f t="shared" si="11"/>
        <v>リンク</v>
      </c>
    </row>
    <row r="218" spans="1:4" ht="20.100000000000001" customHeight="1">
      <c r="A218" s="1747"/>
      <c r="B218" s="1755" t="s">
        <v>2922</v>
      </c>
      <c r="C218" s="1751">
        <v>160</v>
      </c>
      <c r="D218" s="1749" t="str">
        <f t="shared" si="11"/>
        <v>リンク</v>
      </c>
    </row>
    <row r="219" spans="1:4" ht="20.100000000000001" customHeight="1">
      <c r="A219" s="1747"/>
      <c r="B219" s="1755" t="s">
        <v>2923</v>
      </c>
      <c r="C219" s="1751">
        <v>161</v>
      </c>
      <c r="D219" s="1749" t="str">
        <f t="shared" si="11"/>
        <v>リンク</v>
      </c>
    </row>
    <row r="220" spans="1:4" ht="20.100000000000001" customHeight="1">
      <c r="A220" s="1747"/>
      <c r="B220" s="1755" t="s">
        <v>2924</v>
      </c>
      <c r="C220" s="1751">
        <v>162</v>
      </c>
      <c r="D220" s="1749" t="str">
        <f t="shared" si="11"/>
        <v>リンク</v>
      </c>
    </row>
    <row r="221" spans="1:4" ht="20.100000000000001" customHeight="1">
      <c r="A221" s="1747"/>
      <c r="B221" s="1755" t="s">
        <v>2925</v>
      </c>
      <c r="C221" s="1751">
        <v>163</v>
      </c>
      <c r="D221" s="1749" t="str">
        <f t="shared" si="11"/>
        <v>リンク</v>
      </c>
    </row>
    <row r="222" spans="1:4" ht="20.100000000000001" customHeight="1">
      <c r="A222" s="1747"/>
      <c r="B222" s="1755" t="s">
        <v>2926</v>
      </c>
      <c r="C222" s="1751">
        <v>164</v>
      </c>
      <c r="D222" s="1749" t="str">
        <f t="shared" si="11"/>
        <v>リンク</v>
      </c>
    </row>
    <row r="223" spans="1:4" ht="20.100000000000001" customHeight="1">
      <c r="A223" s="1747"/>
      <c r="B223" s="1755" t="s">
        <v>2927</v>
      </c>
      <c r="C223" s="1751">
        <v>165</v>
      </c>
      <c r="D223" s="1749" t="str">
        <f t="shared" si="11"/>
        <v>リンク</v>
      </c>
    </row>
    <row r="224" spans="1:4" ht="20.100000000000001" customHeight="1">
      <c r="A224" s="1747"/>
      <c r="B224" s="1755" t="s">
        <v>2928</v>
      </c>
      <c r="C224" s="1751">
        <v>166</v>
      </c>
      <c r="D224" s="1749" t="str">
        <f t="shared" si="11"/>
        <v>リンク</v>
      </c>
    </row>
    <row r="225" spans="1:4" ht="20.100000000000001" customHeight="1">
      <c r="A225" s="1747"/>
      <c r="B225" s="1755" t="s">
        <v>2929</v>
      </c>
      <c r="C225" s="1751">
        <v>167</v>
      </c>
      <c r="D225" s="1749" t="str">
        <f t="shared" si="11"/>
        <v>リンク</v>
      </c>
    </row>
    <row r="226" spans="1:4" ht="20.100000000000001" customHeight="1">
      <c r="A226" s="1747"/>
      <c r="B226" s="1755" t="s">
        <v>2930</v>
      </c>
      <c r="C226" s="1751">
        <v>168</v>
      </c>
      <c r="D226" s="1749" t="str">
        <f t="shared" si="11"/>
        <v>リンク</v>
      </c>
    </row>
    <row r="227" spans="1:4" ht="20.100000000000001" customHeight="1">
      <c r="A227" s="1747"/>
      <c r="B227" s="1755" t="s">
        <v>2931</v>
      </c>
      <c r="C227" s="1751">
        <v>169</v>
      </c>
      <c r="D227" s="1749" t="str">
        <f t="shared" si="11"/>
        <v>リンク</v>
      </c>
    </row>
    <row r="228" spans="1:4" ht="20.100000000000001" customHeight="1">
      <c r="A228" s="1747"/>
      <c r="B228" s="1755" t="s">
        <v>2932</v>
      </c>
      <c r="C228" s="1751">
        <v>170</v>
      </c>
      <c r="D228" s="1749" t="str">
        <f t="shared" si="11"/>
        <v>リンク</v>
      </c>
    </row>
    <row r="229" spans="1:4" ht="20.100000000000001" customHeight="1">
      <c r="A229" s="1747"/>
      <c r="B229" s="1755" t="s">
        <v>2933</v>
      </c>
      <c r="C229" s="1751">
        <v>171</v>
      </c>
      <c r="D229" s="1749" t="str">
        <f t="shared" si="11"/>
        <v>リンク</v>
      </c>
    </row>
    <row r="230" spans="1:4" ht="20.100000000000001" customHeight="1">
      <c r="A230" s="1747"/>
      <c r="B230" s="1755" t="s">
        <v>3016</v>
      </c>
      <c r="C230" s="1751">
        <v>172</v>
      </c>
      <c r="D230" s="1749" t="str">
        <f t="shared" si="11"/>
        <v>リンク</v>
      </c>
    </row>
    <row r="231" spans="1:4" ht="20.100000000000001" customHeight="1">
      <c r="A231" s="1747"/>
      <c r="B231" s="1755" t="s">
        <v>2934</v>
      </c>
      <c r="C231" s="1751">
        <v>173</v>
      </c>
      <c r="D231" s="1749" t="str">
        <f t="shared" si="11"/>
        <v>リンク</v>
      </c>
    </row>
    <row r="232" spans="1:4" ht="20.100000000000001" customHeight="1">
      <c r="A232" s="1747"/>
      <c r="B232" s="1755" t="s">
        <v>2935</v>
      </c>
      <c r="C232" s="1751">
        <v>174</v>
      </c>
      <c r="D232" s="1749" t="str">
        <f t="shared" si="11"/>
        <v>リンク</v>
      </c>
    </row>
    <row r="233" spans="1:4" s="1739" customFormat="1" ht="20.100000000000001" customHeight="1">
      <c r="A233" s="1741" t="s">
        <v>3005</v>
      </c>
      <c r="B233" s="1753"/>
      <c r="C233" s="1742"/>
      <c r="D233" s="3025" t="str">
        <f t="shared" si="11"/>
        <v/>
      </c>
    </row>
    <row r="234" spans="1:4" ht="20.100000000000001" customHeight="1">
      <c r="A234" s="1747"/>
      <c r="B234" s="1755" t="s">
        <v>2936</v>
      </c>
      <c r="C234" s="1751">
        <v>175</v>
      </c>
      <c r="D234" s="1749" t="str">
        <f t="shared" ref="D234:D252" si="12">IF(C234="","",HYPERLINK("#'"&amp;C234&amp;"'!"&amp;"A1","リンク"))</f>
        <v>リンク</v>
      </c>
    </row>
    <row r="235" spans="1:4" ht="20.100000000000001" customHeight="1">
      <c r="A235" s="1747"/>
      <c r="B235" s="1755" t="s">
        <v>2937</v>
      </c>
      <c r="C235" s="1751">
        <v>176</v>
      </c>
      <c r="D235" s="1749" t="str">
        <f t="shared" si="12"/>
        <v>リンク</v>
      </c>
    </row>
    <row r="236" spans="1:4" ht="20.100000000000001" customHeight="1">
      <c r="A236" s="1747"/>
      <c r="B236" s="1755" t="s">
        <v>2938</v>
      </c>
      <c r="C236" s="1751">
        <v>177</v>
      </c>
      <c r="D236" s="1749" t="str">
        <f t="shared" si="12"/>
        <v>リンク</v>
      </c>
    </row>
    <row r="237" spans="1:4" ht="20.100000000000001" customHeight="1">
      <c r="A237" s="1747"/>
      <c r="B237" s="1755" t="s">
        <v>3017</v>
      </c>
      <c r="C237" s="1751">
        <v>178</v>
      </c>
      <c r="D237" s="1749" t="str">
        <f t="shared" si="12"/>
        <v>リンク</v>
      </c>
    </row>
    <row r="238" spans="1:4" ht="20.100000000000001" customHeight="1">
      <c r="A238" s="1747"/>
      <c r="B238" s="1755" t="s">
        <v>2939</v>
      </c>
      <c r="C238" s="1751">
        <v>179</v>
      </c>
      <c r="D238" s="1749" t="str">
        <f t="shared" si="12"/>
        <v>リンク</v>
      </c>
    </row>
    <row r="239" spans="1:4" ht="20.100000000000001" customHeight="1">
      <c r="A239" s="1747"/>
      <c r="B239" s="1755" t="s">
        <v>2940</v>
      </c>
      <c r="C239" s="1751">
        <v>180</v>
      </c>
      <c r="D239" s="1749" t="str">
        <f t="shared" si="12"/>
        <v>リンク</v>
      </c>
    </row>
    <row r="240" spans="1:4" ht="20.100000000000001" customHeight="1">
      <c r="A240" s="1747"/>
      <c r="B240" s="1755" t="s">
        <v>2941</v>
      </c>
      <c r="C240" s="1751">
        <v>181</v>
      </c>
      <c r="D240" s="1749" t="str">
        <f t="shared" si="12"/>
        <v>リンク</v>
      </c>
    </row>
    <row r="241" spans="1:4" ht="20.100000000000001" customHeight="1">
      <c r="A241" s="1747"/>
      <c r="B241" s="1755" t="s">
        <v>2994</v>
      </c>
      <c r="C241" s="1751">
        <v>182</v>
      </c>
      <c r="D241" s="1749" t="str">
        <f t="shared" si="12"/>
        <v>リンク</v>
      </c>
    </row>
    <row r="242" spans="1:4" ht="20.100000000000001" customHeight="1">
      <c r="A242" s="1747"/>
      <c r="B242" s="1755" t="s">
        <v>2942</v>
      </c>
      <c r="C242" s="1751">
        <v>183</v>
      </c>
      <c r="D242" s="1749" t="str">
        <f t="shared" si="12"/>
        <v>リンク</v>
      </c>
    </row>
    <row r="243" spans="1:4" ht="20.100000000000001" customHeight="1">
      <c r="A243" s="1747"/>
      <c r="B243" s="1755" t="s">
        <v>2943</v>
      </c>
      <c r="C243" s="1751">
        <v>184</v>
      </c>
      <c r="D243" s="1749" t="str">
        <f t="shared" si="12"/>
        <v>リンク</v>
      </c>
    </row>
    <row r="244" spans="1:4" ht="20.100000000000001" customHeight="1">
      <c r="A244" s="1747"/>
      <c r="B244" s="1755" t="s">
        <v>2944</v>
      </c>
      <c r="C244" s="1751">
        <v>185</v>
      </c>
      <c r="D244" s="1749" t="str">
        <f t="shared" si="12"/>
        <v>リンク</v>
      </c>
    </row>
    <row r="245" spans="1:4" ht="20.100000000000001" customHeight="1">
      <c r="A245" s="1747"/>
      <c r="B245" s="1755" t="s">
        <v>2945</v>
      </c>
      <c r="C245" s="1751">
        <v>186</v>
      </c>
      <c r="D245" s="1749" t="str">
        <f t="shared" si="12"/>
        <v>リンク</v>
      </c>
    </row>
    <row r="246" spans="1:4" ht="20.100000000000001" customHeight="1">
      <c r="A246" s="1747"/>
      <c r="B246" s="1755" t="s">
        <v>2946</v>
      </c>
      <c r="C246" s="1751">
        <v>187</v>
      </c>
      <c r="D246" s="1749" t="str">
        <f t="shared" si="12"/>
        <v>リンク</v>
      </c>
    </row>
    <row r="247" spans="1:4" ht="20.100000000000001" customHeight="1">
      <c r="A247" s="1747"/>
      <c r="B247" s="1755" t="s">
        <v>2947</v>
      </c>
      <c r="C247" s="1751">
        <v>188</v>
      </c>
      <c r="D247" s="1749" t="str">
        <f t="shared" si="12"/>
        <v>リンク</v>
      </c>
    </row>
    <row r="248" spans="1:4" ht="20.100000000000001" customHeight="1">
      <c r="A248" s="1747"/>
      <c r="B248" s="1755" t="s">
        <v>2948</v>
      </c>
      <c r="C248" s="1751">
        <v>189</v>
      </c>
      <c r="D248" s="1749" t="str">
        <f t="shared" si="12"/>
        <v>リンク</v>
      </c>
    </row>
    <row r="249" spans="1:4" ht="20.100000000000001" customHeight="1">
      <c r="A249" s="1747"/>
      <c r="B249" s="1755" t="s">
        <v>2949</v>
      </c>
      <c r="C249" s="1751">
        <v>190</v>
      </c>
      <c r="D249" s="1749" t="str">
        <f t="shared" si="12"/>
        <v>リンク</v>
      </c>
    </row>
    <row r="250" spans="1:4" ht="20.100000000000001" customHeight="1">
      <c r="A250" s="1747"/>
      <c r="B250" s="1755" t="s">
        <v>2950</v>
      </c>
      <c r="C250" s="1751">
        <v>191</v>
      </c>
      <c r="D250" s="1749" t="str">
        <f t="shared" si="12"/>
        <v>リンク</v>
      </c>
    </row>
    <row r="251" spans="1:4" ht="20.100000000000001" customHeight="1">
      <c r="A251" s="1747"/>
      <c r="B251" s="1755" t="s">
        <v>2951</v>
      </c>
      <c r="C251" s="1751">
        <v>192</v>
      </c>
      <c r="D251" s="1749" t="str">
        <f t="shared" si="12"/>
        <v>リンク</v>
      </c>
    </row>
    <row r="252" spans="1:4" ht="20.100000000000001" customHeight="1">
      <c r="A252" s="1747"/>
      <c r="B252" s="1755" t="s">
        <v>3018</v>
      </c>
      <c r="C252" s="1751">
        <v>193</v>
      </c>
      <c r="D252" s="1749" t="str">
        <f t="shared" si="12"/>
        <v>リンク</v>
      </c>
    </row>
  </sheetData>
  <autoFilter ref="A1:D252"/>
  <phoneticPr fontId="20"/>
  <pageMargins left="0.23622047244094491" right="0.23622047244094491" top="0.15748031496062992" bottom="0.15748031496062992" header="0.31496062992125984" footer="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165"/>
  <sheetViews>
    <sheetView zoomScaleNormal="100" zoomScaleSheetLayoutView="100" workbookViewId="0">
      <selection activeCell="G7" sqref="G7"/>
    </sheetView>
  </sheetViews>
  <sheetFormatPr defaultRowHeight="13.5"/>
  <cols>
    <col min="1" max="1" width="15.125" style="143" customWidth="1"/>
    <col min="2" max="4" width="8.625" style="143" customWidth="1"/>
    <col min="5" max="16" width="7.375" style="142" customWidth="1"/>
    <col min="17" max="16384" width="9" style="142"/>
  </cols>
  <sheetData>
    <row r="1" spans="1:16"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row>
    <row r="2" spans="1:16"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row>
    <row r="3" spans="1:16" s="169" customFormat="1" ht="26.1" customHeight="1">
      <c r="A3" s="3082" t="s">
        <v>288</v>
      </c>
      <c r="B3" s="3082"/>
      <c r="C3" s="3082"/>
      <c r="D3" s="3082"/>
      <c r="E3" s="3082"/>
      <c r="F3" s="3082"/>
      <c r="G3" s="3082"/>
      <c r="H3" s="3082"/>
      <c r="I3" s="3082"/>
      <c r="J3" s="3082"/>
      <c r="K3" s="3082"/>
      <c r="L3" s="3082"/>
      <c r="M3" s="3082"/>
      <c r="N3" s="3082"/>
      <c r="O3" s="3082"/>
      <c r="P3" s="3082"/>
    </row>
    <row r="4" spans="1:16" s="169" customFormat="1" ht="15" customHeight="1">
      <c r="A4" s="171"/>
      <c r="B4" s="170"/>
      <c r="C4" s="170"/>
      <c r="D4" s="170"/>
      <c r="E4" s="170"/>
      <c r="F4" s="170"/>
      <c r="G4" s="170"/>
      <c r="H4" s="170"/>
      <c r="I4" s="170"/>
      <c r="J4" s="170"/>
      <c r="K4" s="170"/>
      <c r="L4" s="170"/>
      <c r="M4" s="170"/>
      <c r="N4" s="170"/>
      <c r="O4" s="170"/>
      <c r="P4" s="170"/>
    </row>
    <row r="5" spans="1:16" s="144" customFormat="1" ht="15" customHeight="1" thickBot="1">
      <c r="A5" s="168" t="s">
        <v>215</v>
      </c>
      <c r="B5" s="167"/>
      <c r="C5" s="166"/>
      <c r="D5" s="166"/>
      <c r="O5" s="165"/>
      <c r="P5" s="164" t="s">
        <v>423</v>
      </c>
    </row>
    <row r="6" spans="1:16" s="158" customFormat="1" ht="18" customHeight="1" thickTop="1">
      <c r="A6" s="3083" t="s">
        <v>197</v>
      </c>
      <c r="B6" s="3085" t="s">
        <v>25</v>
      </c>
      <c r="C6" s="3086"/>
      <c r="D6" s="3087"/>
      <c r="E6" s="3088" t="s">
        <v>287</v>
      </c>
      <c r="F6" s="3088"/>
      <c r="G6" s="3089" t="s">
        <v>286</v>
      </c>
      <c r="H6" s="3088"/>
      <c r="I6" s="3089" t="s">
        <v>285</v>
      </c>
      <c r="J6" s="3088"/>
      <c r="K6" s="3089" t="s">
        <v>284</v>
      </c>
      <c r="L6" s="3088"/>
      <c r="M6" s="3089" t="s">
        <v>283</v>
      </c>
      <c r="N6" s="3088"/>
      <c r="O6" s="3089" t="s">
        <v>282</v>
      </c>
      <c r="P6" s="3088"/>
    </row>
    <row r="7" spans="1:16" s="158" customFormat="1" ht="18" customHeight="1">
      <c r="A7" s="3084"/>
      <c r="B7" s="163" t="s">
        <v>25</v>
      </c>
      <c r="C7" s="162" t="s">
        <v>1</v>
      </c>
      <c r="D7" s="161" t="s">
        <v>2</v>
      </c>
      <c r="E7" s="160" t="s">
        <v>1</v>
      </c>
      <c r="F7" s="159" t="s">
        <v>2</v>
      </c>
      <c r="G7" s="159" t="s">
        <v>1</v>
      </c>
      <c r="H7" s="159" t="s">
        <v>2</v>
      </c>
      <c r="I7" s="159" t="s">
        <v>1</v>
      </c>
      <c r="J7" s="159" t="s">
        <v>2</v>
      </c>
      <c r="K7" s="159" t="s">
        <v>1</v>
      </c>
      <c r="L7" s="159" t="s">
        <v>2</v>
      </c>
      <c r="M7" s="159" t="s">
        <v>1</v>
      </c>
      <c r="N7" s="159" t="s">
        <v>2</v>
      </c>
      <c r="O7" s="159" t="s">
        <v>1</v>
      </c>
      <c r="P7" s="159" t="s">
        <v>2</v>
      </c>
    </row>
    <row r="8" spans="1:16" s="154" customFormat="1" ht="18" customHeight="1">
      <c r="A8" s="157" t="s">
        <v>25</v>
      </c>
      <c r="B8" s="156">
        <v>463691</v>
      </c>
      <c r="C8" s="156">
        <v>231646</v>
      </c>
      <c r="D8" s="156">
        <v>232045</v>
      </c>
      <c r="E8" s="155">
        <v>8807</v>
      </c>
      <c r="F8" s="155">
        <v>8327</v>
      </c>
      <c r="G8" s="155">
        <v>9263</v>
      </c>
      <c r="H8" s="155">
        <v>8774</v>
      </c>
      <c r="I8" s="155">
        <v>9252</v>
      </c>
      <c r="J8" s="155">
        <v>8723</v>
      </c>
      <c r="K8" s="155">
        <v>9590</v>
      </c>
      <c r="L8" s="155">
        <v>8919</v>
      </c>
      <c r="M8" s="155">
        <v>13310</v>
      </c>
      <c r="N8" s="155">
        <v>12746</v>
      </c>
      <c r="O8" s="155">
        <v>15140</v>
      </c>
      <c r="P8" s="155">
        <v>14488</v>
      </c>
    </row>
    <row r="9" spans="1:16" s="149" customFormat="1" ht="18" customHeight="1">
      <c r="A9" s="153" t="s">
        <v>193</v>
      </c>
      <c r="B9" s="151">
        <v>1945</v>
      </c>
      <c r="C9" s="150">
        <v>976</v>
      </c>
      <c r="D9" s="150">
        <v>969</v>
      </c>
      <c r="E9" s="150">
        <v>29</v>
      </c>
      <c r="F9" s="150">
        <v>28</v>
      </c>
      <c r="G9" s="150">
        <v>25</v>
      </c>
      <c r="H9" s="150">
        <v>28</v>
      </c>
      <c r="I9" s="150">
        <v>33</v>
      </c>
      <c r="J9" s="150">
        <v>35</v>
      </c>
      <c r="K9" s="150">
        <v>45</v>
      </c>
      <c r="L9" s="150">
        <v>47</v>
      </c>
      <c r="M9" s="150">
        <v>51</v>
      </c>
      <c r="N9" s="150">
        <v>39</v>
      </c>
      <c r="O9" s="150">
        <v>50</v>
      </c>
      <c r="P9" s="150">
        <v>50</v>
      </c>
    </row>
    <row r="10" spans="1:16" s="149" customFormat="1" ht="18" customHeight="1">
      <c r="A10" s="153" t="s">
        <v>192</v>
      </c>
      <c r="B10" s="151">
        <v>2905</v>
      </c>
      <c r="C10" s="150">
        <v>1498</v>
      </c>
      <c r="D10" s="150">
        <v>1407</v>
      </c>
      <c r="E10" s="150">
        <v>41</v>
      </c>
      <c r="F10" s="150">
        <v>38</v>
      </c>
      <c r="G10" s="150">
        <v>59</v>
      </c>
      <c r="H10" s="150">
        <v>43</v>
      </c>
      <c r="I10" s="150">
        <v>67</v>
      </c>
      <c r="J10" s="150">
        <v>77</v>
      </c>
      <c r="K10" s="150">
        <v>78</v>
      </c>
      <c r="L10" s="150">
        <v>58</v>
      </c>
      <c r="M10" s="150">
        <v>68</v>
      </c>
      <c r="N10" s="150">
        <v>56</v>
      </c>
      <c r="O10" s="150">
        <v>89</v>
      </c>
      <c r="P10" s="150">
        <v>103</v>
      </c>
    </row>
    <row r="11" spans="1:16" s="149" customFormat="1" ht="18" customHeight="1">
      <c r="A11" s="153" t="s">
        <v>191</v>
      </c>
      <c r="B11" s="151">
        <v>2345</v>
      </c>
      <c r="C11" s="150">
        <v>1187</v>
      </c>
      <c r="D11" s="150">
        <v>1158</v>
      </c>
      <c r="E11" s="150">
        <v>40</v>
      </c>
      <c r="F11" s="150">
        <v>36</v>
      </c>
      <c r="G11" s="150">
        <v>39</v>
      </c>
      <c r="H11" s="150">
        <v>42</v>
      </c>
      <c r="I11" s="150">
        <v>44</v>
      </c>
      <c r="J11" s="150">
        <v>52</v>
      </c>
      <c r="K11" s="150">
        <v>46</v>
      </c>
      <c r="L11" s="150">
        <v>32</v>
      </c>
      <c r="M11" s="150">
        <v>68</v>
      </c>
      <c r="N11" s="150">
        <v>58</v>
      </c>
      <c r="O11" s="150">
        <v>66</v>
      </c>
      <c r="P11" s="150">
        <v>69</v>
      </c>
    </row>
    <row r="12" spans="1:16" s="149" customFormat="1" ht="18" customHeight="1">
      <c r="A12" s="153" t="s">
        <v>190</v>
      </c>
      <c r="B12" s="151">
        <v>2681</v>
      </c>
      <c r="C12" s="150">
        <v>1324</v>
      </c>
      <c r="D12" s="150">
        <v>1357</v>
      </c>
      <c r="E12" s="150">
        <v>54</v>
      </c>
      <c r="F12" s="150">
        <v>44</v>
      </c>
      <c r="G12" s="150">
        <v>50</v>
      </c>
      <c r="H12" s="150">
        <v>47</v>
      </c>
      <c r="I12" s="150">
        <v>50</v>
      </c>
      <c r="J12" s="150">
        <v>59</v>
      </c>
      <c r="K12" s="150">
        <v>64</v>
      </c>
      <c r="L12" s="150">
        <v>51</v>
      </c>
      <c r="M12" s="150">
        <v>69</v>
      </c>
      <c r="N12" s="150">
        <v>74</v>
      </c>
      <c r="O12" s="150">
        <v>75</v>
      </c>
      <c r="P12" s="150">
        <v>84</v>
      </c>
    </row>
    <row r="13" spans="1:16" s="149" customFormat="1" ht="18" customHeight="1">
      <c r="A13" s="153" t="s">
        <v>189</v>
      </c>
      <c r="B13" s="151">
        <v>3050</v>
      </c>
      <c r="C13" s="150">
        <v>1495</v>
      </c>
      <c r="D13" s="150">
        <v>1555</v>
      </c>
      <c r="E13" s="150">
        <v>40</v>
      </c>
      <c r="F13" s="150">
        <v>47</v>
      </c>
      <c r="G13" s="150">
        <v>61</v>
      </c>
      <c r="H13" s="150">
        <v>73</v>
      </c>
      <c r="I13" s="150">
        <v>54</v>
      </c>
      <c r="J13" s="150">
        <v>72</v>
      </c>
      <c r="K13" s="150">
        <v>59</v>
      </c>
      <c r="L13" s="150">
        <v>53</v>
      </c>
      <c r="M13" s="150">
        <v>114</v>
      </c>
      <c r="N13" s="150">
        <v>99</v>
      </c>
      <c r="O13" s="150">
        <v>133</v>
      </c>
      <c r="P13" s="150">
        <v>113</v>
      </c>
    </row>
    <row r="14" spans="1:16" s="149" customFormat="1" ht="18" customHeight="1">
      <c r="A14" s="153" t="s">
        <v>188</v>
      </c>
      <c r="B14" s="151">
        <v>3541</v>
      </c>
      <c r="C14" s="150">
        <v>1743</v>
      </c>
      <c r="D14" s="150">
        <v>1798</v>
      </c>
      <c r="E14" s="150">
        <v>79</v>
      </c>
      <c r="F14" s="150">
        <v>71</v>
      </c>
      <c r="G14" s="150">
        <v>67</v>
      </c>
      <c r="H14" s="150">
        <v>62</v>
      </c>
      <c r="I14" s="150">
        <v>67</v>
      </c>
      <c r="J14" s="150">
        <v>72</v>
      </c>
      <c r="K14" s="150">
        <v>68</v>
      </c>
      <c r="L14" s="150">
        <v>61</v>
      </c>
      <c r="M14" s="150">
        <v>94</v>
      </c>
      <c r="N14" s="150">
        <v>80</v>
      </c>
      <c r="O14" s="150">
        <v>93</v>
      </c>
      <c r="P14" s="150">
        <v>102</v>
      </c>
    </row>
    <row r="15" spans="1:16" s="149" customFormat="1" ht="18" customHeight="1">
      <c r="A15" s="153" t="s">
        <v>187</v>
      </c>
      <c r="B15" s="151">
        <v>1873</v>
      </c>
      <c r="C15" s="150">
        <v>910</v>
      </c>
      <c r="D15" s="150">
        <v>963</v>
      </c>
      <c r="E15" s="150">
        <v>38</v>
      </c>
      <c r="F15" s="150">
        <v>24</v>
      </c>
      <c r="G15" s="150">
        <v>30</v>
      </c>
      <c r="H15" s="150">
        <v>16</v>
      </c>
      <c r="I15" s="150">
        <v>19</v>
      </c>
      <c r="J15" s="150">
        <v>19</v>
      </c>
      <c r="K15" s="150">
        <v>21</v>
      </c>
      <c r="L15" s="150">
        <v>24</v>
      </c>
      <c r="M15" s="150">
        <v>41</v>
      </c>
      <c r="N15" s="150">
        <v>77</v>
      </c>
      <c r="O15" s="150">
        <v>67</v>
      </c>
      <c r="P15" s="150">
        <v>70</v>
      </c>
    </row>
    <row r="16" spans="1:16" s="149" customFormat="1" ht="18" customHeight="1">
      <c r="A16" s="153" t="s">
        <v>186</v>
      </c>
      <c r="B16" s="151">
        <v>5033</v>
      </c>
      <c r="C16" s="150">
        <v>2497</v>
      </c>
      <c r="D16" s="150">
        <v>2536</v>
      </c>
      <c r="E16" s="150">
        <v>101</v>
      </c>
      <c r="F16" s="150">
        <v>93</v>
      </c>
      <c r="G16" s="150">
        <v>83</v>
      </c>
      <c r="H16" s="150">
        <v>89</v>
      </c>
      <c r="I16" s="150">
        <v>82</v>
      </c>
      <c r="J16" s="150">
        <v>67</v>
      </c>
      <c r="K16" s="150">
        <v>66</v>
      </c>
      <c r="L16" s="150">
        <v>88</v>
      </c>
      <c r="M16" s="150">
        <v>144</v>
      </c>
      <c r="N16" s="150">
        <v>118</v>
      </c>
      <c r="O16" s="150">
        <v>180</v>
      </c>
      <c r="P16" s="150">
        <v>191</v>
      </c>
    </row>
    <row r="17" spans="1:16" s="149" customFormat="1" ht="18" customHeight="1">
      <c r="A17" s="153" t="s">
        <v>185</v>
      </c>
      <c r="B17" s="151">
        <v>2277</v>
      </c>
      <c r="C17" s="150">
        <v>1156</v>
      </c>
      <c r="D17" s="150">
        <v>1121</v>
      </c>
      <c r="E17" s="150">
        <v>55</v>
      </c>
      <c r="F17" s="150">
        <v>55</v>
      </c>
      <c r="G17" s="150">
        <v>50</v>
      </c>
      <c r="H17" s="150">
        <v>56</v>
      </c>
      <c r="I17" s="150">
        <v>44</v>
      </c>
      <c r="J17" s="150">
        <v>57</v>
      </c>
      <c r="K17" s="150">
        <v>58</v>
      </c>
      <c r="L17" s="150">
        <v>52</v>
      </c>
      <c r="M17" s="150">
        <v>71</v>
      </c>
      <c r="N17" s="150">
        <v>69</v>
      </c>
      <c r="O17" s="150">
        <v>77</v>
      </c>
      <c r="P17" s="150">
        <v>59</v>
      </c>
    </row>
    <row r="18" spans="1:16" s="149" customFormat="1" ht="18" customHeight="1">
      <c r="A18" s="153" t="s">
        <v>184</v>
      </c>
      <c r="B18" s="151">
        <v>2039</v>
      </c>
      <c r="C18" s="150">
        <v>1054</v>
      </c>
      <c r="D18" s="150">
        <v>985</v>
      </c>
      <c r="E18" s="150">
        <v>33</v>
      </c>
      <c r="F18" s="150">
        <v>20</v>
      </c>
      <c r="G18" s="150">
        <v>45</v>
      </c>
      <c r="H18" s="150">
        <v>39</v>
      </c>
      <c r="I18" s="150">
        <v>32</v>
      </c>
      <c r="J18" s="150">
        <v>31</v>
      </c>
      <c r="K18" s="150">
        <v>36</v>
      </c>
      <c r="L18" s="150">
        <v>28</v>
      </c>
      <c r="M18" s="150">
        <v>55</v>
      </c>
      <c r="N18" s="150">
        <v>56</v>
      </c>
      <c r="O18" s="150">
        <v>61</v>
      </c>
      <c r="P18" s="150">
        <v>59</v>
      </c>
    </row>
    <row r="19" spans="1:16" s="149" customFormat="1" ht="18" customHeight="1">
      <c r="A19" s="153" t="s">
        <v>183</v>
      </c>
      <c r="B19" s="151">
        <v>2486</v>
      </c>
      <c r="C19" s="150">
        <v>1262</v>
      </c>
      <c r="D19" s="150">
        <v>1224</v>
      </c>
      <c r="E19" s="150">
        <v>41</v>
      </c>
      <c r="F19" s="150">
        <v>37</v>
      </c>
      <c r="G19" s="150">
        <v>46</v>
      </c>
      <c r="H19" s="150">
        <v>48</v>
      </c>
      <c r="I19" s="150">
        <v>34</v>
      </c>
      <c r="J19" s="150">
        <v>41</v>
      </c>
      <c r="K19" s="150">
        <v>60</v>
      </c>
      <c r="L19" s="150">
        <v>30</v>
      </c>
      <c r="M19" s="150">
        <v>60</v>
      </c>
      <c r="N19" s="150">
        <v>53</v>
      </c>
      <c r="O19" s="150">
        <v>89</v>
      </c>
      <c r="P19" s="150">
        <v>81</v>
      </c>
    </row>
    <row r="20" spans="1:16" s="149" customFormat="1" ht="18" customHeight="1">
      <c r="A20" s="153" t="s">
        <v>182</v>
      </c>
      <c r="B20" s="151">
        <v>4677</v>
      </c>
      <c r="C20" s="150">
        <v>2302</v>
      </c>
      <c r="D20" s="150">
        <v>2375</v>
      </c>
      <c r="E20" s="150">
        <v>83</v>
      </c>
      <c r="F20" s="150">
        <v>70</v>
      </c>
      <c r="G20" s="150">
        <v>73</v>
      </c>
      <c r="H20" s="150">
        <v>95</v>
      </c>
      <c r="I20" s="150">
        <v>83</v>
      </c>
      <c r="J20" s="150">
        <v>90</v>
      </c>
      <c r="K20" s="150">
        <v>95</v>
      </c>
      <c r="L20" s="150">
        <v>85</v>
      </c>
      <c r="M20" s="150">
        <v>126</v>
      </c>
      <c r="N20" s="150">
        <v>118</v>
      </c>
      <c r="O20" s="150">
        <v>110</v>
      </c>
      <c r="P20" s="150">
        <v>126</v>
      </c>
    </row>
    <row r="21" spans="1:16" s="149" customFormat="1" ht="18" customHeight="1">
      <c r="A21" s="153" t="s">
        <v>181</v>
      </c>
      <c r="B21" s="151">
        <v>2716</v>
      </c>
      <c r="C21" s="150">
        <v>1341</v>
      </c>
      <c r="D21" s="150">
        <v>1375</v>
      </c>
      <c r="E21" s="150">
        <v>30</v>
      </c>
      <c r="F21" s="150">
        <v>38</v>
      </c>
      <c r="G21" s="150">
        <v>39</v>
      </c>
      <c r="H21" s="150">
        <v>33</v>
      </c>
      <c r="I21" s="150">
        <v>46</v>
      </c>
      <c r="J21" s="150">
        <v>38</v>
      </c>
      <c r="K21" s="150">
        <v>47</v>
      </c>
      <c r="L21" s="150">
        <v>33</v>
      </c>
      <c r="M21" s="150">
        <v>79</v>
      </c>
      <c r="N21" s="150">
        <v>74</v>
      </c>
      <c r="O21" s="150">
        <v>92</v>
      </c>
      <c r="P21" s="150">
        <v>112</v>
      </c>
    </row>
    <row r="22" spans="1:16" s="149" customFormat="1" ht="18" customHeight="1">
      <c r="A22" s="153" t="s">
        <v>180</v>
      </c>
      <c r="B22" s="151">
        <v>2270</v>
      </c>
      <c r="C22" s="150">
        <v>1100</v>
      </c>
      <c r="D22" s="150">
        <v>1170</v>
      </c>
      <c r="E22" s="150">
        <v>34</v>
      </c>
      <c r="F22" s="150">
        <v>32</v>
      </c>
      <c r="G22" s="150">
        <v>35</v>
      </c>
      <c r="H22" s="150">
        <v>29</v>
      </c>
      <c r="I22" s="150">
        <v>34</v>
      </c>
      <c r="J22" s="150">
        <v>51</v>
      </c>
      <c r="K22" s="150">
        <v>55</v>
      </c>
      <c r="L22" s="150">
        <v>49</v>
      </c>
      <c r="M22" s="150">
        <v>101</v>
      </c>
      <c r="N22" s="150">
        <v>88</v>
      </c>
      <c r="O22" s="150">
        <v>72</v>
      </c>
      <c r="P22" s="150">
        <v>94</v>
      </c>
    </row>
    <row r="23" spans="1:16" s="149" customFormat="1" ht="18" customHeight="1">
      <c r="A23" s="153" t="s">
        <v>179</v>
      </c>
      <c r="B23" s="151">
        <v>2043</v>
      </c>
      <c r="C23" s="150">
        <v>1073</v>
      </c>
      <c r="D23" s="150">
        <v>970</v>
      </c>
      <c r="E23" s="150">
        <v>43</v>
      </c>
      <c r="F23" s="150">
        <v>42</v>
      </c>
      <c r="G23" s="150">
        <v>38</v>
      </c>
      <c r="H23" s="150">
        <v>33</v>
      </c>
      <c r="I23" s="150">
        <v>44</v>
      </c>
      <c r="J23" s="150">
        <v>35</v>
      </c>
      <c r="K23" s="150">
        <v>45</v>
      </c>
      <c r="L23" s="150">
        <v>39</v>
      </c>
      <c r="M23" s="150">
        <v>88</v>
      </c>
      <c r="N23" s="150">
        <v>54</v>
      </c>
      <c r="O23" s="150">
        <v>94</v>
      </c>
      <c r="P23" s="150">
        <v>74</v>
      </c>
    </row>
    <row r="24" spans="1:16" s="149" customFormat="1" ht="18" customHeight="1">
      <c r="A24" s="153" t="s">
        <v>178</v>
      </c>
      <c r="B24" s="151">
        <v>3792</v>
      </c>
      <c r="C24" s="150">
        <v>1928</v>
      </c>
      <c r="D24" s="150">
        <v>1864</v>
      </c>
      <c r="E24" s="150">
        <v>65</v>
      </c>
      <c r="F24" s="150">
        <v>56</v>
      </c>
      <c r="G24" s="150">
        <v>77</v>
      </c>
      <c r="H24" s="150">
        <v>57</v>
      </c>
      <c r="I24" s="150">
        <v>85</v>
      </c>
      <c r="J24" s="150">
        <v>89</v>
      </c>
      <c r="K24" s="150">
        <v>111</v>
      </c>
      <c r="L24" s="150">
        <v>79</v>
      </c>
      <c r="M24" s="150">
        <v>122</v>
      </c>
      <c r="N24" s="150">
        <v>95</v>
      </c>
      <c r="O24" s="150">
        <v>101</v>
      </c>
      <c r="P24" s="150">
        <v>109</v>
      </c>
    </row>
    <row r="25" spans="1:16" s="149" customFormat="1" ht="18" customHeight="1">
      <c r="A25" s="153" t="s">
        <v>177</v>
      </c>
      <c r="B25" s="151">
        <v>2493</v>
      </c>
      <c r="C25" s="150">
        <v>1299</v>
      </c>
      <c r="D25" s="150">
        <v>1194</v>
      </c>
      <c r="E25" s="150">
        <v>57</v>
      </c>
      <c r="F25" s="150">
        <v>32</v>
      </c>
      <c r="G25" s="150">
        <v>63</v>
      </c>
      <c r="H25" s="150">
        <v>54</v>
      </c>
      <c r="I25" s="150">
        <v>57</v>
      </c>
      <c r="J25" s="150">
        <v>56</v>
      </c>
      <c r="K25" s="150">
        <v>42</v>
      </c>
      <c r="L25" s="150">
        <v>45</v>
      </c>
      <c r="M25" s="150">
        <v>63</v>
      </c>
      <c r="N25" s="150">
        <v>65</v>
      </c>
      <c r="O25" s="150">
        <v>67</v>
      </c>
      <c r="P25" s="150">
        <v>80</v>
      </c>
    </row>
    <row r="26" spans="1:16" s="149" customFormat="1" ht="18" customHeight="1">
      <c r="A26" s="265" t="s">
        <v>176</v>
      </c>
      <c r="B26" s="151">
        <v>2109</v>
      </c>
      <c r="C26" s="150">
        <v>1074</v>
      </c>
      <c r="D26" s="150">
        <v>1035</v>
      </c>
      <c r="E26" s="150">
        <v>35</v>
      </c>
      <c r="F26" s="150">
        <v>23</v>
      </c>
      <c r="G26" s="150">
        <v>24</v>
      </c>
      <c r="H26" s="150">
        <v>22</v>
      </c>
      <c r="I26" s="150">
        <v>43</v>
      </c>
      <c r="J26" s="150">
        <v>28</v>
      </c>
      <c r="K26" s="150">
        <v>46</v>
      </c>
      <c r="L26" s="150">
        <v>40</v>
      </c>
      <c r="M26" s="150">
        <v>73</v>
      </c>
      <c r="N26" s="150">
        <v>76</v>
      </c>
      <c r="O26" s="150">
        <v>71</v>
      </c>
      <c r="P26" s="150">
        <v>63</v>
      </c>
    </row>
    <row r="27" spans="1:16" s="149" customFormat="1" ht="18" customHeight="1">
      <c r="A27" s="265" t="s">
        <v>175</v>
      </c>
      <c r="B27" s="151">
        <v>4385</v>
      </c>
      <c r="C27" s="150">
        <v>2197</v>
      </c>
      <c r="D27" s="150">
        <v>2188</v>
      </c>
      <c r="E27" s="150">
        <v>88</v>
      </c>
      <c r="F27" s="150">
        <v>99</v>
      </c>
      <c r="G27" s="150">
        <v>112</v>
      </c>
      <c r="H27" s="150">
        <v>87</v>
      </c>
      <c r="I27" s="150">
        <v>92</v>
      </c>
      <c r="J27" s="150">
        <v>99</v>
      </c>
      <c r="K27" s="150">
        <v>84</v>
      </c>
      <c r="L27" s="150">
        <v>84</v>
      </c>
      <c r="M27" s="150">
        <v>134</v>
      </c>
      <c r="N27" s="150">
        <v>101</v>
      </c>
      <c r="O27" s="150">
        <v>129</v>
      </c>
      <c r="P27" s="150">
        <v>107</v>
      </c>
    </row>
    <row r="28" spans="1:16" s="149" customFormat="1" ht="18" customHeight="1">
      <c r="A28" s="265" t="s">
        <v>174</v>
      </c>
      <c r="B28" s="151">
        <v>3160</v>
      </c>
      <c r="C28" s="150">
        <v>1575</v>
      </c>
      <c r="D28" s="150">
        <v>1585</v>
      </c>
      <c r="E28" s="150">
        <v>28</v>
      </c>
      <c r="F28" s="150">
        <v>36</v>
      </c>
      <c r="G28" s="150">
        <v>38</v>
      </c>
      <c r="H28" s="150">
        <v>38</v>
      </c>
      <c r="I28" s="150">
        <v>58</v>
      </c>
      <c r="J28" s="150">
        <v>56</v>
      </c>
      <c r="K28" s="150">
        <v>67</v>
      </c>
      <c r="L28" s="150">
        <v>60</v>
      </c>
      <c r="M28" s="150">
        <v>94</v>
      </c>
      <c r="N28" s="150">
        <v>97</v>
      </c>
      <c r="O28" s="150">
        <v>86</v>
      </c>
      <c r="P28" s="150">
        <v>101</v>
      </c>
    </row>
    <row r="29" spans="1:16" s="149" customFormat="1" ht="18" customHeight="1">
      <c r="A29" s="265" t="s">
        <v>173</v>
      </c>
      <c r="B29" s="151">
        <v>4438</v>
      </c>
      <c r="C29" s="150">
        <v>2178</v>
      </c>
      <c r="D29" s="150">
        <v>2260</v>
      </c>
      <c r="E29" s="150">
        <v>52</v>
      </c>
      <c r="F29" s="150">
        <v>43</v>
      </c>
      <c r="G29" s="150">
        <v>61</v>
      </c>
      <c r="H29" s="150">
        <v>79</v>
      </c>
      <c r="I29" s="150">
        <v>77</v>
      </c>
      <c r="J29" s="150">
        <v>92</v>
      </c>
      <c r="K29" s="150">
        <v>89</v>
      </c>
      <c r="L29" s="150">
        <v>108</v>
      </c>
      <c r="M29" s="150">
        <v>154</v>
      </c>
      <c r="N29" s="150">
        <v>170</v>
      </c>
      <c r="O29" s="150">
        <v>166</v>
      </c>
      <c r="P29" s="150">
        <v>161</v>
      </c>
    </row>
    <row r="30" spans="1:16" s="149" customFormat="1" ht="18" customHeight="1">
      <c r="A30" s="153" t="s">
        <v>172</v>
      </c>
      <c r="B30" s="151">
        <v>3187</v>
      </c>
      <c r="C30" s="150">
        <v>1587</v>
      </c>
      <c r="D30" s="150">
        <v>1600</v>
      </c>
      <c r="E30" s="150">
        <v>62</v>
      </c>
      <c r="F30" s="150">
        <v>74</v>
      </c>
      <c r="G30" s="150">
        <v>62</v>
      </c>
      <c r="H30" s="150">
        <v>52</v>
      </c>
      <c r="I30" s="150">
        <v>67</v>
      </c>
      <c r="J30" s="150">
        <v>46</v>
      </c>
      <c r="K30" s="150">
        <v>66</v>
      </c>
      <c r="L30" s="150">
        <v>59</v>
      </c>
      <c r="M30" s="150">
        <v>104</v>
      </c>
      <c r="N30" s="150">
        <v>109</v>
      </c>
      <c r="O30" s="150">
        <v>79</v>
      </c>
      <c r="P30" s="150">
        <v>99</v>
      </c>
    </row>
    <row r="31" spans="1:16" s="149" customFormat="1" ht="18" customHeight="1">
      <c r="A31" s="153" t="s">
        <v>171</v>
      </c>
      <c r="B31" s="151">
        <v>4217</v>
      </c>
      <c r="C31" s="150">
        <v>2073</v>
      </c>
      <c r="D31" s="150">
        <v>2144</v>
      </c>
      <c r="E31" s="150">
        <v>76</v>
      </c>
      <c r="F31" s="150">
        <v>56</v>
      </c>
      <c r="G31" s="150">
        <v>64</v>
      </c>
      <c r="H31" s="150">
        <v>66</v>
      </c>
      <c r="I31" s="150">
        <v>63</v>
      </c>
      <c r="J31" s="150">
        <v>62</v>
      </c>
      <c r="K31" s="150">
        <v>62</v>
      </c>
      <c r="L31" s="150">
        <v>60</v>
      </c>
      <c r="M31" s="150">
        <v>115</v>
      </c>
      <c r="N31" s="150">
        <v>100</v>
      </c>
      <c r="O31" s="150">
        <v>136</v>
      </c>
      <c r="P31" s="150">
        <v>122</v>
      </c>
    </row>
    <row r="32" spans="1:16" s="149" customFormat="1" ht="18" customHeight="1">
      <c r="A32" s="153" t="s">
        <v>170</v>
      </c>
      <c r="B32" s="151">
        <v>4839</v>
      </c>
      <c r="C32" s="150">
        <v>2391</v>
      </c>
      <c r="D32" s="150">
        <v>2448</v>
      </c>
      <c r="E32" s="150">
        <v>100</v>
      </c>
      <c r="F32" s="150">
        <v>124</v>
      </c>
      <c r="G32" s="150">
        <v>115</v>
      </c>
      <c r="H32" s="150">
        <v>130</v>
      </c>
      <c r="I32" s="150">
        <v>111</v>
      </c>
      <c r="J32" s="150">
        <v>100</v>
      </c>
      <c r="K32" s="150">
        <v>91</v>
      </c>
      <c r="L32" s="150">
        <v>112</v>
      </c>
      <c r="M32" s="150">
        <v>123</v>
      </c>
      <c r="N32" s="150">
        <v>124</v>
      </c>
      <c r="O32" s="150">
        <v>193</v>
      </c>
      <c r="P32" s="150">
        <v>181</v>
      </c>
    </row>
    <row r="33" spans="1:16" s="149" customFormat="1" ht="18" customHeight="1">
      <c r="A33" s="153" t="s">
        <v>169</v>
      </c>
      <c r="B33" s="151">
        <v>5721</v>
      </c>
      <c r="C33" s="150">
        <v>2841</v>
      </c>
      <c r="D33" s="150">
        <v>2880</v>
      </c>
      <c r="E33" s="150">
        <v>81</v>
      </c>
      <c r="F33" s="150">
        <v>74</v>
      </c>
      <c r="G33" s="150">
        <v>98</v>
      </c>
      <c r="H33" s="150">
        <v>85</v>
      </c>
      <c r="I33" s="150">
        <v>106</v>
      </c>
      <c r="J33" s="150">
        <v>82</v>
      </c>
      <c r="K33" s="150">
        <v>86</v>
      </c>
      <c r="L33" s="150">
        <v>95</v>
      </c>
      <c r="M33" s="150">
        <v>162</v>
      </c>
      <c r="N33" s="150">
        <v>168</v>
      </c>
      <c r="O33" s="150">
        <v>192</v>
      </c>
      <c r="P33" s="150">
        <v>163</v>
      </c>
    </row>
    <row r="34" spans="1:16" s="149" customFormat="1" ht="18" customHeight="1">
      <c r="A34" s="153" t="s">
        <v>168</v>
      </c>
      <c r="B34" s="151">
        <v>3097</v>
      </c>
      <c r="C34" s="150">
        <v>1580</v>
      </c>
      <c r="D34" s="150">
        <v>1517</v>
      </c>
      <c r="E34" s="150">
        <v>30</v>
      </c>
      <c r="F34" s="150">
        <v>32</v>
      </c>
      <c r="G34" s="150">
        <v>44</v>
      </c>
      <c r="H34" s="150">
        <v>42</v>
      </c>
      <c r="I34" s="150">
        <v>60</v>
      </c>
      <c r="J34" s="150">
        <v>42</v>
      </c>
      <c r="K34" s="150">
        <v>70</v>
      </c>
      <c r="L34" s="150">
        <v>54</v>
      </c>
      <c r="M34" s="150">
        <v>95</v>
      </c>
      <c r="N34" s="150">
        <v>102</v>
      </c>
      <c r="O34" s="150">
        <v>135</v>
      </c>
      <c r="P34" s="150">
        <v>121</v>
      </c>
    </row>
    <row r="35" spans="1:16" s="149" customFormat="1" ht="18" customHeight="1">
      <c r="A35" s="153" t="s">
        <v>167</v>
      </c>
      <c r="B35" s="151">
        <v>3888</v>
      </c>
      <c r="C35" s="150">
        <v>1932</v>
      </c>
      <c r="D35" s="150">
        <v>1956</v>
      </c>
      <c r="E35" s="150">
        <v>59</v>
      </c>
      <c r="F35" s="150">
        <v>59</v>
      </c>
      <c r="G35" s="150">
        <v>44</v>
      </c>
      <c r="H35" s="150">
        <v>58</v>
      </c>
      <c r="I35" s="150">
        <v>55</v>
      </c>
      <c r="J35" s="150">
        <v>44</v>
      </c>
      <c r="K35" s="150">
        <v>69</v>
      </c>
      <c r="L35" s="150">
        <v>68</v>
      </c>
      <c r="M35" s="150">
        <v>117</v>
      </c>
      <c r="N35" s="150">
        <v>126</v>
      </c>
      <c r="O35" s="150">
        <v>158</v>
      </c>
      <c r="P35" s="150">
        <v>153</v>
      </c>
    </row>
    <row r="36" spans="1:16" s="149" customFormat="1" ht="18" customHeight="1">
      <c r="A36" s="153" t="s">
        <v>166</v>
      </c>
      <c r="B36" s="151">
        <v>2911</v>
      </c>
      <c r="C36" s="150">
        <v>1487</v>
      </c>
      <c r="D36" s="150">
        <v>1424</v>
      </c>
      <c r="E36" s="150">
        <v>42</v>
      </c>
      <c r="F36" s="150">
        <v>29</v>
      </c>
      <c r="G36" s="150">
        <v>36</v>
      </c>
      <c r="H36" s="150">
        <v>39</v>
      </c>
      <c r="I36" s="150">
        <v>47</v>
      </c>
      <c r="J36" s="150">
        <v>27</v>
      </c>
      <c r="K36" s="150">
        <v>42</v>
      </c>
      <c r="L36" s="150">
        <v>39</v>
      </c>
      <c r="M36" s="150">
        <v>93</v>
      </c>
      <c r="N36" s="150">
        <v>84</v>
      </c>
      <c r="O36" s="150">
        <v>112</v>
      </c>
      <c r="P36" s="150">
        <v>123</v>
      </c>
    </row>
    <row r="37" spans="1:16" s="149" customFormat="1" ht="18" customHeight="1">
      <c r="A37" s="153" t="s">
        <v>165</v>
      </c>
      <c r="B37" s="151">
        <v>2557</v>
      </c>
      <c r="C37" s="150">
        <v>1308</v>
      </c>
      <c r="D37" s="150">
        <v>1249</v>
      </c>
      <c r="E37" s="150">
        <v>30</v>
      </c>
      <c r="F37" s="150">
        <v>30</v>
      </c>
      <c r="G37" s="150">
        <v>46</v>
      </c>
      <c r="H37" s="150">
        <v>48</v>
      </c>
      <c r="I37" s="150">
        <v>50</v>
      </c>
      <c r="J37" s="150">
        <v>44</v>
      </c>
      <c r="K37" s="150">
        <v>43</v>
      </c>
      <c r="L37" s="150">
        <v>36</v>
      </c>
      <c r="M37" s="150">
        <v>72</v>
      </c>
      <c r="N37" s="150">
        <v>69</v>
      </c>
      <c r="O37" s="150">
        <v>72</v>
      </c>
      <c r="P37" s="150">
        <v>75</v>
      </c>
    </row>
    <row r="38" spans="1:16" s="149" customFormat="1" ht="18" customHeight="1">
      <c r="A38" s="153" t="s">
        <v>164</v>
      </c>
      <c r="B38" s="151">
        <v>2901</v>
      </c>
      <c r="C38" s="150">
        <v>1447</v>
      </c>
      <c r="D38" s="150">
        <v>1454</v>
      </c>
      <c r="E38" s="150">
        <v>33</v>
      </c>
      <c r="F38" s="150">
        <v>46</v>
      </c>
      <c r="G38" s="150">
        <v>43</v>
      </c>
      <c r="H38" s="150">
        <v>50</v>
      </c>
      <c r="I38" s="150">
        <v>46</v>
      </c>
      <c r="J38" s="150">
        <v>52</v>
      </c>
      <c r="K38" s="150">
        <v>63</v>
      </c>
      <c r="L38" s="150">
        <v>68</v>
      </c>
      <c r="M38" s="150">
        <v>88</v>
      </c>
      <c r="N38" s="150">
        <v>70</v>
      </c>
      <c r="O38" s="150">
        <v>104</v>
      </c>
      <c r="P38" s="150">
        <v>93</v>
      </c>
    </row>
    <row r="39" spans="1:16" s="149" customFormat="1" ht="18" customHeight="1">
      <c r="A39" s="153" t="s">
        <v>163</v>
      </c>
      <c r="B39" s="151">
        <v>2487</v>
      </c>
      <c r="C39" s="150">
        <v>1279</v>
      </c>
      <c r="D39" s="150">
        <v>1208</v>
      </c>
      <c r="E39" s="150">
        <v>23</v>
      </c>
      <c r="F39" s="150">
        <v>30</v>
      </c>
      <c r="G39" s="150">
        <v>38</v>
      </c>
      <c r="H39" s="150">
        <v>38</v>
      </c>
      <c r="I39" s="150">
        <v>43</v>
      </c>
      <c r="J39" s="150">
        <v>53</v>
      </c>
      <c r="K39" s="150">
        <v>57</v>
      </c>
      <c r="L39" s="150">
        <v>45</v>
      </c>
      <c r="M39" s="150">
        <v>77</v>
      </c>
      <c r="N39" s="150">
        <v>70</v>
      </c>
      <c r="O39" s="150">
        <v>103</v>
      </c>
      <c r="P39" s="150">
        <v>69</v>
      </c>
    </row>
    <row r="40" spans="1:16" s="149" customFormat="1" ht="18" customHeight="1">
      <c r="A40" s="153" t="s">
        <v>162</v>
      </c>
      <c r="B40" s="151">
        <v>2467</v>
      </c>
      <c r="C40" s="150">
        <v>1220</v>
      </c>
      <c r="D40" s="150">
        <v>1247</v>
      </c>
      <c r="E40" s="150">
        <v>49</v>
      </c>
      <c r="F40" s="150">
        <v>37</v>
      </c>
      <c r="G40" s="150">
        <v>31</v>
      </c>
      <c r="H40" s="150">
        <v>38</v>
      </c>
      <c r="I40" s="150">
        <v>46</v>
      </c>
      <c r="J40" s="150">
        <v>33</v>
      </c>
      <c r="K40" s="150">
        <v>44</v>
      </c>
      <c r="L40" s="150">
        <v>37</v>
      </c>
      <c r="M40" s="150">
        <v>97</v>
      </c>
      <c r="N40" s="150">
        <v>79</v>
      </c>
      <c r="O40" s="150">
        <v>95</v>
      </c>
      <c r="P40" s="150">
        <v>101</v>
      </c>
    </row>
    <row r="41" spans="1:16" s="149" customFormat="1" ht="18" customHeight="1">
      <c r="A41" s="153" t="s">
        <v>161</v>
      </c>
      <c r="B41" s="151">
        <v>3744</v>
      </c>
      <c r="C41" s="150">
        <v>1806</v>
      </c>
      <c r="D41" s="150">
        <v>1938</v>
      </c>
      <c r="E41" s="150">
        <v>94</v>
      </c>
      <c r="F41" s="150">
        <v>93</v>
      </c>
      <c r="G41" s="150">
        <v>112</v>
      </c>
      <c r="H41" s="150">
        <v>88</v>
      </c>
      <c r="I41" s="150">
        <v>95</v>
      </c>
      <c r="J41" s="150">
        <v>103</v>
      </c>
      <c r="K41" s="150">
        <v>80</v>
      </c>
      <c r="L41" s="150">
        <v>81</v>
      </c>
      <c r="M41" s="150">
        <v>101</v>
      </c>
      <c r="N41" s="150">
        <v>106</v>
      </c>
      <c r="O41" s="150">
        <v>101</v>
      </c>
      <c r="P41" s="150">
        <v>101</v>
      </c>
    </row>
    <row r="42" spans="1:16" s="149" customFormat="1" ht="18" customHeight="1">
      <c r="A42" s="153" t="s">
        <v>160</v>
      </c>
      <c r="B42" s="151">
        <v>2152</v>
      </c>
      <c r="C42" s="150">
        <v>1050</v>
      </c>
      <c r="D42" s="150">
        <v>1102</v>
      </c>
      <c r="E42" s="150">
        <v>43</v>
      </c>
      <c r="F42" s="150">
        <v>49</v>
      </c>
      <c r="G42" s="150">
        <v>54</v>
      </c>
      <c r="H42" s="150">
        <v>52</v>
      </c>
      <c r="I42" s="150">
        <v>43</v>
      </c>
      <c r="J42" s="150">
        <v>47</v>
      </c>
      <c r="K42" s="150">
        <v>47</v>
      </c>
      <c r="L42" s="150">
        <v>49</v>
      </c>
      <c r="M42" s="150">
        <v>61</v>
      </c>
      <c r="N42" s="150">
        <v>59</v>
      </c>
      <c r="O42" s="150">
        <v>46</v>
      </c>
      <c r="P42" s="150">
        <v>46</v>
      </c>
    </row>
    <row r="43" spans="1:16" s="149" customFormat="1" ht="18" customHeight="1">
      <c r="A43" s="153" t="s">
        <v>159</v>
      </c>
      <c r="B43" s="151">
        <v>4920</v>
      </c>
      <c r="C43" s="150">
        <v>2736</v>
      </c>
      <c r="D43" s="150">
        <v>2184</v>
      </c>
      <c r="E43" s="150">
        <v>159</v>
      </c>
      <c r="F43" s="150">
        <v>146</v>
      </c>
      <c r="G43" s="150">
        <v>136</v>
      </c>
      <c r="H43" s="150">
        <v>127</v>
      </c>
      <c r="I43" s="150">
        <v>99</v>
      </c>
      <c r="J43" s="150">
        <v>102</v>
      </c>
      <c r="K43" s="150">
        <v>77</v>
      </c>
      <c r="L43" s="150">
        <v>63</v>
      </c>
      <c r="M43" s="150">
        <v>136</v>
      </c>
      <c r="N43" s="150">
        <v>107</v>
      </c>
      <c r="O43" s="150">
        <v>247</v>
      </c>
      <c r="P43" s="150">
        <v>176</v>
      </c>
    </row>
    <row r="44" spans="1:16" s="149" customFormat="1" ht="18" customHeight="1">
      <c r="A44" s="153" t="s">
        <v>158</v>
      </c>
      <c r="B44" s="151">
        <v>2946</v>
      </c>
      <c r="C44" s="150">
        <v>1511</v>
      </c>
      <c r="D44" s="150">
        <v>1435</v>
      </c>
      <c r="E44" s="150">
        <v>39</v>
      </c>
      <c r="F44" s="150">
        <v>44</v>
      </c>
      <c r="G44" s="150">
        <v>44</v>
      </c>
      <c r="H44" s="150">
        <v>33</v>
      </c>
      <c r="I44" s="150">
        <v>46</v>
      </c>
      <c r="J44" s="150">
        <v>38</v>
      </c>
      <c r="K44" s="150">
        <v>75</v>
      </c>
      <c r="L44" s="150">
        <v>72</v>
      </c>
      <c r="M44" s="150">
        <v>108</v>
      </c>
      <c r="N44" s="150">
        <v>117</v>
      </c>
      <c r="O44" s="150">
        <v>144</v>
      </c>
      <c r="P44" s="150">
        <v>107</v>
      </c>
    </row>
    <row r="45" spans="1:16" s="149" customFormat="1" ht="18" customHeight="1">
      <c r="A45" s="153" t="s">
        <v>157</v>
      </c>
      <c r="B45" s="151">
        <v>1911</v>
      </c>
      <c r="C45" s="150">
        <v>957</v>
      </c>
      <c r="D45" s="150">
        <v>954</v>
      </c>
      <c r="E45" s="150">
        <v>30</v>
      </c>
      <c r="F45" s="150">
        <v>30</v>
      </c>
      <c r="G45" s="150">
        <v>32</v>
      </c>
      <c r="H45" s="150">
        <v>30</v>
      </c>
      <c r="I45" s="150">
        <v>35</v>
      </c>
      <c r="J45" s="150">
        <v>31</v>
      </c>
      <c r="K45" s="150">
        <v>29</v>
      </c>
      <c r="L45" s="150">
        <v>50</v>
      </c>
      <c r="M45" s="150">
        <v>58</v>
      </c>
      <c r="N45" s="150">
        <v>73</v>
      </c>
      <c r="O45" s="150">
        <v>76</v>
      </c>
      <c r="P45" s="150">
        <v>75</v>
      </c>
    </row>
    <row r="46" spans="1:16" s="149" customFormat="1" ht="18" customHeight="1">
      <c r="A46" s="153" t="s">
        <v>156</v>
      </c>
      <c r="B46" s="151">
        <v>2786</v>
      </c>
      <c r="C46" s="150">
        <v>1463</v>
      </c>
      <c r="D46" s="150">
        <v>1323</v>
      </c>
      <c r="E46" s="150">
        <v>63</v>
      </c>
      <c r="F46" s="150">
        <v>54</v>
      </c>
      <c r="G46" s="150">
        <v>38</v>
      </c>
      <c r="H46" s="150">
        <v>39</v>
      </c>
      <c r="I46" s="150">
        <v>33</v>
      </c>
      <c r="J46" s="150">
        <v>31</v>
      </c>
      <c r="K46" s="150">
        <v>50</v>
      </c>
      <c r="L46" s="150">
        <v>40</v>
      </c>
      <c r="M46" s="150">
        <v>107</v>
      </c>
      <c r="N46" s="150">
        <v>105</v>
      </c>
      <c r="O46" s="150">
        <v>177</v>
      </c>
      <c r="P46" s="150">
        <v>144</v>
      </c>
    </row>
    <row r="47" spans="1:16" s="149" customFormat="1" ht="18" customHeight="1">
      <c r="A47" s="265" t="s">
        <v>155</v>
      </c>
      <c r="B47" s="151">
        <v>1981</v>
      </c>
      <c r="C47" s="150">
        <v>964</v>
      </c>
      <c r="D47" s="150">
        <v>1017</v>
      </c>
      <c r="E47" s="150">
        <v>23</v>
      </c>
      <c r="F47" s="150">
        <v>19</v>
      </c>
      <c r="G47" s="150">
        <v>20</v>
      </c>
      <c r="H47" s="150">
        <v>22</v>
      </c>
      <c r="I47" s="150">
        <v>25</v>
      </c>
      <c r="J47" s="150">
        <v>24</v>
      </c>
      <c r="K47" s="150">
        <v>29</v>
      </c>
      <c r="L47" s="150">
        <v>22</v>
      </c>
      <c r="M47" s="150">
        <v>65</v>
      </c>
      <c r="N47" s="150">
        <v>68</v>
      </c>
      <c r="O47" s="150">
        <v>87</v>
      </c>
      <c r="P47" s="150">
        <v>108</v>
      </c>
    </row>
    <row r="48" spans="1:16" s="149" customFormat="1" ht="18" customHeight="1">
      <c r="A48" s="265" t="s">
        <v>154</v>
      </c>
      <c r="B48" s="151">
        <v>1669</v>
      </c>
      <c r="C48" s="150">
        <v>866</v>
      </c>
      <c r="D48" s="150">
        <v>803</v>
      </c>
      <c r="E48" s="150">
        <v>31</v>
      </c>
      <c r="F48" s="150">
        <v>29</v>
      </c>
      <c r="G48" s="150">
        <v>27</v>
      </c>
      <c r="H48" s="150">
        <v>23</v>
      </c>
      <c r="I48" s="150">
        <v>36</v>
      </c>
      <c r="J48" s="150">
        <v>22</v>
      </c>
      <c r="K48" s="150">
        <v>31</v>
      </c>
      <c r="L48" s="150">
        <v>35</v>
      </c>
      <c r="M48" s="150">
        <v>56</v>
      </c>
      <c r="N48" s="150">
        <v>57</v>
      </c>
      <c r="O48" s="150">
        <v>54</v>
      </c>
      <c r="P48" s="150">
        <v>47</v>
      </c>
    </row>
    <row r="49" spans="1:16" s="149" customFormat="1" ht="18" customHeight="1">
      <c r="A49" s="265" t="s">
        <v>153</v>
      </c>
      <c r="B49" s="151">
        <v>3002</v>
      </c>
      <c r="C49" s="150">
        <v>1493</v>
      </c>
      <c r="D49" s="150">
        <v>1509</v>
      </c>
      <c r="E49" s="150">
        <v>57</v>
      </c>
      <c r="F49" s="150">
        <v>50</v>
      </c>
      <c r="G49" s="150">
        <v>83</v>
      </c>
      <c r="H49" s="150">
        <v>56</v>
      </c>
      <c r="I49" s="150">
        <v>87</v>
      </c>
      <c r="J49" s="150">
        <v>69</v>
      </c>
      <c r="K49" s="150">
        <v>87</v>
      </c>
      <c r="L49" s="150">
        <v>65</v>
      </c>
      <c r="M49" s="150">
        <v>78</v>
      </c>
      <c r="N49" s="150">
        <v>109</v>
      </c>
      <c r="O49" s="150">
        <v>94</v>
      </c>
      <c r="P49" s="150">
        <v>83</v>
      </c>
    </row>
    <row r="50" spans="1:16" s="149" customFormat="1" ht="18" customHeight="1">
      <c r="A50" s="153" t="s">
        <v>152</v>
      </c>
      <c r="B50" s="151">
        <v>1399</v>
      </c>
      <c r="C50" s="150">
        <v>661</v>
      </c>
      <c r="D50" s="150">
        <v>738</v>
      </c>
      <c r="E50" s="150">
        <v>28</v>
      </c>
      <c r="F50" s="150">
        <v>28</v>
      </c>
      <c r="G50" s="150">
        <v>31</v>
      </c>
      <c r="H50" s="150">
        <v>36</v>
      </c>
      <c r="I50" s="150">
        <v>36</v>
      </c>
      <c r="J50" s="150">
        <v>23</v>
      </c>
      <c r="K50" s="150">
        <v>44</v>
      </c>
      <c r="L50" s="150">
        <v>29</v>
      </c>
      <c r="M50" s="150">
        <v>32</v>
      </c>
      <c r="N50" s="150">
        <v>45</v>
      </c>
      <c r="O50" s="150">
        <v>28</v>
      </c>
      <c r="P50" s="150">
        <v>42</v>
      </c>
    </row>
    <row r="51" spans="1:16" s="149" customFormat="1" ht="18" customHeight="1">
      <c r="A51" s="153" t="s">
        <v>151</v>
      </c>
      <c r="B51" s="151">
        <v>3485</v>
      </c>
      <c r="C51" s="150">
        <v>1717</v>
      </c>
      <c r="D51" s="150">
        <v>1768</v>
      </c>
      <c r="E51" s="150">
        <v>63</v>
      </c>
      <c r="F51" s="150">
        <v>53</v>
      </c>
      <c r="G51" s="150">
        <v>54</v>
      </c>
      <c r="H51" s="150">
        <v>67</v>
      </c>
      <c r="I51" s="150">
        <v>79</v>
      </c>
      <c r="J51" s="150">
        <v>66</v>
      </c>
      <c r="K51" s="150">
        <v>83</v>
      </c>
      <c r="L51" s="150">
        <v>85</v>
      </c>
      <c r="M51" s="150">
        <v>98</v>
      </c>
      <c r="N51" s="150">
        <v>99</v>
      </c>
      <c r="O51" s="150">
        <v>89</v>
      </c>
      <c r="P51" s="150">
        <v>97</v>
      </c>
    </row>
    <row r="52" spans="1:16" s="149" customFormat="1" ht="18" customHeight="1">
      <c r="A52" s="153" t="s">
        <v>150</v>
      </c>
      <c r="B52" s="151">
        <v>3223</v>
      </c>
      <c r="C52" s="150">
        <v>1629</v>
      </c>
      <c r="D52" s="150">
        <v>1594</v>
      </c>
      <c r="E52" s="150">
        <v>54</v>
      </c>
      <c r="F52" s="150">
        <v>42</v>
      </c>
      <c r="G52" s="150">
        <v>59</v>
      </c>
      <c r="H52" s="150">
        <v>60</v>
      </c>
      <c r="I52" s="150">
        <v>84</v>
      </c>
      <c r="J52" s="150">
        <v>63</v>
      </c>
      <c r="K52" s="150">
        <v>91</v>
      </c>
      <c r="L52" s="150">
        <v>86</v>
      </c>
      <c r="M52" s="150">
        <v>109</v>
      </c>
      <c r="N52" s="150">
        <v>110</v>
      </c>
      <c r="O52" s="150">
        <v>90</v>
      </c>
      <c r="P52" s="150">
        <v>93</v>
      </c>
    </row>
    <row r="53" spans="1:16" s="149" customFormat="1" ht="18" customHeight="1">
      <c r="A53" s="153" t="s">
        <v>149</v>
      </c>
      <c r="B53" s="151">
        <v>4082</v>
      </c>
      <c r="C53" s="150">
        <v>1989</v>
      </c>
      <c r="D53" s="150">
        <v>2093</v>
      </c>
      <c r="E53" s="150">
        <v>71</v>
      </c>
      <c r="F53" s="150">
        <v>63</v>
      </c>
      <c r="G53" s="150">
        <v>85</v>
      </c>
      <c r="H53" s="150">
        <v>90</v>
      </c>
      <c r="I53" s="150">
        <v>85</v>
      </c>
      <c r="J53" s="150">
        <v>83</v>
      </c>
      <c r="K53" s="150">
        <v>97</v>
      </c>
      <c r="L53" s="150">
        <v>97</v>
      </c>
      <c r="M53" s="150">
        <v>110</v>
      </c>
      <c r="N53" s="150">
        <v>71</v>
      </c>
      <c r="O53" s="150">
        <v>103</v>
      </c>
      <c r="P53" s="150">
        <v>102</v>
      </c>
    </row>
    <row r="54" spans="1:16" s="149" customFormat="1" ht="18" customHeight="1">
      <c r="A54" s="153" t="s">
        <v>148</v>
      </c>
      <c r="B54" s="151">
        <v>4200</v>
      </c>
      <c r="C54" s="150">
        <v>1980</v>
      </c>
      <c r="D54" s="150">
        <v>2220</v>
      </c>
      <c r="E54" s="150">
        <v>74</v>
      </c>
      <c r="F54" s="150">
        <v>81</v>
      </c>
      <c r="G54" s="150">
        <v>80</v>
      </c>
      <c r="H54" s="150">
        <v>73</v>
      </c>
      <c r="I54" s="150">
        <v>75</v>
      </c>
      <c r="J54" s="150">
        <v>75</v>
      </c>
      <c r="K54" s="150">
        <v>64</v>
      </c>
      <c r="L54" s="150">
        <v>73</v>
      </c>
      <c r="M54" s="150">
        <v>96</v>
      </c>
      <c r="N54" s="150">
        <v>92</v>
      </c>
      <c r="O54" s="150">
        <v>104</v>
      </c>
      <c r="P54" s="150">
        <v>108</v>
      </c>
    </row>
    <row r="55" spans="1:16" s="149" customFormat="1" ht="18" customHeight="1">
      <c r="A55" s="153" t="s">
        <v>147</v>
      </c>
      <c r="B55" s="151">
        <v>6077</v>
      </c>
      <c r="C55" s="150">
        <v>2944</v>
      </c>
      <c r="D55" s="150">
        <v>3133</v>
      </c>
      <c r="E55" s="150">
        <v>106</v>
      </c>
      <c r="F55" s="150">
        <v>109</v>
      </c>
      <c r="G55" s="150">
        <v>101</v>
      </c>
      <c r="H55" s="150">
        <v>104</v>
      </c>
      <c r="I55" s="150">
        <v>102</v>
      </c>
      <c r="J55" s="150">
        <v>100</v>
      </c>
      <c r="K55" s="150">
        <v>134</v>
      </c>
      <c r="L55" s="150">
        <v>121</v>
      </c>
      <c r="M55" s="150">
        <v>179</v>
      </c>
      <c r="N55" s="150">
        <v>192</v>
      </c>
      <c r="O55" s="150">
        <v>214</v>
      </c>
      <c r="P55" s="150">
        <v>223</v>
      </c>
    </row>
    <row r="56" spans="1:16" s="149" customFormat="1" ht="18" customHeight="1">
      <c r="A56" s="153" t="s">
        <v>146</v>
      </c>
      <c r="B56" s="151">
        <v>7535</v>
      </c>
      <c r="C56" s="150">
        <v>3631</v>
      </c>
      <c r="D56" s="150">
        <v>3904</v>
      </c>
      <c r="E56" s="150">
        <v>188</v>
      </c>
      <c r="F56" s="150">
        <v>186</v>
      </c>
      <c r="G56" s="150">
        <v>188</v>
      </c>
      <c r="H56" s="150">
        <v>174</v>
      </c>
      <c r="I56" s="150">
        <v>181</v>
      </c>
      <c r="J56" s="150">
        <v>196</v>
      </c>
      <c r="K56" s="150">
        <v>135</v>
      </c>
      <c r="L56" s="150">
        <v>172</v>
      </c>
      <c r="M56" s="150">
        <v>177</v>
      </c>
      <c r="N56" s="150">
        <v>202</v>
      </c>
      <c r="O56" s="150">
        <v>221</v>
      </c>
      <c r="P56" s="150">
        <v>248</v>
      </c>
    </row>
    <row r="57" spans="1:16" s="149" customFormat="1" ht="18" customHeight="1">
      <c r="A57" s="153" t="s">
        <v>145</v>
      </c>
      <c r="B57" s="151">
        <v>3940</v>
      </c>
      <c r="C57" s="150">
        <v>1937</v>
      </c>
      <c r="D57" s="150">
        <v>2003</v>
      </c>
      <c r="E57" s="150">
        <v>100</v>
      </c>
      <c r="F57" s="150">
        <v>72</v>
      </c>
      <c r="G57" s="150">
        <v>77</v>
      </c>
      <c r="H57" s="150">
        <v>71</v>
      </c>
      <c r="I57" s="150">
        <v>91</v>
      </c>
      <c r="J57" s="150">
        <v>76</v>
      </c>
      <c r="K57" s="150">
        <v>93</v>
      </c>
      <c r="L57" s="150">
        <v>76</v>
      </c>
      <c r="M57" s="150">
        <v>109</v>
      </c>
      <c r="N57" s="150">
        <v>121</v>
      </c>
      <c r="O57" s="150">
        <v>143</v>
      </c>
      <c r="P57" s="150">
        <v>129</v>
      </c>
    </row>
    <row r="58" spans="1:16" s="149" customFormat="1" ht="18" customHeight="1">
      <c r="A58" s="153" t="s">
        <v>144</v>
      </c>
      <c r="B58" s="151">
        <v>5124</v>
      </c>
      <c r="C58" s="150">
        <v>2514</v>
      </c>
      <c r="D58" s="150">
        <v>2610</v>
      </c>
      <c r="E58" s="150">
        <v>139</v>
      </c>
      <c r="F58" s="150">
        <v>102</v>
      </c>
      <c r="G58" s="150">
        <v>91</v>
      </c>
      <c r="H58" s="150">
        <v>101</v>
      </c>
      <c r="I58" s="150">
        <v>75</v>
      </c>
      <c r="J58" s="150">
        <v>77</v>
      </c>
      <c r="K58" s="150">
        <v>61</v>
      </c>
      <c r="L58" s="150">
        <v>70</v>
      </c>
      <c r="M58" s="150">
        <v>141</v>
      </c>
      <c r="N58" s="150">
        <v>174</v>
      </c>
      <c r="O58" s="150">
        <v>210</v>
      </c>
      <c r="P58" s="150">
        <v>217</v>
      </c>
    </row>
    <row r="59" spans="1:16" s="149" customFormat="1" ht="18" customHeight="1">
      <c r="A59" s="153" t="s">
        <v>143</v>
      </c>
      <c r="B59" s="151">
        <v>3266</v>
      </c>
      <c r="C59" s="150">
        <v>1611</v>
      </c>
      <c r="D59" s="150">
        <v>1655</v>
      </c>
      <c r="E59" s="150">
        <v>71</v>
      </c>
      <c r="F59" s="150">
        <v>61</v>
      </c>
      <c r="G59" s="150">
        <v>90</v>
      </c>
      <c r="H59" s="150">
        <v>87</v>
      </c>
      <c r="I59" s="150">
        <v>82</v>
      </c>
      <c r="J59" s="150">
        <v>85</v>
      </c>
      <c r="K59" s="150">
        <v>88</v>
      </c>
      <c r="L59" s="150">
        <v>88</v>
      </c>
      <c r="M59" s="150">
        <v>92</v>
      </c>
      <c r="N59" s="150">
        <v>82</v>
      </c>
      <c r="O59" s="150">
        <v>90</v>
      </c>
      <c r="P59" s="150">
        <v>68</v>
      </c>
    </row>
    <row r="60" spans="1:16" s="149" customFormat="1" ht="18" customHeight="1">
      <c r="A60" s="153" t="s">
        <v>142</v>
      </c>
      <c r="B60" s="151">
        <v>5085</v>
      </c>
      <c r="C60" s="150">
        <v>2500</v>
      </c>
      <c r="D60" s="150">
        <v>2585</v>
      </c>
      <c r="E60" s="150">
        <v>88</v>
      </c>
      <c r="F60" s="150">
        <v>88</v>
      </c>
      <c r="G60" s="150">
        <v>121</v>
      </c>
      <c r="H60" s="150">
        <v>93</v>
      </c>
      <c r="I60" s="150">
        <v>88</v>
      </c>
      <c r="J60" s="150">
        <v>86</v>
      </c>
      <c r="K60" s="150">
        <v>88</v>
      </c>
      <c r="L60" s="150">
        <v>103</v>
      </c>
      <c r="M60" s="150">
        <v>173</v>
      </c>
      <c r="N60" s="150">
        <v>185</v>
      </c>
      <c r="O60" s="150">
        <v>203</v>
      </c>
      <c r="P60" s="150">
        <v>187</v>
      </c>
    </row>
    <row r="61" spans="1:16" s="149" customFormat="1" ht="18" customHeight="1">
      <c r="A61" s="153" t="s">
        <v>141</v>
      </c>
      <c r="B61" s="151">
        <v>4301</v>
      </c>
      <c r="C61" s="150">
        <v>2169</v>
      </c>
      <c r="D61" s="150">
        <v>2132</v>
      </c>
      <c r="E61" s="150">
        <v>124</v>
      </c>
      <c r="F61" s="150">
        <v>93</v>
      </c>
      <c r="G61" s="150">
        <v>105</v>
      </c>
      <c r="H61" s="150">
        <v>85</v>
      </c>
      <c r="I61" s="150">
        <v>91</v>
      </c>
      <c r="J61" s="150">
        <v>95</v>
      </c>
      <c r="K61" s="150">
        <v>98</v>
      </c>
      <c r="L61" s="150">
        <v>86</v>
      </c>
      <c r="M61" s="150">
        <v>131</v>
      </c>
      <c r="N61" s="150">
        <v>126</v>
      </c>
      <c r="O61" s="150">
        <v>158</v>
      </c>
      <c r="P61" s="150">
        <v>144</v>
      </c>
    </row>
    <row r="62" spans="1:16" s="149" customFormat="1" ht="18" customHeight="1">
      <c r="A62" s="153" t="s">
        <v>140</v>
      </c>
      <c r="B62" s="151">
        <v>2460</v>
      </c>
      <c r="C62" s="150">
        <v>1237</v>
      </c>
      <c r="D62" s="150">
        <v>1223</v>
      </c>
      <c r="E62" s="150">
        <v>39</v>
      </c>
      <c r="F62" s="150">
        <v>50</v>
      </c>
      <c r="G62" s="150">
        <v>36</v>
      </c>
      <c r="H62" s="150">
        <v>41</v>
      </c>
      <c r="I62" s="150">
        <v>38</v>
      </c>
      <c r="J62" s="150">
        <v>42</v>
      </c>
      <c r="K62" s="150">
        <v>52</v>
      </c>
      <c r="L62" s="150">
        <v>46</v>
      </c>
      <c r="M62" s="150">
        <v>76</v>
      </c>
      <c r="N62" s="150">
        <v>64</v>
      </c>
      <c r="O62" s="150">
        <v>97</v>
      </c>
      <c r="P62" s="150">
        <v>78</v>
      </c>
    </row>
    <row r="63" spans="1:16" s="149" customFormat="1" ht="18" customHeight="1">
      <c r="A63" s="153" t="s">
        <v>139</v>
      </c>
      <c r="B63" s="151">
        <v>1583</v>
      </c>
      <c r="C63" s="150">
        <v>792</v>
      </c>
      <c r="D63" s="150">
        <v>791</v>
      </c>
      <c r="E63" s="150">
        <v>28</v>
      </c>
      <c r="F63" s="150">
        <v>17</v>
      </c>
      <c r="G63" s="150">
        <v>16</v>
      </c>
      <c r="H63" s="150">
        <v>15</v>
      </c>
      <c r="I63" s="150">
        <v>17</v>
      </c>
      <c r="J63" s="150">
        <v>17</v>
      </c>
      <c r="K63" s="150">
        <v>18</v>
      </c>
      <c r="L63" s="150">
        <v>18</v>
      </c>
      <c r="M63" s="150">
        <v>45</v>
      </c>
      <c r="N63" s="150">
        <v>51</v>
      </c>
      <c r="O63" s="150">
        <v>76</v>
      </c>
      <c r="P63" s="150">
        <v>76</v>
      </c>
    </row>
    <row r="64" spans="1:16" s="149" customFormat="1" ht="18" customHeight="1">
      <c r="A64" s="153" t="s">
        <v>138</v>
      </c>
      <c r="B64" s="151">
        <v>1516</v>
      </c>
      <c r="C64" s="150">
        <v>767</v>
      </c>
      <c r="D64" s="150">
        <v>749</v>
      </c>
      <c r="E64" s="150">
        <v>23</v>
      </c>
      <c r="F64" s="150">
        <v>30</v>
      </c>
      <c r="G64" s="150">
        <v>24</v>
      </c>
      <c r="H64" s="150">
        <v>12</v>
      </c>
      <c r="I64" s="150">
        <v>20</v>
      </c>
      <c r="J64" s="150">
        <v>16</v>
      </c>
      <c r="K64" s="150">
        <v>20</v>
      </c>
      <c r="L64" s="150">
        <v>19</v>
      </c>
      <c r="M64" s="150">
        <v>74</v>
      </c>
      <c r="N64" s="150">
        <v>78</v>
      </c>
      <c r="O64" s="150">
        <v>75</v>
      </c>
      <c r="P64" s="150">
        <v>57</v>
      </c>
    </row>
    <row r="65" spans="1:16" s="149" customFormat="1" ht="18" customHeight="1">
      <c r="A65" s="153" t="s">
        <v>137</v>
      </c>
      <c r="B65" s="151">
        <v>5552</v>
      </c>
      <c r="C65" s="150">
        <v>2654</v>
      </c>
      <c r="D65" s="150">
        <v>2898</v>
      </c>
      <c r="E65" s="150">
        <v>126</v>
      </c>
      <c r="F65" s="150">
        <v>118</v>
      </c>
      <c r="G65" s="150">
        <v>85</v>
      </c>
      <c r="H65" s="150">
        <v>101</v>
      </c>
      <c r="I65" s="150">
        <v>84</v>
      </c>
      <c r="J65" s="150">
        <v>65</v>
      </c>
      <c r="K65" s="150">
        <v>66</v>
      </c>
      <c r="L65" s="150">
        <v>73</v>
      </c>
      <c r="M65" s="150">
        <v>84</v>
      </c>
      <c r="N65" s="150">
        <v>85</v>
      </c>
      <c r="O65" s="150">
        <v>144</v>
      </c>
      <c r="P65" s="150">
        <v>171</v>
      </c>
    </row>
    <row r="66" spans="1:16" s="149" customFormat="1" ht="18" customHeight="1">
      <c r="A66" s="153" t="s">
        <v>136</v>
      </c>
      <c r="B66" s="151">
        <v>3602</v>
      </c>
      <c r="C66" s="150">
        <v>1835</v>
      </c>
      <c r="D66" s="150">
        <v>1767</v>
      </c>
      <c r="E66" s="150">
        <v>100</v>
      </c>
      <c r="F66" s="150">
        <v>69</v>
      </c>
      <c r="G66" s="150">
        <v>97</v>
      </c>
      <c r="H66" s="150">
        <v>95</v>
      </c>
      <c r="I66" s="150">
        <v>109</v>
      </c>
      <c r="J66" s="150">
        <v>83</v>
      </c>
      <c r="K66" s="150">
        <v>90</v>
      </c>
      <c r="L66" s="150">
        <v>75</v>
      </c>
      <c r="M66" s="150">
        <v>80</v>
      </c>
      <c r="N66" s="150">
        <v>74</v>
      </c>
      <c r="O66" s="150">
        <v>82</v>
      </c>
      <c r="P66" s="150">
        <v>87</v>
      </c>
    </row>
    <row r="67" spans="1:16" s="149" customFormat="1" ht="18" customHeight="1">
      <c r="A67" s="153" t="s">
        <v>135</v>
      </c>
      <c r="B67" s="151">
        <v>3071</v>
      </c>
      <c r="C67" s="150">
        <v>1538</v>
      </c>
      <c r="D67" s="150">
        <v>1533</v>
      </c>
      <c r="E67" s="150">
        <v>57</v>
      </c>
      <c r="F67" s="150">
        <v>55</v>
      </c>
      <c r="G67" s="150">
        <v>76</v>
      </c>
      <c r="H67" s="150">
        <v>49</v>
      </c>
      <c r="I67" s="150">
        <v>78</v>
      </c>
      <c r="J67" s="150">
        <v>62</v>
      </c>
      <c r="K67" s="150">
        <v>45</v>
      </c>
      <c r="L67" s="150">
        <v>50</v>
      </c>
      <c r="M67" s="150">
        <v>70</v>
      </c>
      <c r="N67" s="150">
        <v>84</v>
      </c>
      <c r="O67" s="150">
        <v>106</v>
      </c>
      <c r="P67" s="150">
        <v>91</v>
      </c>
    </row>
    <row r="68" spans="1:16" s="149" customFormat="1" ht="18" customHeight="1">
      <c r="A68" s="153" t="s">
        <v>134</v>
      </c>
      <c r="B68" s="151">
        <v>3507</v>
      </c>
      <c r="C68" s="150">
        <v>1741</v>
      </c>
      <c r="D68" s="150">
        <v>1766</v>
      </c>
      <c r="E68" s="150">
        <v>65</v>
      </c>
      <c r="F68" s="150">
        <v>49</v>
      </c>
      <c r="G68" s="150">
        <v>66</v>
      </c>
      <c r="H68" s="150">
        <v>59</v>
      </c>
      <c r="I68" s="150">
        <v>51</v>
      </c>
      <c r="J68" s="150">
        <v>60</v>
      </c>
      <c r="K68" s="150">
        <v>59</v>
      </c>
      <c r="L68" s="150">
        <v>33</v>
      </c>
      <c r="M68" s="150">
        <v>85</v>
      </c>
      <c r="N68" s="150">
        <v>107</v>
      </c>
      <c r="O68" s="150">
        <v>133</v>
      </c>
      <c r="P68" s="150">
        <v>154</v>
      </c>
    </row>
    <row r="69" spans="1:16" s="149" customFormat="1" ht="18" customHeight="1">
      <c r="A69" s="153" t="s">
        <v>133</v>
      </c>
      <c r="B69" s="151">
        <v>6361</v>
      </c>
      <c r="C69" s="150">
        <v>3153</v>
      </c>
      <c r="D69" s="150">
        <v>3208</v>
      </c>
      <c r="E69" s="150">
        <v>179</v>
      </c>
      <c r="F69" s="150">
        <v>188</v>
      </c>
      <c r="G69" s="150">
        <v>256</v>
      </c>
      <c r="H69" s="150">
        <v>270</v>
      </c>
      <c r="I69" s="150">
        <v>186</v>
      </c>
      <c r="J69" s="150">
        <v>165</v>
      </c>
      <c r="K69" s="150">
        <v>123</v>
      </c>
      <c r="L69" s="150">
        <v>99</v>
      </c>
      <c r="M69" s="150">
        <v>128</v>
      </c>
      <c r="N69" s="150">
        <v>132</v>
      </c>
      <c r="O69" s="150">
        <v>144</v>
      </c>
      <c r="P69" s="150">
        <v>156</v>
      </c>
    </row>
    <row r="70" spans="1:16" s="149" customFormat="1" ht="18" customHeight="1">
      <c r="A70" s="153" t="s">
        <v>132</v>
      </c>
      <c r="B70" s="151">
        <v>2785</v>
      </c>
      <c r="C70" s="150">
        <v>1438</v>
      </c>
      <c r="D70" s="150">
        <v>1347</v>
      </c>
      <c r="E70" s="150">
        <v>38</v>
      </c>
      <c r="F70" s="150">
        <v>46</v>
      </c>
      <c r="G70" s="150">
        <v>50</v>
      </c>
      <c r="H70" s="150">
        <v>51</v>
      </c>
      <c r="I70" s="150">
        <v>49</v>
      </c>
      <c r="J70" s="150">
        <v>60</v>
      </c>
      <c r="K70" s="150">
        <v>64</v>
      </c>
      <c r="L70" s="150">
        <v>50</v>
      </c>
      <c r="M70" s="150">
        <v>96</v>
      </c>
      <c r="N70" s="150">
        <v>74</v>
      </c>
      <c r="O70" s="150">
        <v>85</v>
      </c>
      <c r="P70" s="150">
        <v>61</v>
      </c>
    </row>
    <row r="71" spans="1:16" s="149" customFormat="1" ht="18" customHeight="1">
      <c r="A71" s="153" t="s">
        <v>131</v>
      </c>
      <c r="B71" s="151">
        <v>3853</v>
      </c>
      <c r="C71" s="150">
        <v>1980</v>
      </c>
      <c r="D71" s="150">
        <v>1873</v>
      </c>
      <c r="E71" s="150">
        <v>60</v>
      </c>
      <c r="F71" s="150">
        <v>64</v>
      </c>
      <c r="G71" s="150">
        <v>58</v>
      </c>
      <c r="H71" s="150">
        <v>52</v>
      </c>
      <c r="I71" s="150">
        <v>66</v>
      </c>
      <c r="J71" s="150">
        <v>60</v>
      </c>
      <c r="K71" s="150">
        <v>55</v>
      </c>
      <c r="L71" s="150">
        <v>58</v>
      </c>
      <c r="M71" s="150">
        <v>101</v>
      </c>
      <c r="N71" s="150">
        <v>126</v>
      </c>
      <c r="O71" s="150">
        <v>191</v>
      </c>
      <c r="P71" s="150">
        <v>153</v>
      </c>
    </row>
    <row r="72" spans="1:16" s="149" customFormat="1" ht="18" customHeight="1">
      <c r="A72" s="153" t="s">
        <v>130</v>
      </c>
      <c r="B72" s="151">
        <v>4146</v>
      </c>
      <c r="C72" s="150">
        <v>2093</v>
      </c>
      <c r="D72" s="150">
        <v>2053</v>
      </c>
      <c r="E72" s="150">
        <v>76</v>
      </c>
      <c r="F72" s="150">
        <v>68</v>
      </c>
      <c r="G72" s="150">
        <v>61</v>
      </c>
      <c r="H72" s="150">
        <v>50</v>
      </c>
      <c r="I72" s="150">
        <v>47</v>
      </c>
      <c r="J72" s="150">
        <v>54</v>
      </c>
      <c r="K72" s="150">
        <v>50</v>
      </c>
      <c r="L72" s="150">
        <v>62</v>
      </c>
      <c r="M72" s="150">
        <v>152</v>
      </c>
      <c r="N72" s="150">
        <v>140</v>
      </c>
      <c r="O72" s="150">
        <v>214</v>
      </c>
      <c r="P72" s="150">
        <v>232</v>
      </c>
    </row>
    <row r="73" spans="1:16" s="149" customFormat="1" ht="18" customHeight="1">
      <c r="A73" s="153" t="s">
        <v>129</v>
      </c>
      <c r="B73" s="151">
        <v>3873</v>
      </c>
      <c r="C73" s="150">
        <v>2051</v>
      </c>
      <c r="D73" s="150">
        <v>1822</v>
      </c>
      <c r="E73" s="150">
        <v>54</v>
      </c>
      <c r="F73" s="150">
        <v>58</v>
      </c>
      <c r="G73" s="150">
        <v>80</v>
      </c>
      <c r="H73" s="150">
        <v>59</v>
      </c>
      <c r="I73" s="150">
        <v>65</v>
      </c>
      <c r="J73" s="150">
        <v>70</v>
      </c>
      <c r="K73" s="150">
        <v>67</v>
      </c>
      <c r="L73" s="150">
        <v>67</v>
      </c>
      <c r="M73" s="150">
        <v>158</v>
      </c>
      <c r="N73" s="150">
        <v>106</v>
      </c>
      <c r="O73" s="150">
        <v>196</v>
      </c>
      <c r="P73" s="150">
        <v>134</v>
      </c>
    </row>
    <row r="74" spans="1:16" s="149" customFormat="1" ht="18" customHeight="1">
      <c r="A74" s="153" t="s">
        <v>128</v>
      </c>
      <c r="B74" s="151">
        <v>3908</v>
      </c>
      <c r="C74" s="150">
        <v>2070</v>
      </c>
      <c r="D74" s="150">
        <v>1838</v>
      </c>
      <c r="E74" s="150">
        <v>51</v>
      </c>
      <c r="F74" s="150">
        <v>42</v>
      </c>
      <c r="G74" s="150">
        <v>47</v>
      </c>
      <c r="H74" s="150">
        <v>40</v>
      </c>
      <c r="I74" s="150">
        <v>44</v>
      </c>
      <c r="J74" s="150">
        <v>48</v>
      </c>
      <c r="K74" s="150">
        <v>50</v>
      </c>
      <c r="L74" s="150">
        <v>53</v>
      </c>
      <c r="M74" s="150">
        <v>150</v>
      </c>
      <c r="N74" s="150">
        <v>155</v>
      </c>
      <c r="O74" s="150">
        <v>210</v>
      </c>
      <c r="P74" s="150">
        <v>172</v>
      </c>
    </row>
    <row r="75" spans="1:16" s="149" customFormat="1" ht="18" customHeight="1">
      <c r="A75" s="265" t="s">
        <v>127</v>
      </c>
      <c r="B75" s="151">
        <v>3824</v>
      </c>
      <c r="C75" s="150">
        <v>1921</v>
      </c>
      <c r="D75" s="150">
        <v>1903</v>
      </c>
      <c r="E75" s="150">
        <v>92</v>
      </c>
      <c r="F75" s="150">
        <v>68</v>
      </c>
      <c r="G75" s="150">
        <v>93</v>
      </c>
      <c r="H75" s="150">
        <v>88</v>
      </c>
      <c r="I75" s="150">
        <v>99</v>
      </c>
      <c r="J75" s="150">
        <v>112</v>
      </c>
      <c r="K75" s="150">
        <v>93</v>
      </c>
      <c r="L75" s="150">
        <v>91</v>
      </c>
      <c r="M75" s="150">
        <v>87</v>
      </c>
      <c r="N75" s="150">
        <v>72</v>
      </c>
      <c r="O75" s="150">
        <v>103</v>
      </c>
      <c r="P75" s="150">
        <v>107</v>
      </c>
    </row>
    <row r="76" spans="1:16" s="149" customFormat="1" ht="18" customHeight="1">
      <c r="A76" s="265" t="s">
        <v>126</v>
      </c>
      <c r="B76" s="151">
        <v>3964</v>
      </c>
      <c r="C76" s="150">
        <v>1979</v>
      </c>
      <c r="D76" s="150">
        <v>1985</v>
      </c>
      <c r="E76" s="150">
        <v>114</v>
      </c>
      <c r="F76" s="150">
        <v>124</v>
      </c>
      <c r="G76" s="150">
        <v>116</v>
      </c>
      <c r="H76" s="150">
        <v>103</v>
      </c>
      <c r="I76" s="150">
        <v>95</v>
      </c>
      <c r="J76" s="150">
        <v>104</v>
      </c>
      <c r="K76" s="150">
        <v>104</v>
      </c>
      <c r="L76" s="150">
        <v>87</v>
      </c>
      <c r="M76" s="150">
        <v>99</v>
      </c>
      <c r="N76" s="150">
        <v>145</v>
      </c>
      <c r="O76" s="150">
        <v>110</v>
      </c>
      <c r="P76" s="150">
        <v>132</v>
      </c>
    </row>
    <row r="77" spans="1:16" s="149" customFormat="1" ht="18" customHeight="1">
      <c r="A77" s="265" t="s">
        <v>125</v>
      </c>
      <c r="B77" s="151">
        <v>3084</v>
      </c>
      <c r="C77" s="150">
        <v>1521</v>
      </c>
      <c r="D77" s="150">
        <v>1563</v>
      </c>
      <c r="E77" s="150">
        <v>61</v>
      </c>
      <c r="F77" s="150">
        <v>91</v>
      </c>
      <c r="G77" s="150">
        <v>36</v>
      </c>
      <c r="H77" s="150">
        <v>48</v>
      </c>
      <c r="I77" s="150">
        <v>36</v>
      </c>
      <c r="J77" s="150">
        <v>50</v>
      </c>
      <c r="K77" s="150">
        <v>42</v>
      </c>
      <c r="L77" s="150">
        <v>37</v>
      </c>
      <c r="M77" s="150">
        <v>105</v>
      </c>
      <c r="N77" s="150">
        <v>87</v>
      </c>
      <c r="O77" s="150">
        <v>168</v>
      </c>
      <c r="P77" s="150">
        <v>166</v>
      </c>
    </row>
    <row r="78" spans="1:16" s="149" customFormat="1" ht="18" customHeight="1">
      <c r="A78" s="265" t="s">
        <v>124</v>
      </c>
      <c r="B78" s="151">
        <v>2319</v>
      </c>
      <c r="C78" s="150">
        <v>1204</v>
      </c>
      <c r="D78" s="150">
        <v>1115</v>
      </c>
      <c r="E78" s="150">
        <v>36</v>
      </c>
      <c r="F78" s="150">
        <v>39</v>
      </c>
      <c r="G78" s="150">
        <v>48</v>
      </c>
      <c r="H78" s="150">
        <v>32</v>
      </c>
      <c r="I78" s="150">
        <v>38</v>
      </c>
      <c r="J78" s="150">
        <v>42</v>
      </c>
      <c r="K78" s="150">
        <v>58</v>
      </c>
      <c r="L78" s="150">
        <v>39</v>
      </c>
      <c r="M78" s="150">
        <v>81</v>
      </c>
      <c r="N78" s="150">
        <v>67</v>
      </c>
      <c r="O78" s="150">
        <v>98</v>
      </c>
      <c r="P78" s="150">
        <v>76</v>
      </c>
    </row>
    <row r="79" spans="1:16" s="149" customFormat="1" ht="18" customHeight="1">
      <c r="A79" s="265" t="s">
        <v>123</v>
      </c>
      <c r="B79" s="151">
        <v>3242</v>
      </c>
      <c r="C79" s="150">
        <v>1679</v>
      </c>
      <c r="D79" s="150">
        <v>1563</v>
      </c>
      <c r="E79" s="150">
        <v>50</v>
      </c>
      <c r="F79" s="150">
        <v>44</v>
      </c>
      <c r="G79" s="150">
        <v>41</v>
      </c>
      <c r="H79" s="150">
        <v>59</v>
      </c>
      <c r="I79" s="150">
        <v>53</v>
      </c>
      <c r="J79" s="150">
        <v>61</v>
      </c>
      <c r="K79" s="150">
        <v>69</v>
      </c>
      <c r="L79" s="150">
        <v>60</v>
      </c>
      <c r="M79" s="150">
        <v>120</v>
      </c>
      <c r="N79" s="150">
        <v>93</v>
      </c>
      <c r="O79" s="150">
        <v>149</v>
      </c>
      <c r="P79" s="150">
        <v>113</v>
      </c>
    </row>
    <row r="80" spans="1:16" s="149" customFormat="1" ht="18" customHeight="1">
      <c r="A80" s="265" t="s">
        <v>122</v>
      </c>
      <c r="B80" s="151">
        <v>3207</v>
      </c>
      <c r="C80" s="150">
        <v>1687</v>
      </c>
      <c r="D80" s="150">
        <v>1520</v>
      </c>
      <c r="E80" s="150">
        <v>69</v>
      </c>
      <c r="F80" s="150">
        <v>47</v>
      </c>
      <c r="G80" s="150">
        <v>62</v>
      </c>
      <c r="H80" s="150">
        <v>48</v>
      </c>
      <c r="I80" s="150">
        <v>80</v>
      </c>
      <c r="J80" s="150">
        <v>65</v>
      </c>
      <c r="K80" s="150">
        <v>74</v>
      </c>
      <c r="L80" s="150">
        <v>64</v>
      </c>
      <c r="M80" s="150">
        <v>92</v>
      </c>
      <c r="N80" s="150">
        <v>73</v>
      </c>
      <c r="O80" s="150">
        <v>101</v>
      </c>
      <c r="P80" s="150">
        <v>99</v>
      </c>
    </row>
    <row r="81" spans="1:16" s="149" customFormat="1" ht="18" customHeight="1">
      <c r="A81" s="265" t="s">
        <v>121</v>
      </c>
      <c r="B81" s="151">
        <v>3390</v>
      </c>
      <c r="C81" s="150">
        <v>1733</v>
      </c>
      <c r="D81" s="150">
        <v>1657</v>
      </c>
      <c r="E81" s="150">
        <v>56</v>
      </c>
      <c r="F81" s="150">
        <v>58</v>
      </c>
      <c r="G81" s="150">
        <v>52</v>
      </c>
      <c r="H81" s="150">
        <v>56</v>
      </c>
      <c r="I81" s="150">
        <v>59</v>
      </c>
      <c r="J81" s="150">
        <v>64</v>
      </c>
      <c r="K81" s="150">
        <v>78</v>
      </c>
      <c r="L81" s="150">
        <v>63</v>
      </c>
      <c r="M81" s="150">
        <v>119</v>
      </c>
      <c r="N81" s="150">
        <v>87</v>
      </c>
      <c r="O81" s="150">
        <v>131</v>
      </c>
      <c r="P81" s="150">
        <v>109</v>
      </c>
    </row>
    <row r="82" spans="1:16" s="149" customFormat="1" ht="18" customHeight="1">
      <c r="A82" s="265" t="s">
        <v>120</v>
      </c>
      <c r="B82" s="151">
        <v>3737</v>
      </c>
      <c r="C82" s="150">
        <v>1938</v>
      </c>
      <c r="D82" s="150">
        <v>1799</v>
      </c>
      <c r="E82" s="150">
        <v>72</v>
      </c>
      <c r="F82" s="150">
        <v>81</v>
      </c>
      <c r="G82" s="150">
        <v>85</v>
      </c>
      <c r="H82" s="150">
        <v>69</v>
      </c>
      <c r="I82" s="150">
        <v>82</v>
      </c>
      <c r="J82" s="150">
        <v>79</v>
      </c>
      <c r="K82" s="150">
        <v>89</v>
      </c>
      <c r="L82" s="150">
        <v>79</v>
      </c>
      <c r="M82" s="150">
        <v>131</v>
      </c>
      <c r="N82" s="150">
        <v>113</v>
      </c>
      <c r="O82" s="150">
        <v>118</v>
      </c>
      <c r="P82" s="150">
        <v>119</v>
      </c>
    </row>
    <row r="83" spans="1:16" s="149" customFormat="1" ht="18" customHeight="1">
      <c r="A83" s="265" t="s">
        <v>119</v>
      </c>
      <c r="B83" s="151">
        <v>2533</v>
      </c>
      <c r="C83" s="150">
        <v>1146</v>
      </c>
      <c r="D83" s="150">
        <v>1387</v>
      </c>
      <c r="E83" s="150">
        <v>28</v>
      </c>
      <c r="F83" s="150">
        <v>20</v>
      </c>
      <c r="G83" s="150">
        <v>44</v>
      </c>
      <c r="H83" s="150">
        <v>24</v>
      </c>
      <c r="I83" s="150">
        <v>38</v>
      </c>
      <c r="J83" s="150">
        <v>39</v>
      </c>
      <c r="K83" s="150">
        <v>38</v>
      </c>
      <c r="L83" s="150">
        <v>41</v>
      </c>
      <c r="M83" s="150">
        <v>48</v>
      </c>
      <c r="N83" s="150">
        <v>44</v>
      </c>
      <c r="O83" s="150">
        <v>40</v>
      </c>
      <c r="P83" s="150">
        <v>43</v>
      </c>
    </row>
    <row r="84" spans="1:16" s="149" customFormat="1" ht="18" customHeight="1">
      <c r="A84" s="265" t="s">
        <v>118</v>
      </c>
      <c r="B84" s="151">
        <v>897</v>
      </c>
      <c r="C84" s="150">
        <v>483</v>
      </c>
      <c r="D84" s="150">
        <v>414</v>
      </c>
      <c r="E84" s="150">
        <v>6</v>
      </c>
      <c r="F84" s="150">
        <v>10</v>
      </c>
      <c r="G84" s="150">
        <v>13</v>
      </c>
      <c r="H84" s="150">
        <v>9</v>
      </c>
      <c r="I84" s="150">
        <v>22</v>
      </c>
      <c r="J84" s="150">
        <v>13</v>
      </c>
      <c r="K84" s="150">
        <v>23</v>
      </c>
      <c r="L84" s="150">
        <v>15</v>
      </c>
      <c r="M84" s="150">
        <v>37</v>
      </c>
      <c r="N84" s="150">
        <v>19</v>
      </c>
      <c r="O84" s="150">
        <v>37</v>
      </c>
      <c r="P84" s="150">
        <v>35</v>
      </c>
    </row>
    <row r="85" spans="1:16" s="149" customFormat="1" ht="18" customHeight="1">
      <c r="A85" s="265" t="s">
        <v>117</v>
      </c>
      <c r="B85" s="151">
        <v>3625</v>
      </c>
      <c r="C85" s="150">
        <v>1808</v>
      </c>
      <c r="D85" s="150">
        <v>1817</v>
      </c>
      <c r="E85" s="150">
        <v>50</v>
      </c>
      <c r="F85" s="150">
        <v>56</v>
      </c>
      <c r="G85" s="150">
        <v>60</v>
      </c>
      <c r="H85" s="150">
        <v>57</v>
      </c>
      <c r="I85" s="150">
        <v>52</v>
      </c>
      <c r="J85" s="150">
        <v>61</v>
      </c>
      <c r="K85" s="150">
        <v>71</v>
      </c>
      <c r="L85" s="150">
        <v>63</v>
      </c>
      <c r="M85" s="150">
        <v>110</v>
      </c>
      <c r="N85" s="150">
        <v>82</v>
      </c>
      <c r="O85" s="150">
        <v>107</v>
      </c>
      <c r="P85" s="150">
        <v>81</v>
      </c>
    </row>
    <row r="86" spans="1:16" s="154" customFormat="1" ht="18" customHeight="1">
      <c r="A86" s="265" t="s">
        <v>116</v>
      </c>
      <c r="B86" s="150">
        <v>5781</v>
      </c>
      <c r="C86" s="150">
        <v>2950</v>
      </c>
      <c r="D86" s="150">
        <v>2831</v>
      </c>
      <c r="E86" s="150">
        <v>91</v>
      </c>
      <c r="F86" s="150">
        <v>93</v>
      </c>
      <c r="G86" s="150">
        <v>109</v>
      </c>
      <c r="H86" s="150">
        <v>98</v>
      </c>
      <c r="I86" s="150">
        <v>104</v>
      </c>
      <c r="J86" s="150">
        <v>93</v>
      </c>
      <c r="K86" s="150">
        <v>116</v>
      </c>
      <c r="L86" s="150">
        <v>92</v>
      </c>
      <c r="M86" s="150">
        <v>197</v>
      </c>
      <c r="N86" s="150">
        <v>192</v>
      </c>
      <c r="O86" s="150">
        <v>239</v>
      </c>
      <c r="P86" s="150">
        <v>228</v>
      </c>
    </row>
    <row r="87" spans="1:16" s="149" customFormat="1" ht="18" customHeight="1">
      <c r="A87" s="265" t="s">
        <v>115</v>
      </c>
      <c r="B87" s="151">
        <v>3536</v>
      </c>
      <c r="C87" s="150">
        <v>1814</v>
      </c>
      <c r="D87" s="150">
        <v>1722</v>
      </c>
      <c r="E87" s="150">
        <v>61</v>
      </c>
      <c r="F87" s="150">
        <v>59</v>
      </c>
      <c r="G87" s="150">
        <v>53</v>
      </c>
      <c r="H87" s="150">
        <v>57</v>
      </c>
      <c r="I87" s="150">
        <v>61</v>
      </c>
      <c r="J87" s="150">
        <v>62</v>
      </c>
      <c r="K87" s="150">
        <v>93</v>
      </c>
      <c r="L87" s="150">
        <v>66</v>
      </c>
      <c r="M87" s="150">
        <v>100</v>
      </c>
      <c r="N87" s="150">
        <v>105</v>
      </c>
      <c r="O87" s="150">
        <v>119</v>
      </c>
      <c r="P87" s="150">
        <v>104</v>
      </c>
    </row>
    <row r="88" spans="1:16" s="149" customFormat="1" ht="18" customHeight="1">
      <c r="A88" s="153" t="s">
        <v>114</v>
      </c>
      <c r="B88" s="151">
        <v>2078</v>
      </c>
      <c r="C88" s="150">
        <v>1062</v>
      </c>
      <c r="D88" s="150">
        <v>1016</v>
      </c>
      <c r="E88" s="150">
        <v>25</v>
      </c>
      <c r="F88" s="150">
        <v>24</v>
      </c>
      <c r="G88" s="150">
        <v>35</v>
      </c>
      <c r="H88" s="150">
        <v>38</v>
      </c>
      <c r="I88" s="150">
        <v>48</v>
      </c>
      <c r="J88" s="150">
        <v>36</v>
      </c>
      <c r="K88" s="150">
        <v>71</v>
      </c>
      <c r="L88" s="150">
        <v>66</v>
      </c>
      <c r="M88" s="150">
        <v>74</v>
      </c>
      <c r="N88" s="150">
        <v>57</v>
      </c>
      <c r="O88" s="150">
        <v>45</v>
      </c>
      <c r="P88" s="150">
        <v>38</v>
      </c>
    </row>
    <row r="89" spans="1:16" s="149" customFormat="1" ht="18" customHeight="1">
      <c r="A89" s="153" t="s">
        <v>113</v>
      </c>
      <c r="B89" s="151">
        <v>4877</v>
      </c>
      <c r="C89" s="150">
        <v>2466</v>
      </c>
      <c r="D89" s="150">
        <v>2411</v>
      </c>
      <c r="E89" s="150">
        <v>70</v>
      </c>
      <c r="F89" s="150">
        <v>68</v>
      </c>
      <c r="G89" s="150">
        <v>87</v>
      </c>
      <c r="H89" s="150">
        <v>72</v>
      </c>
      <c r="I89" s="150">
        <v>100</v>
      </c>
      <c r="J89" s="150">
        <v>69</v>
      </c>
      <c r="K89" s="150">
        <v>137</v>
      </c>
      <c r="L89" s="150">
        <v>130</v>
      </c>
      <c r="M89" s="150">
        <v>111</v>
      </c>
      <c r="N89" s="150">
        <v>138</v>
      </c>
      <c r="O89" s="150">
        <v>138</v>
      </c>
      <c r="P89" s="150">
        <v>100</v>
      </c>
    </row>
    <row r="90" spans="1:16" s="149" customFormat="1" ht="18" customHeight="1">
      <c r="A90" s="153" t="s">
        <v>112</v>
      </c>
      <c r="B90" s="151">
        <v>3033</v>
      </c>
      <c r="C90" s="150">
        <v>1519</v>
      </c>
      <c r="D90" s="150">
        <v>1514</v>
      </c>
      <c r="E90" s="150">
        <v>58</v>
      </c>
      <c r="F90" s="150">
        <v>47</v>
      </c>
      <c r="G90" s="150">
        <v>67</v>
      </c>
      <c r="H90" s="150">
        <v>56</v>
      </c>
      <c r="I90" s="150">
        <v>77</v>
      </c>
      <c r="J90" s="150">
        <v>67</v>
      </c>
      <c r="K90" s="150">
        <v>74</v>
      </c>
      <c r="L90" s="150">
        <v>75</v>
      </c>
      <c r="M90" s="150">
        <v>73</v>
      </c>
      <c r="N90" s="150">
        <v>54</v>
      </c>
      <c r="O90" s="150">
        <v>98</v>
      </c>
      <c r="P90" s="150">
        <v>80</v>
      </c>
    </row>
    <row r="91" spans="1:16" s="149" customFormat="1" ht="18" customHeight="1">
      <c r="A91" s="153" t="s">
        <v>111</v>
      </c>
      <c r="B91" s="151">
        <v>2484</v>
      </c>
      <c r="C91" s="150">
        <v>1293</v>
      </c>
      <c r="D91" s="150">
        <v>1191</v>
      </c>
      <c r="E91" s="150">
        <v>72</v>
      </c>
      <c r="F91" s="150">
        <v>51</v>
      </c>
      <c r="G91" s="150">
        <v>52</v>
      </c>
      <c r="H91" s="150">
        <v>60</v>
      </c>
      <c r="I91" s="150">
        <v>64</v>
      </c>
      <c r="J91" s="150">
        <v>48</v>
      </c>
      <c r="K91" s="150">
        <v>65</v>
      </c>
      <c r="L91" s="150">
        <v>58</v>
      </c>
      <c r="M91" s="150">
        <v>77</v>
      </c>
      <c r="N91" s="150">
        <v>71</v>
      </c>
      <c r="O91" s="150">
        <v>68</v>
      </c>
      <c r="P91" s="150">
        <v>69</v>
      </c>
    </row>
    <row r="92" spans="1:16" s="149" customFormat="1" ht="18" customHeight="1">
      <c r="A92" s="153" t="s">
        <v>110</v>
      </c>
      <c r="B92" s="151">
        <v>1949</v>
      </c>
      <c r="C92" s="150">
        <v>971</v>
      </c>
      <c r="D92" s="150">
        <v>978</v>
      </c>
      <c r="E92" s="150">
        <v>47</v>
      </c>
      <c r="F92" s="150">
        <v>22</v>
      </c>
      <c r="G92" s="150">
        <v>39</v>
      </c>
      <c r="H92" s="150">
        <v>36</v>
      </c>
      <c r="I92" s="150">
        <v>34</v>
      </c>
      <c r="J92" s="150">
        <v>37</v>
      </c>
      <c r="K92" s="150">
        <v>45</v>
      </c>
      <c r="L92" s="150">
        <v>52</v>
      </c>
      <c r="M92" s="150">
        <v>47</v>
      </c>
      <c r="N92" s="150">
        <v>50</v>
      </c>
      <c r="O92" s="150">
        <v>45</v>
      </c>
      <c r="P92" s="150">
        <v>50</v>
      </c>
    </row>
    <row r="93" spans="1:16" s="149" customFormat="1" ht="18" customHeight="1">
      <c r="A93" s="153" t="s">
        <v>109</v>
      </c>
      <c r="B93" s="151">
        <v>1977</v>
      </c>
      <c r="C93" s="150">
        <v>1033</v>
      </c>
      <c r="D93" s="150">
        <v>944</v>
      </c>
      <c r="E93" s="150">
        <v>54</v>
      </c>
      <c r="F93" s="150">
        <v>45</v>
      </c>
      <c r="G93" s="150">
        <v>43</v>
      </c>
      <c r="H93" s="150">
        <v>31</v>
      </c>
      <c r="I93" s="150">
        <v>38</v>
      </c>
      <c r="J93" s="150">
        <v>40</v>
      </c>
      <c r="K93" s="150">
        <v>26</v>
      </c>
      <c r="L93" s="150">
        <v>37</v>
      </c>
      <c r="M93" s="150">
        <v>65</v>
      </c>
      <c r="N93" s="150">
        <v>39</v>
      </c>
      <c r="O93" s="150">
        <v>68</v>
      </c>
      <c r="P93" s="150">
        <v>71</v>
      </c>
    </row>
    <row r="94" spans="1:16" s="149" customFormat="1" ht="18" customHeight="1">
      <c r="A94" s="153" t="s">
        <v>108</v>
      </c>
      <c r="B94" s="151">
        <v>1754</v>
      </c>
      <c r="C94" s="150">
        <v>901</v>
      </c>
      <c r="D94" s="150">
        <v>853</v>
      </c>
      <c r="E94" s="150">
        <v>32</v>
      </c>
      <c r="F94" s="150">
        <v>32</v>
      </c>
      <c r="G94" s="150">
        <v>23</v>
      </c>
      <c r="H94" s="150">
        <v>36</v>
      </c>
      <c r="I94" s="150">
        <v>30</v>
      </c>
      <c r="J94" s="150">
        <v>30</v>
      </c>
      <c r="K94" s="150">
        <v>54</v>
      </c>
      <c r="L94" s="150">
        <v>48</v>
      </c>
      <c r="M94" s="150">
        <v>61</v>
      </c>
      <c r="N94" s="150">
        <v>62</v>
      </c>
      <c r="O94" s="150">
        <v>49</v>
      </c>
      <c r="P94" s="150">
        <v>36</v>
      </c>
    </row>
    <row r="95" spans="1:16" s="149" customFormat="1" ht="18" customHeight="1">
      <c r="A95" s="153" t="s">
        <v>107</v>
      </c>
      <c r="B95" s="151">
        <v>1555</v>
      </c>
      <c r="C95" s="150">
        <v>816</v>
      </c>
      <c r="D95" s="150">
        <v>739</v>
      </c>
      <c r="E95" s="150">
        <v>28</v>
      </c>
      <c r="F95" s="150">
        <v>27</v>
      </c>
      <c r="G95" s="150">
        <v>33</v>
      </c>
      <c r="H95" s="150">
        <v>33</v>
      </c>
      <c r="I95" s="150">
        <v>49</v>
      </c>
      <c r="J95" s="150">
        <v>36</v>
      </c>
      <c r="K95" s="150">
        <v>47</v>
      </c>
      <c r="L95" s="150">
        <v>41</v>
      </c>
      <c r="M95" s="150">
        <v>54</v>
      </c>
      <c r="N95" s="150">
        <v>56</v>
      </c>
      <c r="O95" s="150">
        <v>53</v>
      </c>
      <c r="P95" s="150">
        <v>38</v>
      </c>
    </row>
    <row r="96" spans="1:16" s="149" customFormat="1" ht="18" customHeight="1">
      <c r="A96" s="153" t="s">
        <v>106</v>
      </c>
      <c r="B96" s="151">
        <v>1325</v>
      </c>
      <c r="C96" s="150">
        <v>710</v>
      </c>
      <c r="D96" s="150">
        <v>615</v>
      </c>
      <c r="E96" s="150">
        <v>24</v>
      </c>
      <c r="F96" s="150">
        <v>28</v>
      </c>
      <c r="G96" s="150">
        <v>23</v>
      </c>
      <c r="H96" s="150">
        <v>29</v>
      </c>
      <c r="I96" s="150">
        <v>32</v>
      </c>
      <c r="J96" s="150">
        <v>25</v>
      </c>
      <c r="K96" s="150">
        <v>25</v>
      </c>
      <c r="L96" s="150">
        <v>25</v>
      </c>
      <c r="M96" s="150">
        <v>32</v>
      </c>
      <c r="N96" s="150">
        <v>36</v>
      </c>
      <c r="O96" s="150">
        <v>75</v>
      </c>
      <c r="P96" s="150">
        <v>29</v>
      </c>
    </row>
    <row r="97" spans="1:16" s="149" customFormat="1" ht="18" customHeight="1">
      <c r="A97" s="153" t="s">
        <v>105</v>
      </c>
      <c r="B97" s="151">
        <v>2840</v>
      </c>
      <c r="C97" s="150">
        <v>1452</v>
      </c>
      <c r="D97" s="150">
        <v>1388</v>
      </c>
      <c r="E97" s="150">
        <v>70</v>
      </c>
      <c r="F97" s="150">
        <v>93</v>
      </c>
      <c r="G97" s="150">
        <v>51</v>
      </c>
      <c r="H97" s="150">
        <v>51</v>
      </c>
      <c r="I97" s="150">
        <v>46</v>
      </c>
      <c r="J97" s="150">
        <v>48</v>
      </c>
      <c r="K97" s="150">
        <v>46</v>
      </c>
      <c r="L97" s="150">
        <v>44</v>
      </c>
      <c r="M97" s="150">
        <v>91</v>
      </c>
      <c r="N97" s="150">
        <v>98</v>
      </c>
      <c r="O97" s="150">
        <v>134</v>
      </c>
      <c r="P97" s="150">
        <v>111</v>
      </c>
    </row>
    <row r="98" spans="1:16" s="149" customFormat="1" ht="18" customHeight="1">
      <c r="A98" s="153" t="s">
        <v>104</v>
      </c>
      <c r="B98" s="151">
        <v>2835</v>
      </c>
      <c r="C98" s="150">
        <v>1410</v>
      </c>
      <c r="D98" s="150">
        <v>1425</v>
      </c>
      <c r="E98" s="150">
        <v>50</v>
      </c>
      <c r="F98" s="150">
        <v>51</v>
      </c>
      <c r="G98" s="150">
        <v>54</v>
      </c>
      <c r="H98" s="150">
        <v>54</v>
      </c>
      <c r="I98" s="150">
        <v>46</v>
      </c>
      <c r="J98" s="150">
        <v>44</v>
      </c>
      <c r="K98" s="150">
        <v>42</v>
      </c>
      <c r="L98" s="150">
        <v>43</v>
      </c>
      <c r="M98" s="150">
        <v>71</v>
      </c>
      <c r="N98" s="150">
        <v>69</v>
      </c>
      <c r="O98" s="150">
        <v>89</v>
      </c>
      <c r="P98" s="150">
        <v>104</v>
      </c>
    </row>
    <row r="99" spans="1:16" s="149" customFormat="1" ht="18" customHeight="1">
      <c r="A99" s="153" t="s">
        <v>103</v>
      </c>
      <c r="B99" s="151">
        <v>3979</v>
      </c>
      <c r="C99" s="150">
        <v>1994</v>
      </c>
      <c r="D99" s="150">
        <v>1985</v>
      </c>
      <c r="E99" s="150">
        <v>79</v>
      </c>
      <c r="F99" s="150">
        <v>75</v>
      </c>
      <c r="G99" s="150">
        <v>65</v>
      </c>
      <c r="H99" s="150">
        <v>44</v>
      </c>
      <c r="I99" s="150">
        <v>52</v>
      </c>
      <c r="J99" s="150">
        <v>61</v>
      </c>
      <c r="K99" s="150">
        <v>64</v>
      </c>
      <c r="L99" s="150">
        <v>56</v>
      </c>
      <c r="M99" s="150">
        <v>97</v>
      </c>
      <c r="N99" s="150">
        <v>114</v>
      </c>
      <c r="O99" s="150">
        <v>160</v>
      </c>
      <c r="P99" s="150">
        <v>161</v>
      </c>
    </row>
    <row r="100" spans="1:16" s="149" customFormat="1" ht="18" customHeight="1">
      <c r="A100" s="153" t="s">
        <v>102</v>
      </c>
      <c r="B100" s="151">
        <v>1664</v>
      </c>
      <c r="C100" s="150">
        <v>691</v>
      </c>
      <c r="D100" s="150">
        <v>973</v>
      </c>
      <c r="E100" s="150">
        <v>17</v>
      </c>
      <c r="F100" s="150">
        <v>10</v>
      </c>
      <c r="G100" s="150">
        <v>37</v>
      </c>
      <c r="H100" s="150">
        <v>26</v>
      </c>
      <c r="I100" s="150">
        <v>23</v>
      </c>
      <c r="J100" s="150">
        <v>26</v>
      </c>
      <c r="K100" s="150">
        <v>29</v>
      </c>
      <c r="L100" s="150">
        <v>29</v>
      </c>
      <c r="M100" s="150">
        <v>28</v>
      </c>
      <c r="N100" s="150">
        <v>22</v>
      </c>
      <c r="O100" s="150">
        <v>15</v>
      </c>
      <c r="P100" s="150">
        <v>28</v>
      </c>
    </row>
    <row r="101" spans="1:16" s="149" customFormat="1" ht="18" customHeight="1">
      <c r="A101" s="153" t="s">
        <v>101</v>
      </c>
      <c r="B101" s="151">
        <v>2548</v>
      </c>
      <c r="C101" s="150">
        <v>1276</v>
      </c>
      <c r="D101" s="150">
        <v>1272</v>
      </c>
      <c r="E101" s="150">
        <v>27</v>
      </c>
      <c r="F101" s="150">
        <v>23</v>
      </c>
      <c r="G101" s="150">
        <v>32</v>
      </c>
      <c r="H101" s="150">
        <v>28</v>
      </c>
      <c r="I101" s="150">
        <v>31</v>
      </c>
      <c r="J101" s="150">
        <v>22</v>
      </c>
      <c r="K101" s="150">
        <v>43</v>
      </c>
      <c r="L101" s="150">
        <v>34</v>
      </c>
      <c r="M101" s="150">
        <v>81</v>
      </c>
      <c r="N101" s="150">
        <v>80</v>
      </c>
      <c r="O101" s="150">
        <v>107</v>
      </c>
      <c r="P101" s="150">
        <v>101</v>
      </c>
    </row>
    <row r="102" spans="1:16" s="149" customFormat="1" ht="18" customHeight="1">
      <c r="A102" s="153" t="s">
        <v>100</v>
      </c>
      <c r="B102" s="151">
        <v>1523</v>
      </c>
      <c r="C102" s="150">
        <v>796</v>
      </c>
      <c r="D102" s="150">
        <v>727</v>
      </c>
      <c r="E102" s="150">
        <v>25</v>
      </c>
      <c r="F102" s="150">
        <v>30</v>
      </c>
      <c r="G102" s="150">
        <v>25</v>
      </c>
      <c r="H102" s="150">
        <v>27</v>
      </c>
      <c r="I102" s="150">
        <v>22</v>
      </c>
      <c r="J102" s="150">
        <v>22</v>
      </c>
      <c r="K102" s="150">
        <v>30</v>
      </c>
      <c r="L102" s="150">
        <v>22</v>
      </c>
      <c r="M102" s="150">
        <v>42</v>
      </c>
      <c r="N102" s="150">
        <v>40</v>
      </c>
      <c r="O102" s="150">
        <v>64</v>
      </c>
      <c r="P102" s="150">
        <v>55</v>
      </c>
    </row>
    <row r="103" spans="1:16" s="149" customFormat="1" ht="18" customHeight="1">
      <c r="A103" s="153" t="s">
        <v>99</v>
      </c>
      <c r="B103" s="151">
        <v>2913</v>
      </c>
      <c r="C103" s="150">
        <v>1520</v>
      </c>
      <c r="D103" s="150">
        <v>1393</v>
      </c>
      <c r="E103" s="150">
        <v>93</v>
      </c>
      <c r="F103" s="150">
        <v>81</v>
      </c>
      <c r="G103" s="150">
        <v>72</v>
      </c>
      <c r="H103" s="150">
        <v>56</v>
      </c>
      <c r="I103" s="150">
        <v>66</v>
      </c>
      <c r="J103" s="150">
        <v>56</v>
      </c>
      <c r="K103" s="150">
        <v>38</v>
      </c>
      <c r="L103" s="150">
        <v>53</v>
      </c>
      <c r="M103" s="150">
        <v>76</v>
      </c>
      <c r="N103" s="150">
        <v>65</v>
      </c>
      <c r="O103" s="150">
        <v>95</v>
      </c>
      <c r="P103" s="150">
        <v>95</v>
      </c>
    </row>
    <row r="104" spans="1:16" s="149" customFormat="1" ht="18" customHeight="1">
      <c r="A104" s="153" t="s">
        <v>98</v>
      </c>
      <c r="B104" s="151">
        <v>2196</v>
      </c>
      <c r="C104" s="150">
        <v>1067</v>
      </c>
      <c r="D104" s="150">
        <v>1129</v>
      </c>
      <c r="E104" s="150">
        <v>28</v>
      </c>
      <c r="F104" s="150">
        <v>23</v>
      </c>
      <c r="G104" s="150">
        <v>26</v>
      </c>
      <c r="H104" s="150">
        <v>20</v>
      </c>
      <c r="I104" s="150">
        <v>25</v>
      </c>
      <c r="J104" s="150">
        <v>27</v>
      </c>
      <c r="K104" s="150">
        <v>32</v>
      </c>
      <c r="L104" s="150">
        <v>23</v>
      </c>
      <c r="M104" s="150">
        <v>75</v>
      </c>
      <c r="N104" s="150">
        <v>65</v>
      </c>
      <c r="O104" s="150">
        <v>64</v>
      </c>
      <c r="P104" s="150">
        <v>89</v>
      </c>
    </row>
    <row r="105" spans="1:16" s="149" customFormat="1" ht="18" customHeight="1">
      <c r="A105" s="153" t="s">
        <v>97</v>
      </c>
      <c r="B105" s="151">
        <v>2974</v>
      </c>
      <c r="C105" s="150">
        <v>1464</v>
      </c>
      <c r="D105" s="150">
        <v>1510</v>
      </c>
      <c r="E105" s="150">
        <v>65</v>
      </c>
      <c r="F105" s="150">
        <v>59</v>
      </c>
      <c r="G105" s="150">
        <v>49</v>
      </c>
      <c r="H105" s="150">
        <v>43</v>
      </c>
      <c r="I105" s="150">
        <v>46</v>
      </c>
      <c r="J105" s="150">
        <v>46</v>
      </c>
      <c r="K105" s="150">
        <v>41</v>
      </c>
      <c r="L105" s="150">
        <v>42</v>
      </c>
      <c r="M105" s="150">
        <v>78</v>
      </c>
      <c r="N105" s="150">
        <v>94</v>
      </c>
      <c r="O105" s="150">
        <v>112</v>
      </c>
      <c r="P105" s="150">
        <v>135</v>
      </c>
    </row>
    <row r="106" spans="1:16" s="149" customFormat="1" ht="18" customHeight="1">
      <c r="A106" s="153" t="s">
        <v>96</v>
      </c>
      <c r="B106" s="151">
        <v>2705</v>
      </c>
      <c r="C106" s="150">
        <v>1347</v>
      </c>
      <c r="D106" s="150">
        <v>1358</v>
      </c>
      <c r="E106" s="150">
        <v>56</v>
      </c>
      <c r="F106" s="150">
        <v>42</v>
      </c>
      <c r="G106" s="150">
        <v>70</v>
      </c>
      <c r="H106" s="150">
        <v>54</v>
      </c>
      <c r="I106" s="150">
        <v>51</v>
      </c>
      <c r="J106" s="150">
        <v>54</v>
      </c>
      <c r="K106" s="150">
        <v>59</v>
      </c>
      <c r="L106" s="150">
        <v>58</v>
      </c>
      <c r="M106" s="150">
        <v>75</v>
      </c>
      <c r="N106" s="150">
        <v>77</v>
      </c>
      <c r="O106" s="150">
        <v>83</v>
      </c>
      <c r="P106" s="150">
        <v>75</v>
      </c>
    </row>
    <row r="107" spans="1:16" s="149" customFormat="1" ht="18" customHeight="1">
      <c r="A107" s="153" t="s">
        <v>95</v>
      </c>
      <c r="B107" s="151">
        <v>4700</v>
      </c>
      <c r="C107" s="150">
        <v>2321</v>
      </c>
      <c r="D107" s="150">
        <v>2379</v>
      </c>
      <c r="E107" s="150">
        <v>76</v>
      </c>
      <c r="F107" s="150">
        <v>86</v>
      </c>
      <c r="G107" s="150">
        <v>76</v>
      </c>
      <c r="H107" s="150">
        <v>84</v>
      </c>
      <c r="I107" s="150">
        <v>94</v>
      </c>
      <c r="J107" s="150">
        <v>86</v>
      </c>
      <c r="K107" s="150">
        <v>115</v>
      </c>
      <c r="L107" s="150">
        <v>110</v>
      </c>
      <c r="M107" s="150">
        <v>116</v>
      </c>
      <c r="N107" s="150">
        <v>129</v>
      </c>
      <c r="O107" s="150">
        <v>134</v>
      </c>
      <c r="P107" s="150">
        <v>122</v>
      </c>
    </row>
    <row r="108" spans="1:16" s="149" customFormat="1" ht="18" customHeight="1">
      <c r="A108" s="153" t="s">
        <v>94</v>
      </c>
      <c r="B108" s="151">
        <v>2974</v>
      </c>
      <c r="C108" s="150">
        <v>1457</v>
      </c>
      <c r="D108" s="150">
        <v>1517</v>
      </c>
      <c r="E108" s="150">
        <v>52</v>
      </c>
      <c r="F108" s="150">
        <v>58</v>
      </c>
      <c r="G108" s="150">
        <v>72</v>
      </c>
      <c r="H108" s="150">
        <v>65</v>
      </c>
      <c r="I108" s="150">
        <v>51</v>
      </c>
      <c r="J108" s="150">
        <v>50</v>
      </c>
      <c r="K108" s="150">
        <v>47</v>
      </c>
      <c r="L108" s="150">
        <v>40</v>
      </c>
      <c r="M108" s="150">
        <v>94</v>
      </c>
      <c r="N108" s="150">
        <v>108</v>
      </c>
      <c r="O108" s="150">
        <v>87</v>
      </c>
      <c r="P108" s="150">
        <v>70</v>
      </c>
    </row>
    <row r="109" spans="1:16" s="149" customFormat="1" ht="18" customHeight="1">
      <c r="A109" s="153" t="s">
        <v>93</v>
      </c>
      <c r="B109" s="151">
        <v>2025</v>
      </c>
      <c r="C109" s="150">
        <v>1020</v>
      </c>
      <c r="D109" s="150">
        <v>1005</v>
      </c>
      <c r="E109" s="150">
        <v>45</v>
      </c>
      <c r="F109" s="150">
        <v>35</v>
      </c>
      <c r="G109" s="150">
        <v>50</v>
      </c>
      <c r="H109" s="150">
        <v>39</v>
      </c>
      <c r="I109" s="150">
        <v>46</v>
      </c>
      <c r="J109" s="150">
        <v>45</v>
      </c>
      <c r="K109" s="150">
        <v>51</v>
      </c>
      <c r="L109" s="150">
        <v>45</v>
      </c>
      <c r="M109" s="150">
        <v>48</v>
      </c>
      <c r="N109" s="150">
        <v>55</v>
      </c>
      <c r="O109" s="150">
        <v>54</v>
      </c>
      <c r="P109" s="150">
        <v>62</v>
      </c>
    </row>
    <row r="110" spans="1:16" s="149" customFormat="1" ht="18" customHeight="1">
      <c r="A110" s="153" t="s">
        <v>92</v>
      </c>
      <c r="B110" s="151">
        <v>360</v>
      </c>
      <c r="C110" s="150">
        <v>183</v>
      </c>
      <c r="D110" s="150">
        <v>177</v>
      </c>
      <c r="E110" s="150">
        <v>6</v>
      </c>
      <c r="F110" s="150">
        <v>5</v>
      </c>
      <c r="G110" s="150">
        <v>15</v>
      </c>
      <c r="H110" s="150">
        <v>9</v>
      </c>
      <c r="I110" s="150">
        <v>17</v>
      </c>
      <c r="J110" s="150">
        <v>14</v>
      </c>
      <c r="K110" s="150">
        <v>11</v>
      </c>
      <c r="L110" s="150">
        <v>16</v>
      </c>
      <c r="M110" s="150">
        <v>10</v>
      </c>
      <c r="N110" s="150">
        <v>5</v>
      </c>
      <c r="O110" s="150">
        <v>7</v>
      </c>
      <c r="P110" s="150">
        <v>11</v>
      </c>
    </row>
    <row r="111" spans="1:16" s="149" customFormat="1" ht="18" customHeight="1">
      <c r="A111" s="153" t="s">
        <v>91</v>
      </c>
      <c r="B111" s="151">
        <v>3192</v>
      </c>
      <c r="C111" s="150">
        <v>1657</v>
      </c>
      <c r="D111" s="150">
        <v>1535</v>
      </c>
      <c r="E111" s="150">
        <v>113</v>
      </c>
      <c r="F111" s="150">
        <v>104</v>
      </c>
      <c r="G111" s="150">
        <v>70</v>
      </c>
      <c r="H111" s="150">
        <v>69</v>
      </c>
      <c r="I111" s="150">
        <v>72</v>
      </c>
      <c r="J111" s="150">
        <v>44</v>
      </c>
      <c r="K111" s="150">
        <v>104</v>
      </c>
      <c r="L111" s="150">
        <v>70</v>
      </c>
      <c r="M111" s="150">
        <v>88</v>
      </c>
      <c r="N111" s="150">
        <v>72</v>
      </c>
      <c r="O111" s="150">
        <v>99</v>
      </c>
      <c r="P111" s="150">
        <v>92</v>
      </c>
    </row>
    <row r="112" spans="1:16" s="149" customFormat="1" ht="18" customHeight="1">
      <c r="A112" s="153" t="s">
        <v>90</v>
      </c>
      <c r="B112" s="151">
        <v>3711</v>
      </c>
      <c r="C112" s="150">
        <v>1885</v>
      </c>
      <c r="D112" s="150">
        <v>1826</v>
      </c>
      <c r="E112" s="150">
        <v>98</v>
      </c>
      <c r="F112" s="150">
        <v>78</v>
      </c>
      <c r="G112" s="150">
        <v>75</v>
      </c>
      <c r="H112" s="150">
        <v>68</v>
      </c>
      <c r="I112" s="150">
        <v>85</v>
      </c>
      <c r="J112" s="150">
        <v>70</v>
      </c>
      <c r="K112" s="150">
        <v>84</v>
      </c>
      <c r="L112" s="150">
        <v>78</v>
      </c>
      <c r="M112" s="150">
        <v>119</v>
      </c>
      <c r="N112" s="150">
        <v>105</v>
      </c>
      <c r="O112" s="150">
        <v>125</v>
      </c>
      <c r="P112" s="150">
        <v>126</v>
      </c>
    </row>
    <row r="113" spans="1:16" s="149" customFormat="1" ht="18" customHeight="1">
      <c r="A113" s="153" t="s">
        <v>89</v>
      </c>
      <c r="B113" s="151">
        <v>2304</v>
      </c>
      <c r="C113" s="150">
        <v>1232</v>
      </c>
      <c r="D113" s="150">
        <v>1072</v>
      </c>
      <c r="E113" s="150">
        <v>33</v>
      </c>
      <c r="F113" s="150">
        <v>34</v>
      </c>
      <c r="G113" s="150">
        <v>22</v>
      </c>
      <c r="H113" s="150">
        <v>15</v>
      </c>
      <c r="I113" s="150">
        <v>31</v>
      </c>
      <c r="J113" s="150">
        <v>27</v>
      </c>
      <c r="K113" s="150">
        <v>49</v>
      </c>
      <c r="L113" s="150">
        <v>30</v>
      </c>
      <c r="M113" s="150">
        <v>66</v>
      </c>
      <c r="N113" s="150">
        <v>65</v>
      </c>
      <c r="O113" s="150">
        <v>98</v>
      </c>
      <c r="P113" s="150">
        <v>73</v>
      </c>
    </row>
    <row r="114" spans="1:16" s="149" customFormat="1" ht="18" customHeight="1">
      <c r="A114" s="153" t="s">
        <v>88</v>
      </c>
      <c r="B114" s="151">
        <v>4191</v>
      </c>
      <c r="C114" s="150">
        <v>2045</v>
      </c>
      <c r="D114" s="150">
        <v>2146</v>
      </c>
      <c r="E114" s="150">
        <v>69</v>
      </c>
      <c r="F114" s="150">
        <v>61</v>
      </c>
      <c r="G114" s="150">
        <v>72</v>
      </c>
      <c r="H114" s="150">
        <v>62</v>
      </c>
      <c r="I114" s="150">
        <v>60</v>
      </c>
      <c r="J114" s="150">
        <v>57</v>
      </c>
      <c r="K114" s="150">
        <v>58</v>
      </c>
      <c r="L114" s="150">
        <v>73</v>
      </c>
      <c r="M114" s="150">
        <v>112</v>
      </c>
      <c r="N114" s="150">
        <v>117</v>
      </c>
      <c r="O114" s="150">
        <v>138</v>
      </c>
      <c r="P114" s="150">
        <v>184</v>
      </c>
    </row>
    <row r="115" spans="1:16" s="149" customFormat="1" ht="18" customHeight="1">
      <c r="A115" s="153" t="s">
        <v>87</v>
      </c>
      <c r="B115" s="151">
        <v>2771</v>
      </c>
      <c r="C115" s="150">
        <v>1410</v>
      </c>
      <c r="D115" s="150">
        <v>1361</v>
      </c>
      <c r="E115" s="150">
        <v>57</v>
      </c>
      <c r="F115" s="150">
        <v>34</v>
      </c>
      <c r="G115" s="150">
        <v>72</v>
      </c>
      <c r="H115" s="150">
        <v>55</v>
      </c>
      <c r="I115" s="150">
        <v>68</v>
      </c>
      <c r="J115" s="150">
        <v>59</v>
      </c>
      <c r="K115" s="150">
        <v>67</v>
      </c>
      <c r="L115" s="150">
        <v>62</v>
      </c>
      <c r="M115" s="150">
        <v>75</v>
      </c>
      <c r="N115" s="150">
        <v>63</v>
      </c>
      <c r="O115" s="150">
        <v>87</v>
      </c>
      <c r="P115" s="150">
        <v>51</v>
      </c>
    </row>
    <row r="116" spans="1:16" s="149" customFormat="1" ht="18" customHeight="1">
      <c r="A116" s="153" t="s">
        <v>86</v>
      </c>
      <c r="B116" s="151">
        <v>3953</v>
      </c>
      <c r="C116" s="150">
        <v>1905</v>
      </c>
      <c r="D116" s="150">
        <v>2048</v>
      </c>
      <c r="E116" s="150">
        <v>70</v>
      </c>
      <c r="F116" s="150">
        <v>81</v>
      </c>
      <c r="G116" s="150">
        <v>98</v>
      </c>
      <c r="H116" s="150">
        <v>104</v>
      </c>
      <c r="I116" s="150">
        <v>98</v>
      </c>
      <c r="J116" s="150">
        <v>89</v>
      </c>
      <c r="K116" s="150">
        <v>76</v>
      </c>
      <c r="L116" s="150">
        <v>83</v>
      </c>
      <c r="M116" s="150">
        <v>119</v>
      </c>
      <c r="N116" s="150">
        <v>97</v>
      </c>
      <c r="O116" s="150">
        <v>96</v>
      </c>
      <c r="P116" s="150">
        <v>115</v>
      </c>
    </row>
    <row r="117" spans="1:16" s="149" customFormat="1" ht="18" customHeight="1">
      <c r="A117" s="153" t="s">
        <v>85</v>
      </c>
      <c r="B117" s="151">
        <v>3950</v>
      </c>
      <c r="C117" s="150">
        <v>1930</v>
      </c>
      <c r="D117" s="150">
        <v>2020</v>
      </c>
      <c r="E117" s="150">
        <v>61</v>
      </c>
      <c r="F117" s="150">
        <v>53</v>
      </c>
      <c r="G117" s="150">
        <v>63</v>
      </c>
      <c r="H117" s="150">
        <v>57</v>
      </c>
      <c r="I117" s="150">
        <v>67</v>
      </c>
      <c r="J117" s="150">
        <v>73</v>
      </c>
      <c r="K117" s="150">
        <v>94</v>
      </c>
      <c r="L117" s="150">
        <v>80</v>
      </c>
      <c r="M117" s="150">
        <v>122</v>
      </c>
      <c r="N117" s="150">
        <v>115</v>
      </c>
      <c r="O117" s="150">
        <v>125</v>
      </c>
      <c r="P117" s="150">
        <v>133</v>
      </c>
    </row>
    <row r="118" spans="1:16" s="149" customFormat="1" ht="18" customHeight="1">
      <c r="A118" s="153" t="s">
        <v>84</v>
      </c>
      <c r="B118" s="151">
        <v>3554</v>
      </c>
      <c r="C118" s="150">
        <v>1772</v>
      </c>
      <c r="D118" s="150">
        <v>1782</v>
      </c>
      <c r="E118" s="150">
        <v>83</v>
      </c>
      <c r="F118" s="150">
        <v>57</v>
      </c>
      <c r="G118" s="150">
        <v>76</v>
      </c>
      <c r="H118" s="150">
        <v>75</v>
      </c>
      <c r="I118" s="150">
        <v>74</v>
      </c>
      <c r="J118" s="150">
        <v>67</v>
      </c>
      <c r="K118" s="150">
        <v>73</v>
      </c>
      <c r="L118" s="150">
        <v>74</v>
      </c>
      <c r="M118" s="150">
        <v>88</v>
      </c>
      <c r="N118" s="150">
        <v>97</v>
      </c>
      <c r="O118" s="150">
        <v>119</v>
      </c>
      <c r="P118" s="150">
        <v>103</v>
      </c>
    </row>
    <row r="119" spans="1:16" s="149" customFormat="1" ht="18" customHeight="1">
      <c r="A119" s="153" t="s">
        <v>83</v>
      </c>
      <c r="B119" s="151">
        <v>3111</v>
      </c>
      <c r="C119" s="150">
        <v>1543</v>
      </c>
      <c r="D119" s="150">
        <v>1568</v>
      </c>
      <c r="E119" s="150">
        <v>47</v>
      </c>
      <c r="F119" s="150">
        <v>40</v>
      </c>
      <c r="G119" s="150">
        <v>54</v>
      </c>
      <c r="H119" s="150">
        <v>43</v>
      </c>
      <c r="I119" s="150">
        <v>61</v>
      </c>
      <c r="J119" s="150">
        <v>63</v>
      </c>
      <c r="K119" s="150">
        <v>64</v>
      </c>
      <c r="L119" s="150">
        <v>63</v>
      </c>
      <c r="M119" s="150">
        <v>76</v>
      </c>
      <c r="N119" s="150">
        <v>74</v>
      </c>
      <c r="O119" s="150">
        <v>109</v>
      </c>
      <c r="P119" s="150">
        <v>91</v>
      </c>
    </row>
    <row r="120" spans="1:16" s="149" customFormat="1" ht="18" customHeight="1">
      <c r="A120" s="153" t="s">
        <v>82</v>
      </c>
      <c r="B120" s="151">
        <v>1602</v>
      </c>
      <c r="C120" s="150">
        <v>785</v>
      </c>
      <c r="D120" s="150">
        <v>817</v>
      </c>
      <c r="E120" s="150">
        <v>31</v>
      </c>
      <c r="F120" s="150">
        <v>34</v>
      </c>
      <c r="G120" s="150">
        <v>36</v>
      </c>
      <c r="H120" s="150">
        <v>41</v>
      </c>
      <c r="I120" s="150">
        <v>37</v>
      </c>
      <c r="J120" s="150">
        <v>33</v>
      </c>
      <c r="K120" s="150">
        <v>25</v>
      </c>
      <c r="L120" s="150">
        <v>25</v>
      </c>
      <c r="M120" s="150">
        <v>30</v>
      </c>
      <c r="N120" s="150">
        <v>31</v>
      </c>
      <c r="O120" s="150">
        <v>46</v>
      </c>
      <c r="P120" s="150">
        <v>42</v>
      </c>
    </row>
    <row r="121" spans="1:16" s="149" customFormat="1" ht="18" customHeight="1">
      <c r="A121" s="153" t="s">
        <v>81</v>
      </c>
      <c r="B121" s="151">
        <v>2537</v>
      </c>
      <c r="C121" s="150">
        <v>1248</v>
      </c>
      <c r="D121" s="150">
        <v>1289</v>
      </c>
      <c r="E121" s="150">
        <v>47</v>
      </c>
      <c r="F121" s="150">
        <v>56</v>
      </c>
      <c r="G121" s="150">
        <v>55</v>
      </c>
      <c r="H121" s="150">
        <v>49</v>
      </c>
      <c r="I121" s="150">
        <v>56</v>
      </c>
      <c r="J121" s="150">
        <v>40</v>
      </c>
      <c r="K121" s="150">
        <v>44</v>
      </c>
      <c r="L121" s="150">
        <v>43</v>
      </c>
      <c r="M121" s="150">
        <v>62</v>
      </c>
      <c r="N121" s="150">
        <v>61</v>
      </c>
      <c r="O121" s="150">
        <v>56</v>
      </c>
      <c r="P121" s="150">
        <v>89</v>
      </c>
    </row>
    <row r="122" spans="1:16" s="149" customFormat="1" ht="18" customHeight="1">
      <c r="A122" s="153" t="s">
        <v>80</v>
      </c>
      <c r="B122" s="151">
        <v>1857</v>
      </c>
      <c r="C122" s="150">
        <v>947</v>
      </c>
      <c r="D122" s="150">
        <v>910</v>
      </c>
      <c r="E122" s="150">
        <v>28</v>
      </c>
      <c r="F122" s="150">
        <v>17</v>
      </c>
      <c r="G122" s="150">
        <v>26</v>
      </c>
      <c r="H122" s="150">
        <v>33</v>
      </c>
      <c r="I122" s="150">
        <v>34</v>
      </c>
      <c r="J122" s="150">
        <v>25</v>
      </c>
      <c r="K122" s="150">
        <v>33</v>
      </c>
      <c r="L122" s="150">
        <v>31</v>
      </c>
      <c r="M122" s="150">
        <v>71</v>
      </c>
      <c r="N122" s="150">
        <v>61</v>
      </c>
      <c r="O122" s="150">
        <v>71</v>
      </c>
      <c r="P122" s="150">
        <v>65</v>
      </c>
    </row>
    <row r="123" spans="1:16" s="149" customFormat="1" ht="18" customHeight="1">
      <c r="A123" s="153" t="s">
        <v>79</v>
      </c>
      <c r="B123" s="151">
        <v>2341</v>
      </c>
      <c r="C123" s="150">
        <v>1180</v>
      </c>
      <c r="D123" s="150">
        <v>1161</v>
      </c>
      <c r="E123" s="150">
        <v>72</v>
      </c>
      <c r="F123" s="150">
        <v>70</v>
      </c>
      <c r="G123" s="150">
        <v>74</v>
      </c>
      <c r="H123" s="150">
        <v>68</v>
      </c>
      <c r="I123" s="150">
        <v>61</v>
      </c>
      <c r="J123" s="150">
        <v>48</v>
      </c>
      <c r="K123" s="150">
        <v>71</v>
      </c>
      <c r="L123" s="150">
        <v>50</v>
      </c>
      <c r="M123" s="150">
        <v>58</v>
      </c>
      <c r="N123" s="150">
        <v>65</v>
      </c>
      <c r="O123" s="150">
        <v>54</v>
      </c>
      <c r="P123" s="150">
        <v>48</v>
      </c>
    </row>
    <row r="124" spans="1:16" s="149" customFormat="1" ht="18" customHeight="1">
      <c r="A124" s="153" t="s">
        <v>78</v>
      </c>
      <c r="B124" s="151">
        <v>2072</v>
      </c>
      <c r="C124" s="150">
        <v>999</v>
      </c>
      <c r="D124" s="150">
        <v>1073</v>
      </c>
      <c r="E124" s="150">
        <v>56</v>
      </c>
      <c r="F124" s="150">
        <v>64</v>
      </c>
      <c r="G124" s="150">
        <v>59</v>
      </c>
      <c r="H124" s="150">
        <v>71</v>
      </c>
      <c r="I124" s="150">
        <v>42</v>
      </c>
      <c r="J124" s="150">
        <v>29</v>
      </c>
      <c r="K124" s="150">
        <v>36</v>
      </c>
      <c r="L124" s="150">
        <v>34</v>
      </c>
      <c r="M124" s="150">
        <v>70</v>
      </c>
      <c r="N124" s="150">
        <v>50</v>
      </c>
      <c r="O124" s="150">
        <v>66</v>
      </c>
      <c r="P124" s="150">
        <v>64</v>
      </c>
    </row>
    <row r="125" spans="1:16" s="149" customFormat="1" ht="18" customHeight="1">
      <c r="A125" s="153" t="s">
        <v>77</v>
      </c>
      <c r="B125" s="151">
        <v>2113</v>
      </c>
      <c r="C125" s="150">
        <v>1047</v>
      </c>
      <c r="D125" s="150">
        <v>1066</v>
      </c>
      <c r="E125" s="150">
        <v>31</v>
      </c>
      <c r="F125" s="150">
        <v>36</v>
      </c>
      <c r="G125" s="150">
        <v>28</v>
      </c>
      <c r="H125" s="150">
        <v>28</v>
      </c>
      <c r="I125" s="150">
        <v>44</v>
      </c>
      <c r="J125" s="150">
        <v>33</v>
      </c>
      <c r="K125" s="150">
        <v>34</v>
      </c>
      <c r="L125" s="150">
        <v>36</v>
      </c>
      <c r="M125" s="150">
        <v>63</v>
      </c>
      <c r="N125" s="150">
        <v>62</v>
      </c>
      <c r="O125" s="150">
        <v>60</v>
      </c>
      <c r="P125" s="150">
        <v>45</v>
      </c>
    </row>
    <row r="126" spans="1:16" s="149" customFormat="1" ht="18" customHeight="1">
      <c r="A126" s="153" t="s">
        <v>76</v>
      </c>
      <c r="B126" s="151">
        <v>4574</v>
      </c>
      <c r="C126" s="150">
        <v>2221</v>
      </c>
      <c r="D126" s="150">
        <v>2353</v>
      </c>
      <c r="E126" s="150">
        <v>251</v>
      </c>
      <c r="F126" s="150">
        <v>228</v>
      </c>
      <c r="G126" s="150">
        <v>210</v>
      </c>
      <c r="H126" s="150">
        <v>185</v>
      </c>
      <c r="I126" s="150">
        <v>83</v>
      </c>
      <c r="J126" s="150">
        <v>82</v>
      </c>
      <c r="K126" s="150">
        <v>65</v>
      </c>
      <c r="L126" s="150">
        <v>50</v>
      </c>
      <c r="M126" s="150">
        <v>62</v>
      </c>
      <c r="N126" s="150">
        <v>45</v>
      </c>
      <c r="O126" s="150">
        <v>41</v>
      </c>
      <c r="P126" s="150">
        <v>58</v>
      </c>
    </row>
    <row r="127" spans="1:16" s="149" customFormat="1" ht="18" customHeight="1">
      <c r="A127" s="153" t="s">
        <v>75</v>
      </c>
      <c r="B127" s="151">
        <v>2486</v>
      </c>
      <c r="C127" s="150">
        <v>1226</v>
      </c>
      <c r="D127" s="150">
        <v>1260</v>
      </c>
      <c r="E127" s="150">
        <v>25</v>
      </c>
      <c r="F127" s="150">
        <v>36</v>
      </c>
      <c r="G127" s="150">
        <v>33</v>
      </c>
      <c r="H127" s="150">
        <v>36</v>
      </c>
      <c r="I127" s="150">
        <v>60</v>
      </c>
      <c r="J127" s="150">
        <v>37</v>
      </c>
      <c r="K127" s="150">
        <v>64</v>
      </c>
      <c r="L127" s="150">
        <v>51</v>
      </c>
      <c r="M127" s="150">
        <v>73</v>
      </c>
      <c r="N127" s="150">
        <v>56</v>
      </c>
      <c r="O127" s="150">
        <v>64</v>
      </c>
      <c r="P127" s="150">
        <v>49</v>
      </c>
    </row>
    <row r="128" spans="1:16" s="149" customFormat="1" ht="18" customHeight="1">
      <c r="A128" s="153" t="s">
        <v>74</v>
      </c>
      <c r="B128" s="151">
        <v>3191</v>
      </c>
      <c r="C128" s="150">
        <v>1574</v>
      </c>
      <c r="D128" s="150">
        <v>1617</v>
      </c>
      <c r="E128" s="150">
        <v>34</v>
      </c>
      <c r="F128" s="150">
        <v>44</v>
      </c>
      <c r="G128" s="150">
        <v>53</v>
      </c>
      <c r="H128" s="150">
        <v>51</v>
      </c>
      <c r="I128" s="150">
        <v>70</v>
      </c>
      <c r="J128" s="150">
        <v>49</v>
      </c>
      <c r="K128" s="150">
        <v>59</v>
      </c>
      <c r="L128" s="150">
        <v>57</v>
      </c>
      <c r="M128" s="150">
        <v>83</v>
      </c>
      <c r="N128" s="150">
        <v>114</v>
      </c>
      <c r="O128" s="150">
        <v>112</v>
      </c>
      <c r="P128" s="150">
        <v>99</v>
      </c>
    </row>
    <row r="129" spans="1:16" s="149" customFormat="1" ht="18" customHeight="1">
      <c r="A129" s="153" t="s">
        <v>73</v>
      </c>
      <c r="B129" s="151">
        <v>4001</v>
      </c>
      <c r="C129" s="150">
        <v>1928</v>
      </c>
      <c r="D129" s="150">
        <v>2073</v>
      </c>
      <c r="E129" s="150">
        <v>51</v>
      </c>
      <c r="F129" s="150">
        <v>46</v>
      </c>
      <c r="G129" s="150">
        <v>55</v>
      </c>
      <c r="H129" s="150">
        <v>51</v>
      </c>
      <c r="I129" s="150">
        <v>54</v>
      </c>
      <c r="J129" s="150">
        <v>58</v>
      </c>
      <c r="K129" s="150">
        <v>47</v>
      </c>
      <c r="L129" s="150">
        <v>51</v>
      </c>
      <c r="M129" s="150">
        <v>104</v>
      </c>
      <c r="N129" s="150">
        <v>145</v>
      </c>
      <c r="O129" s="150">
        <v>127</v>
      </c>
      <c r="P129" s="150">
        <v>139</v>
      </c>
    </row>
    <row r="130" spans="1:16" s="149" customFormat="1" ht="18" customHeight="1">
      <c r="A130" s="153" t="s">
        <v>72</v>
      </c>
      <c r="B130" s="151">
        <v>2730</v>
      </c>
      <c r="C130" s="150">
        <v>1396</v>
      </c>
      <c r="D130" s="150">
        <v>1334</v>
      </c>
      <c r="E130" s="150">
        <v>55</v>
      </c>
      <c r="F130" s="150">
        <v>48</v>
      </c>
      <c r="G130" s="150">
        <v>47</v>
      </c>
      <c r="H130" s="150">
        <v>49</v>
      </c>
      <c r="I130" s="150">
        <v>54</v>
      </c>
      <c r="J130" s="150">
        <v>34</v>
      </c>
      <c r="K130" s="150">
        <v>50</v>
      </c>
      <c r="L130" s="150">
        <v>31</v>
      </c>
      <c r="M130" s="150">
        <v>125</v>
      </c>
      <c r="N130" s="150">
        <v>67</v>
      </c>
      <c r="O130" s="150">
        <v>136</v>
      </c>
      <c r="P130" s="150">
        <v>91</v>
      </c>
    </row>
    <row r="131" spans="1:16" s="149" customFormat="1" ht="18" customHeight="1">
      <c r="A131" s="153" t="s">
        <v>71</v>
      </c>
      <c r="B131" s="151">
        <v>2889</v>
      </c>
      <c r="C131" s="150">
        <v>1397</v>
      </c>
      <c r="D131" s="150">
        <v>1492</v>
      </c>
      <c r="E131" s="150">
        <v>48</v>
      </c>
      <c r="F131" s="150">
        <v>35</v>
      </c>
      <c r="G131" s="150">
        <v>32</v>
      </c>
      <c r="H131" s="150">
        <v>42</v>
      </c>
      <c r="I131" s="150">
        <v>32</v>
      </c>
      <c r="J131" s="150">
        <v>36</v>
      </c>
      <c r="K131" s="150">
        <v>27</v>
      </c>
      <c r="L131" s="150">
        <v>46</v>
      </c>
      <c r="M131" s="150">
        <v>101</v>
      </c>
      <c r="N131" s="150">
        <v>106</v>
      </c>
      <c r="O131" s="150">
        <v>112</v>
      </c>
      <c r="P131" s="150">
        <v>130</v>
      </c>
    </row>
    <row r="132" spans="1:16" s="149" customFormat="1" ht="18" customHeight="1">
      <c r="A132" s="153" t="s">
        <v>70</v>
      </c>
      <c r="B132" s="151">
        <v>2659</v>
      </c>
      <c r="C132" s="150">
        <v>1255</v>
      </c>
      <c r="D132" s="150">
        <v>1404</v>
      </c>
      <c r="E132" s="150">
        <v>54</v>
      </c>
      <c r="F132" s="150">
        <v>66</v>
      </c>
      <c r="G132" s="150">
        <v>70</v>
      </c>
      <c r="H132" s="150">
        <v>66</v>
      </c>
      <c r="I132" s="150">
        <v>67</v>
      </c>
      <c r="J132" s="150">
        <v>61</v>
      </c>
      <c r="K132" s="150">
        <v>30</v>
      </c>
      <c r="L132" s="150">
        <v>48</v>
      </c>
      <c r="M132" s="150">
        <v>52</v>
      </c>
      <c r="N132" s="150">
        <v>58</v>
      </c>
      <c r="O132" s="150">
        <v>69</v>
      </c>
      <c r="P132" s="150">
        <v>72</v>
      </c>
    </row>
    <row r="133" spans="1:16" s="149" customFormat="1" ht="18" customHeight="1">
      <c r="A133" s="153" t="s">
        <v>69</v>
      </c>
      <c r="B133" s="151">
        <v>0</v>
      </c>
      <c r="C133" s="150">
        <v>0</v>
      </c>
      <c r="D133" s="150">
        <v>0</v>
      </c>
      <c r="E133" s="150">
        <v>0</v>
      </c>
      <c r="F133" s="150">
        <v>0</v>
      </c>
      <c r="G133" s="150">
        <v>0</v>
      </c>
      <c r="H133" s="150">
        <v>0</v>
      </c>
      <c r="I133" s="150">
        <v>0</v>
      </c>
      <c r="J133" s="150">
        <v>0</v>
      </c>
      <c r="K133" s="150">
        <v>0</v>
      </c>
      <c r="L133" s="150">
        <v>0</v>
      </c>
      <c r="M133" s="150">
        <v>0</v>
      </c>
      <c r="N133" s="150">
        <v>0</v>
      </c>
      <c r="O133" s="150">
        <v>0</v>
      </c>
      <c r="P133" s="150">
        <v>0</v>
      </c>
    </row>
    <row r="134" spans="1:16" s="149" customFormat="1" ht="18" customHeight="1">
      <c r="A134" s="153" t="s">
        <v>68</v>
      </c>
      <c r="B134" s="151">
        <v>5962</v>
      </c>
      <c r="C134" s="150">
        <v>2869</v>
      </c>
      <c r="D134" s="150">
        <v>3093</v>
      </c>
      <c r="E134" s="150">
        <v>102</v>
      </c>
      <c r="F134" s="150">
        <v>132</v>
      </c>
      <c r="G134" s="150">
        <v>190</v>
      </c>
      <c r="H134" s="150">
        <v>172</v>
      </c>
      <c r="I134" s="150">
        <v>166</v>
      </c>
      <c r="J134" s="150">
        <v>159</v>
      </c>
      <c r="K134" s="150">
        <v>80</v>
      </c>
      <c r="L134" s="150">
        <v>78</v>
      </c>
      <c r="M134" s="150">
        <v>102</v>
      </c>
      <c r="N134" s="150">
        <v>108</v>
      </c>
      <c r="O134" s="150">
        <v>151</v>
      </c>
      <c r="P134" s="150">
        <v>163</v>
      </c>
    </row>
    <row r="135" spans="1:16" s="149" customFormat="1" ht="18" customHeight="1">
      <c r="A135" s="153" t="s">
        <v>67</v>
      </c>
      <c r="B135" s="151">
        <v>3554</v>
      </c>
      <c r="C135" s="150">
        <v>1666</v>
      </c>
      <c r="D135" s="150">
        <v>1888</v>
      </c>
      <c r="E135" s="150">
        <v>72</v>
      </c>
      <c r="F135" s="150">
        <v>70</v>
      </c>
      <c r="G135" s="150">
        <v>77</v>
      </c>
      <c r="H135" s="150">
        <v>85</v>
      </c>
      <c r="I135" s="150">
        <v>58</v>
      </c>
      <c r="J135" s="150">
        <v>65</v>
      </c>
      <c r="K135" s="150">
        <v>84</v>
      </c>
      <c r="L135" s="150">
        <v>48</v>
      </c>
      <c r="M135" s="150">
        <v>114</v>
      </c>
      <c r="N135" s="150">
        <v>107</v>
      </c>
      <c r="O135" s="150">
        <v>96</v>
      </c>
      <c r="P135" s="150">
        <v>105</v>
      </c>
    </row>
    <row r="136" spans="1:16" s="149" customFormat="1" ht="18" customHeight="1">
      <c r="A136" s="153" t="s">
        <v>66</v>
      </c>
      <c r="B136" s="151">
        <v>2717</v>
      </c>
      <c r="C136" s="150">
        <v>1344</v>
      </c>
      <c r="D136" s="150">
        <v>1373</v>
      </c>
      <c r="E136" s="150">
        <v>38</v>
      </c>
      <c r="F136" s="150">
        <v>34</v>
      </c>
      <c r="G136" s="150">
        <v>42</v>
      </c>
      <c r="H136" s="150">
        <v>56</v>
      </c>
      <c r="I136" s="150">
        <v>29</v>
      </c>
      <c r="J136" s="150">
        <v>43</v>
      </c>
      <c r="K136" s="150">
        <v>35</v>
      </c>
      <c r="L136" s="150">
        <v>39</v>
      </c>
      <c r="M136" s="150">
        <v>69</v>
      </c>
      <c r="N136" s="150">
        <v>68</v>
      </c>
      <c r="O136" s="150">
        <v>102</v>
      </c>
      <c r="P136" s="150">
        <v>107</v>
      </c>
    </row>
    <row r="137" spans="1:16" s="149" customFormat="1" ht="18" customHeight="1">
      <c r="A137" s="153" t="s">
        <v>65</v>
      </c>
      <c r="B137" s="151">
        <v>2985</v>
      </c>
      <c r="C137" s="150">
        <v>1490</v>
      </c>
      <c r="D137" s="150">
        <v>1495</v>
      </c>
      <c r="E137" s="150">
        <v>42</v>
      </c>
      <c r="F137" s="150">
        <v>33</v>
      </c>
      <c r="G137" s="150">
        <v>62</v>
      </c>
      <c r="H137" s="150">
        <v>53</v>
      </c>
      <c r="I137" s="150">
        <v>68</v>
      </c>
      <c r="J137" s="150">
        <v>70</v>
      </c>
      <c r="K137" s="150">
        <v>66</v>
      </c>
      <c r="L137" s="150">
        <v>49</v>
      </c>
      <c r="M137" s="150">
        <v>99</v>
      </c>
      <c r="N137" s="150">
        <v>89</v>
      </c>
      <c r="O137" s="150">
        <v>112</v>
      </c>
      <c r="P137" s="150">
        <v>103</v>
      </c>
    </row>
    <row r="138" spans="1:16" s="149" customFormat="1" ht="18" customHeight="1">
      <c r="A138" s="153" t="s">
        <v>64</v>
      </c>
      <c r="B138" s="151">
        <v>3893</v>
      </c>
      <c r="C138" s="150">
        <v>1977</v>
      </c>
      <c r="D138" s="150">
        <v>1916</v>
      </c>
      <c r="E138" s="150">
        <v>68</v>
      </c>
      <c r="F138" s="150">
        <v>76</v>
      </c>
      <c r="G138" s="150">
        <v>68</v>
      </c>
      <c r="H138" s="150">
        <v>90</v>
      </c>
      <c r="I138" s="150">
        <v>86</v>
      </c>
      <c r="J138" s="150">
        <v>101</v>
      </c>
      <c r="K138" s="150">
        <v>107</v>
      </c>
      <c r="L138" s="150">
        <v>94</v>
      </c>
      <c r="M138" s="150">
        <v>130</v>
      </c>
      <c r="N138" s="150">
        <v>98</v>
      </c>
      <c r="O138" s="150">
        <v>106</v>
      </c>
      <c r="P138" s="150">
        <v>95</v>
      </c>
    </row>
    <row r="139" spans="1:16" s="149" customFormat="1" ht="18" customHeight="1">
      <c r="A139" s="153" t="s">
        <v>63</v>
      </c>
      <c r="B139" s="151">
        <v>2512</v>
      </c>
      <c r="C139" s="150">
        <v>1235</v>
      </c>
      <c r="D139" s="150">
        <v>1277</v>
      </c>
      <c r="E139" s="150">
        <v>47</v>
      </c>
      <c r="F139" s="150">
        <v>29</v>
      </c>
      <c r="G139" s="150">
        <v>41</v>
      </c>
      <c r="H139" s="150">
        <v>40</v>
      </c>
      <c r="I139" s="150">
        <v>30</v>
      </c>
      <c r="J139" s="150">
        <v>45</v>
      </c>
      <c r="K139" s="150">
        <v>50</v>
      </c>
      <c r="L139" s="150">
        <v>57</v>
      </c>
      <c r="M139" s="150">
        <v>46</v>
      </c>
      <c r="N139" s="150">
        <v>65</v>
      </c>
      <c r="O139" s="150">
        <v>72</v>
      </c>
      <c r="P139" s="150">
        <v>73</v>
      </c>
    </row>
    <row r="140" spans="1:16" s="149" customFormat="1" ht="18" customHeight="1">
      <c r="A140" s="153" t="s">
        <v>62</v>
      </c>
      <c r="B140" s="151">
        <v>1840</v>
      </c>
      <c r="C140" s="150">
        <v>915</v>
      </c>
      <c r="D140" s="150">
        <v>925</v>
      </c>
      <c r="E140" s="150">
        <v>51</v>
      </c>
      <c r="F140" s="150">
        <v>58</v>
      </c>
      <c r="G140" s="150">
        <v>38</v>
      </c>
      <c r="H140" s="150">
        <v>40</v>
      </c>
      <c r="I140" s="150">
        <v>38</v>
      </c>
      <c r="J140" s="150">
        <v>26</v>
      </c>
      <c r="K140" s="150">
        <v>49</v>
      </c>
      <c r="L140" s="150">
        <v>35</v>
      </c>
      <c r="M140" s="150">
        <v>43</v>
      </c>
      <c r="N140" s="150">
        <v>48</v>
      </c>
      <c r="O140" s="150">
        <v>56</v>
      </c>
      <c r="P140" s="150">
        <v>59</v>
      </c>
    </row>
    <row r="141" spans="1:16" s="149" customFormat="1" ht="18" customHeight="1">
      <c r="A141" s="153" t="s">
        <v>61</v>
      </c>
      <c r="B141" s="151">
        <v>912</v>
      </c>
      <c r="C141" s="150">
        <v>476</v>
      </c>
      <c r="D141" s="150">
        <v>436</v>
      </c>
      <c r="E141" s="150">
        <v>27</v>
      </c>
      <c r="F141" s="150">
        <v>15</v>
      </c>
      <c r="G141" s="150">
        <v>37</v>
      </c>
      <c r="H141" s="150">
        <v>31</v>
      </c>
      <c r="I141" s="150">
        <v>37</v>
      </c>
      <c r="J141" s="150">
        <v>31</v>
      </c>
      <c r="K141" s="150">
        <v>36</v>
      </c>
      <c r="L141" s="150">
        <v>28</v>
      </c>
      <c r="M141" s="150">
        <v>27</v>
      </c>
      <c r="N141" s="150">
        <v>13</v>
      </c>
      <c r="O141" s="150">
        <v>24</v>
      </c>
      <c r="P141" s="150">
        <v>20</v>
      </c>
    </row>
    <row r="142" spans="1:16" s="149" customFormat="1" ht="18" customHeight="1">
      <c r="A142" s="153" t="s">
        <v>60</v>
      </c>
      <c r="B142" s="151">
        <v>2447</v>
      </c>
      <c r="C142" s="150">
        <v>1239</v>
      </c>
      <c r="D142" s="150">
        <v>1208</v>
      </c>
      <c r="E142" s="150">
        <v>27</v>
      </c>
      <c r="F142" s="150">
        <v>32</v>
      </c>
      <c r="G142" s="150">
        <v>42</v>
      </c>
      <c r="H142" s="150">
        <v>39</v>
      </c>
      <c r="I142" s="150">
        <v>54</v>
      </c>
      <c r="J142" s="150">
        <v>47</v>
      </c>
      <c r="K142" s="150">
        <v>78</v>
      </c>
      <c r="L142" s="150">
        <v>61</v>
      </c>
      <c r="M142" s="150">
        <v>80</v>
      </c>
      <c r="N142" s="150">
        <v>43</v>
      </c>
      <c r="O142" s="150">
        <v>59</v>
      </c>
      <c r="P142" s="150">
        <v>62</v>
      </c>
    </row>
    <row r="143" spans="1:16" s="149" customFormat="1" ht="18" customHeight="1">
      <c r="A143" s="153" t="s">
        <v>59</v>
      </c>
      <c r="B143" s="151">
        <v>3133</v>
      </c>
      <c r="C143" s="150">
        <v>1588</v>
      </c>
      <c r="D143" s="150">
        <v>1545</v>
      </c>
      <c r="E143" s="150">
        <v>58</v>
      </c>
      <c r="F143" s="150">
        <v>64</v>
      </c>
      <c r="G143" s="150">
        <v>61</v>
      </c>
      <c r="H143" s="150">
        <v>64</v>
      </c>
      <c r="I143" s="150">
        <v>82</v>
      </c>
      <c r="J143" s="150">
        <v>73</v>
      </c>
      <c r="K143" s="150">
        <v>86</v>
      </c>
      <c r="L143" s="150">
        <v>83</v>
      </c>
      <c r="M143" s="150">
        <v>101</v>
      </c>
      <c r="N143" s="150">
        <v>86</v>
      </c>
      <c r="O143" s="150">
        <v>91</v>
      </c>
      <c r="P143" s="150">
        <v>61</v>
      </c>
    </row>
    <row r="144" spans="1:16" s="149" customFormat="1" ht="18" customHeight="1">
      <c r="A144" s="153" t="s">
        <v>58</v>
      </c>
      <c r="B144" s="151">
        <v>3248</v>
      </c>
      <c r="C144" s="150">
        <v>1600</v>
      </c>
      <c r="D144" s="150">
        <v>1648</v>
      </c>
      <c r="E144" s="150">
        <v>46</v>
      </c>
      <c r="F144" s="150">
        <v>50</v>
      </c>
      <c r="G144" s="150">
        <v>78</v>
      </c>
      <c r="H144" s="150">
        <v>80</v>
      </c>
      <c r="I144" s="150">
        <v>91</v>
      </c>
      <c r="J144" s="150">
        <v>73</v>
      </c>
      <c r="K144" s="150">
        <v>80</v>
      </c>
      <c r="L144" s="150">
        <v>80</v>
      </c>
      <c r="M144" s="150">
        <v>104</v>
      </c>
      <c r="N144" s="150">
        <v>99</v>
      </c>
      <c r="O144" s="150">
        <v>83</v>
      </c>
      <c r="P144" s="150">
        <v>101</v>
      </c>
    </row>
    <row r="145" spans="1:16" s="149" customFormat="1" ht="18" customHeight="1">
      <c r="A145" s="153" t="s">
        <v>57</v>
      </c>
      <c r="B145" s="151">
        <v>3333</v>
      </c>
      <c r="C145" s="150">
        <v>1666</v>
      </c>
      <c r="D145" s="150">
        <v>1667</v>
      </c>
      <c r="E145" s="150">
        <v>100</v>
      </c>
      <c r="F145" s="150">
        <v>72</v>
      </c>
      <c r="G145" s="150">
        <v>87</v>
      </c>
      <c r="H145" s="150">
        <v>97</v>
      </c>
      <c r="I145" s="150">
        <v>88</v>
      </c>
      <c r="J145" s="150">
        <v>86</v>
      </c>
      <c r="K145" s="150">
        <v>95</v>
      </c>
      <c r="L145" s="150">
        <v>98</v>
      </c>
      <c r="M145" s="150">
        <v>100</v>
      </c>
      <c r="N145" s="150">
        <v>92</v>
      </c>
      <c r="O145" s="150">
        <v>86</v>
      </c>
      <c r="P145" s="150">
        <v>92</v>
      </c>
    </row>
    <row r="146" spans="1:16" s="149" customFormat="1" ht="18" customHeight="1">
      <c r="A146" s="153" t="s">
        <v>56</v>
      </c>
      <c r="B146" s="151">
        <v>1510</v>
      </c>
      <c r="C146" s="150">
        <v>736</v>
      </c>
      <c r="D146" s="150">
        <v>774</v>
      </c>
      <c r="E146" s="150">
        <v>22</v>
      </c>
      <c r="F146" s="150">
        <v>42</v>
      </c>
      <c r="G146" s="150">
        <v>32</v>
      </c>
      <c r="H146" s="150">
        <v>33</v>
      </c>
      <c r="I146" s="150">
        <v>27</v>
      </c>
      <c r="J146" s="150">
        <v>29</v>
      </c>
      <c r="K146" s="150">
        <v>36</v>
      </c>
      <c r="L146" s="150">
        <v>33</v>
      </c>
      <c r="M146" s="150">
        <v>31</v>
      </c>
      <c r="N146" s="150">
        <v>39</v>
      </c>
      <c r="O146" s="150">
        <v>41</v>
      </c>
      <c r="P146" s="150">
        <v>35</v>
      </c>
    </row>
    <row r="147" spans="1:16" s="149" customFormat="1" ht="18" customHeight="1">
      <c r="A147" s="153" t="s">
        <v>55</v>
      </c>
      <c r="B147" s="151">
        <v>0</v>
      </c>
      <c r="C147" s="150">
        <v>0</v>
      </c>
      <c r="D147" s="150">
        <v>0</v>
      </c>
      <c r="E147" s="150">
        <v>0</v>
      </c>
      <c r="F147" s="150">
        <v>0</v>
      </c>
      <c r="G147" s="150">
        <v>0</v>
      </c>
      <c r="H147" s="150">
        <v>0</v>
      </c>
      <c r="I147" s="150">
        <v>0</v>
      </c>
      <c r="J147" s="150">
        <v>0</v>
      </c>
      <c r="K147" s="150">
        <v>0</v>
      </c>
      <c r="L147" s="150">
        <v>0</v>
      </c>
      <c r="M147" s="150">
        <v>0</v>
      </c>
      <c r="N147" s="150">
        <v>0</v>
      </c>
      <c r="O147" s="150">
        <v>0</v>
      </c>
      <c r="P147" s="150">
        <v>0</v>
      </c>
    </row>
    <row r="148" spans="1:16" s="149" customFormat="1" ht="18" customHeight="1">
      <c r="A148" s="153" t="s">
        <v>54</v>
      </c>
      <c r="B148" s="151">
        <v>1814</v>
      </c>
      <c r="C148" s="150">
        <v>888</v>
      </c>
      <c r="D148" s="150">
        <v>926</v>
      </c>
      <c r="E148" s="150">
        <v>24</v>
      </c>
      <c r="F148" s="150">
        <v>23</v>
      </c>
      <c r="G148" s="150">
        <v>21</v>
      </c>
      <c r="H148" s="150">
        <v>29</v>
      </c>
      <c r="I148" s="150">
        <v>31</v>
      </c>
      <c r="J148" s="150">
        <v>27</v>
      </c>
      <c r="K148" s="150">
        <v>44</v>
      </c>
      <c r="L148" s="150">
        <v>46</v>
      </c>
      <c r="M148" s="150">
        <v>65</v>
      </c>
      <c r="N148" s="150">
        <v>55</v>
      </c>
      <c r="O148" s="150">
        <v>41</v>
      </c>
      <c r="P148" s="150">
        <v>45</v>
      </c>
    </row>
    <row r="149" spans="1:16" s="149" customFormat="1" ht="18" customHeight="1">
      <c r="A149" s="153" t="s">
        <v>53</v>
      </c>
      <c r="B149" s="151">
        <v>2405</v>
      </c>
      <c r="C149" s="150">
        <v>1209</v>
      </c>
      <c r="D149" s="150">
        <v>1196</v>
      </c>
      <c r="E149" s="150">
        <v>67</v>
      </c>
      <c r="F149" s="150">
        <v>59</v>
      </c>
      <c r="G149" s="150">
        <v>62</v>
      </c>
      <c r="H149" s="150">
        <v>53</v>
      </c>
      <c r="I149" s="150">
        <v>46</v>
      </c>
      <c r="J149" s="150">
        <v>50</v>
      </c>
      <c r="K149" s="150">
        <v>53</v>
      </c>
      <c r="L149" s="150">
        <v>56</v>
      </c>
      <c r="M149" s="150">
        <v>78</v>
      </c>
      <c r="N149" s="150">
        <v>60</v>
      </c>
      <c r="O149" s="150">
        <v>83</v>
      </c>
      <c r="P149" s="150">
        <v>89</v>
      </c>
    </row>
    <row r="150" spans="1:16" s="149" customFormat="1" ht="18" customHeight="1">
      <c r="A150" s="153" t="s">
        <v>52</v>
      </c>
      <c r="B150" s="151">
        <v>1341</v>
      </c>
      <c r="C150" s="150">
        <v>669</v>
      </c>
      <c r="D150" s="150">
        <v>672</v>
      </c>
      <c r="E150" s="150">
        <v>10</v>
      </c>
      <c r="F150" s="150">
        <v>20</v>
      </c>
      <c r="G150" s="150">
        <v>19</v>
      </c>
      <c r="H150" s="150">
        <v>18</v>
      </c>
      <c r="I150" s="150">
        <v>33</v>
      </c>
      <c r="J150" s="150">
        <v>32</v>
      </c>
      <c r="K150" s="150">
        <v>32</v>
      </c>
      <c r="L150" s="150">
        <v>41</v>
      </c>
      <c r="M150" s="150">
        <v>34</v>
      </c>
      <c r="N150" s="150">
        <v>37</v>
      </c>
      <c r="O150" s="150">
        <v>38</v>
      </c>
      <c r="P150" s="150">
        <v>34</v>
      </c>
    </row>
    <row r="151" spans="1:16" s="149" customFormat="1" ht="18" customHeight="1">
      <c r="A151" s="153" t="s">
        <v>51</v>
      </c>
      <c r="B151" s="151">
        <v>1334</v>
      </c>
      <c r="C151" s="150">
        <v>678</v>
      </c>
      <c r="D151" s="150">
        <v>656</v>
      </c>
      <c r="E151" s="150">
        <v>37</v>
      </c>
      <c r="F151" s="150">
        <v>37</v>
      </c>
      <c r="G151" s="150">
        <v>51</v>
      </c>
      <c r="H151" s="150">
        <v>38</v>
      </c>
      <c r="I151" s="150">
        <v>47</v>
      </c>
      <c r="J151" s="150">
        <v>35</v>
      </c>
      <c r="K151" s="150">
        <v>46</v>
      </c>
      <c r="L151" s="150">
        <v>34</v>
      </c>
      <c r="M151" s="150">
        <v>40</v>
      </c>
      <c r="N151" s="150">
        <v>31</v>
      </c>
      <c r="O151" s="150">
        <v>31</v>
      </c>
      <c r="P151" s="150">
        <v>33</v>
      </c>
    </row>
    <row r="152" spans="1:16" s="149" customFormat="1" ht="18" customHeight="1">
      <c r="A152" s="153" t="s">
        <v>50</v>
      </c>
      <c r="B152" s="151">
        <v>2209</v>
      </c>
      <c r="C152" s="150">
        <v>1116</v>
      </c>
      <c r="D152" s="150">
        <v>1093</v>
      </c>
      <c r="E152" s="150">
        <v>40</v>
      </c>
      <c r="F152" s="150">
        <v>48</v>
      </c>
      <c r="G152" s="150">
        <v>69</v>
      </c>
      <c r="H152" s="150">
        <v>64</v>
      </c>
      <c r="I152" s="150">
        <v>60</v>
      </c>
      <c r="J152" s="150">
        <v>54</v>
      </c>
      <c r="K152" s="150">
        <v>52</v>
      </c>
      <c r="L152" s="150">
        <v>70</v>
      </c>
      <c r="M152" s="150">
        <v>62</v>
      </c>
      <c r="N152" s="150">
        <v>57</v>
      </c>
      <c r="O152" s="150">
        <v>63</v>
      </c>
      <c r="P152" s="150">
        <v>53</v>
      </c>
    </row>
    <row r="153" spans="1:16" s="149" customFormat="1" ht="18" customHeight="1">
      <c r="A153" s="153" t="s">
        <v>49</v>
      </c>
      <c r="B153" s="151">
        <v>468</v>
      </c>
      <c r="C153" s="150">
        <v>225</v>
      </c>
      <c r="D153" s="150">
        <v>243</v>
      </c>
      <c r="E153" s="150">
        <v>11</v>
      </c>
      <c r="F153" s="150">
        <v>18</v>
      </c>
      <c r="G153" s="150">
        <v>8</v>
      </c>
      <c r="H153" s="150">
        <v>15</v>
      </c>
      <c r="I153" s="150">
        <v>11</v>
      </c>
      <c r="J153" s="150">
        <v>11</v>
      </c>
      <c r="K153" s="150">
        <v>10</v>
      </c>
      <c r="L153" s="150">
        <v>7</v>
      </c>
      <c r="M153" s="150">
        <v>6</v>
      </c>
      <c r="N153" s="150">
        <v>12</v>
      </c>
      <c r="O153" s="150">
        <v>22</v>
      </c>
      <c r="P153" s="150">
        <v>21</v>
      </c>
    </row>
    <row r="154" spans="1:16" s="149" customFormat="1" ht="18" customHeight="1">
      <c r="A154" s="153" t="s">
        <v>48</v>
      </c>
      <c r="B154" s="151">
        <v>3633</v>
      </c>
      <c r="C154" s="150">
        <v>1740</v>
      </c>
      <c r="D154" s="150">
        <v>1893</v>
      </c>
      <c r="E154" s="150">
        <v>49</v>
      </c>
      <c r="F154" s="150">
        <v>35</v>
      </c>
      <c r="G154" s="150">
        <v>62</v>
      </c>
      <c r="H154" s="150">
        <v>60</v>
      </c>
      <c r="I154" s="150">
        <v>95</v>
      </c>
      <c r="J154" s="150">
        <v>79</v>
      </c>
      <c r="K154" s="150">
        <v>106</v>
      </c>
      <c r="L154" s="150">
        <v>93</v>
      </c>
      <c r="M154" s="150">
        <v>94</v>
      </c>
      <c r="N154" s="150">
        <v>88</v>
      </c>
      <c r="O154" s="150">
        <v>83</v>
      </c>
      <c r="P154" s="150">
        <v>66</v>
      </c>
    </row>
    <row r="155" spans="1:16" s="149" customFormat="1" ht="18" customHeight="1">
      <c r="A155" s="153" t="s">
        <v>47</v>
      </c>
      <c r="B155" s="151">
        <v>2855</v>
      </c>
      <c r="C155" s="150">
        <v>1444</v>
      </c>
      <c r="D155" s="150">
        <v>1411</v>
      </c>
      <c r="E155" s="150">
        <v>45</v>
      </c>
      <c r="F155" s="150">
        <v>43</v>
      </c>
      <c r="G155" s="150">
        <v>60</v>
      </c>
      <c r="H155" s="150">
        <v>51</v>
      </c>
      <c r="I155" s="150">
        <v>52</v>
      </c>
      <c r="J155" s="150">
        <v>52</v>
      </c>
      <c r="K155" s="150">
        <v>54</v>
      </c>
      <c r="L155" s="150">
        <v>59</v>
      </c>
      <c r="M155" s="150">
        <v>92</v>
      </c>
      <c r="N155" s="150">
        <v>80</v>
      </c>
      <c r="O155" s="150">
        <v>70</v>
      </c>
      <c r="P155" s="150">
        <v>76</v>
      </c>
    </row>
    <row r="156" spans="1:16" s="149" customFormat="1" ht="18" customHeight="1">
      <c r="A156" s="153" t="s">
        <v>46</v>
      </c>
      <c r="B156" s="151">
        <v>3805</v>
      </c>
      <c r="C156" s="150">
        <v>1813</v>
      </c>
      <c r="D156" s="150">
        <v>1992</v>
      </c>
      <c r="E156" s="150">
        <v>45</v>
      </c>
      <c r="F156" s="150">
        <v>44</v>
      </c>
      <c r="G156" s="150">
        <v>93</v>
      </c>
      <c r="H156" s="150">
        <v>74</v>
      </c>
      <c r="I156" s="150">
        <v>139</v>
      </c>
      <c r="J156" s="150">
        <v>142</v>
      </c>
      <c r="K156" s="150">
        <v>158</v>
      </c>
      <c r="L156" s="150">
        <v>156</v>
      </c>
      <c r="M156" s="150">
        <v>71</v>
      </c>
      <c r="N156" s="150">
        <v>87</v>
      </c>
      <c r="O156" s="150">
        <v>45</v>
      </c>
      <c r="P156" s="150">
        <v>49</v>
      </c>
    </row>
    <row r="157" spans="1:16" s="149" customFormat="1" ht="18" customHeight="1">
      <c r="A157" s="153" t="s">
        <v>45</v>
      </c>
      <c r="B157" s="151">
        <v>3575</v>
      </c>
      <c r="C157" s="150">
        <v>1801</v>
      </c>
      <c r="D157" s="150">
        <v>1774</v>
      </c>
      <c r="E157" s="150">
        <v>81</v>
      </c>
      <c r="F157" s="150">
        <v>58</v>
      </c>
      <c r="G157" s="150">
        <v>76</v>
      </c>
      <c r="H157" s="150">
        <v>66</v>
      </c>
      <c r="I157" s="150">
        <v>86</v>
      </c>
      <c r="J157" s="150">
        <v>72</v>
      </c>
      <c r="K157" s="150">
        <v>76</v>
      </c>
      <c r="L157" s="150">
        <v>70</v>
      </c>
      <c r="M157" s="150">
        <v>100</v>
      </c>
      <c r="N157" s="150">
        <v>80</v>
      </c>
      <c r="O157" s="150">
        <v>103</v>
      </c>
      <c r="P157" s="150">
        <v>86</v>
      </c>
    </row>
    <row r="158" spans="1:16" s="149" customFormat="1" ht="18" customHeight="1">
      <c r="A158" s="153" t="s">
        <v>44</v>
      </c>
      <c r="B158" s="151">
        <v>2005</v>
      </c>
      <c r="C158" s="150">
        <v>1037</v>
      </c>
      <c r="D158" s="150">
        <v>968</v>
      </c>
      <c r="E158" s="150">
        <v>41</v>
      </c>
      <c r="F158" s="150">
        <v>35</v>
      </c>
      <c r="G158" s="150">
        <v>50</v>
      </c>
      <c r="H158" s="150">
        <v>39</v>
      </c>
      <c r="I158" s="150">
        <v>47</v>
      </c>
      <c r="J158" s="150">
        <v>48</v>
      </c>
      <c r="K158" s="150">
        <v>58</v>
      </c>
      <c r="L158" s="150">
        <v>56</v>
      </c>
      <c r="M158" s="150">
        <v>48</v>
      </c>
      <c r="N158" s="150">
        <v>43</v>
      </c>
      <c r="O158" s="150">
        <v>61</v>
      </c>
      <c r="P158" s="150">
        <v>44</v>
      </c>
    </row>
    <row r="159" spans="1:16" s="149" customFormat="1" ht="18" customHeight="1">
      <c r="A159" s="153" t="s">
        <v>43</v>
      </c>
      <c r="B159" s="151">
        <v>2605</v>
      </c>
      <c r="C159" s="150">
        <v>1300</v>
      </c>
      <c r="D159" s="150">
        <v>1305</v>
      </c>
      <c r="E159" s="150">
        <v>29</v>
      </c>
      <c r="F159" s="150">
        <v>33</v>
      </c>
      <c r="G159" s="150">
        <v>59</v>
      </c>
      <c r="H159" s="150">
        <v>50</v>
      </c>
      <c r="I159" s="150">
        <v>65</v>
      </c>
      <c r="J159" s="150">
        <v>64</v>
      </c>
      <c r="K159" s="150">
        <v>82</v>
      </c>
      <c r="L159" s="150">
        <v>58</v>
      </c>
      <c r="M159" s="150">
        <v>96</v>
      </c>
      <c r="N159" s="150">
        <v>76</v>
      </c>
      <c r="O159" s="150">
        <v>66</v>
      </c>
      <c r="P159" s="150">
        <v>50</v>
      </c>
    </row>
    <row r="160" spans="1:16" s="149" customFormat="1" ht="18" customHeight="1">
      <c r="A160" s="153" t="s">
        <v>42</v>
      </c>
      <c r="B160" s="151">
        <v>3074</v>
      </c>
      <c r="C160" s="150">
        <v>1571</v>
      </c>
      <c r="D160" s="150">
        <v>1503</v>
      </c>
      <c r="E160" s="150">
        <v>54</v>
      </c>
      <c r="F160" s="150">
        <v>65</v>
      </c>
      <c r="G160" s="150">
        <v>63</v>
      </c>
      <c r="H160" s="150">
        <v>62</v>
      </c>
      <c r="I160" s="150">
        <v>88</v>
      </c>
      <c r="J160" s="150">
        <v>66</v>
      </c>
      <c r="K160" s="150">
        <v>91</v>
      </c>
      <c r="L160" s="150">
        <v>82</v>
      </c>
      <c r="M160" s="150">
        <v>91</v>
      </c>
      <c r="N160" s="150">
        <v>78</v>
      </c>
      <c r="O160" s="150">
        <v>89</v>
      </c>
      <c r="P160" s="150">
        <v>83</v>
      </c>
    </row>
    <row r="161" spans="1:16" s="149" customFormat="1" ht="18" customHeight="1">
      <c r="A161" s="153" t="s">
        <v>41</v>
      </c>
      <c r="B161" s="151">
        <v>1560</v>
      </c>
      <c r="C161" s="150">
        <v>751</v>
      </c>
      <c r="D161" s="150">
        <v>809</v>
      </c>
      <c r="E161" s="150">
        <v>24</v>
      </c>
      <c r="F161" s="150">
        <v>30</v>
      </c>
      <c r="G161" s="150">
        <v>33</v>
      </c>
      <c r="H161" s="150">
        <v>29</v>
      </c>
      <c r="I161" s="150">
        <v>39</v>
      </c>
      <c r="J161" s="150">
        <v>34</v>
      </c>
      <c r="K161" s="150">
        <v>27</v>
      </c>
      <c r="L161" s="150">
        <v>25</v>
      </c>
      <c r="M161" s="150">
        <v>41</v>
      </c>
      <c r="N161" s="150">
        <v>38</v>
      </c>
      <c r="O161" s="150">
        <v>37</v>
      </c>
      <c r="P161" s="150">
        <v>33</v>
      </c>
    </row>
    <row r="162" spans="1:16" s="149" customFormat="1" ht="18" customHeight="1">
      <c r="A162" s="153" t="s">
        <v>40</v>
      </c>
      <c r="B162" s="151">
        <v>1581</v>
      </c>
      <c r="C162" s="150">
        <v>763</v>
      </c>
      <c r="D162" s="150">
        <v>818</v>
      </c>
      <c r="E162" s="150">
        <v>34</v>
      </c>
      <c r="F162" s="150">
        <v>27</v>
      </c>
      <c r="G162" s="150">
        <v>45</v>
      </c>
      <c r="H162" s="150">
        <v>41</v>
      </c>
      <c r="I162" s="150">
        <v>45</v>
      </c>
      <c r="J162" s="150">
        <v>41</v>
      </c>
      <c r="K162" s="150">
        <v>48</v>
      </c>
      <c r="L162" s="150">
        <v>35</v>
      </c>
      <c r="M162" s="150">
        <v>47</v>
      </c>
      <c r="N162" s="150">
        <v>45</v>
      </c>
      <c r="O162" s="150">
        <v>40</v>
      </c>
      <c r="P162" s="150">
        <v>40</v>
      </c>
    </row>
    <row r="163" spans="1:16" s="149" customFormat="1" ht="18" customHeight="1">
      <c r="A163" s="152" t="s">
        <v>39</v>
      </c>
      <c r="B163" s="151">
        <v>1610</v>
      </c>
      <c r="C163" s="150">
        <v>835</v>
      </c>
      <c r="D163" s="150">
        <v>775</v>
      </c>
      <c r="E163" s="150">
        <v>25</v>
      </c>
      <c r="F163" s="150">
        <v>17</v>
      </c>
      <c r="G163" s="150">
        <v>33</v>
      </c>
      <c r="H163" s="150">
        <v>27</v>
      </c>
      <c r="I163" s="150">
        <v>36</v>
      </c>
      <c r="J163" s="150">
        <v>25</v>
      </c>
      <c r="K163" s="150">
        <v>62</v>
      </c>
      <c r="L163" s="150">
        <v>53</v>
      </c>
      <c r="M163" s="150">
        <v>50</v>
      </c>
      <c r="N163" s="150">
        <v>41</v>
      </c>
      <c r="O163" s="150">
        <v>36</v>
      </c>
      <c r="P163" s="150">
        <v>34</v>
      </c>
    </row>
    <row r="164" spans="1:16" s="144" customFormat="1" ht="15" customHeight="1">
      <c r="A164" s="144" t="s">
        <v>281</v>
      </c>
      <c r="B164" s="148"/>
      <c r="C164" s="147"/>
      <c r="D164" s="147"/>
      <c r="E164" s="146"/>
      <c r="F164" s="146"/>
      <c r="G164" s="146"/>
      <c r="H164" s="146"/>
      <c r="I164" s="146"/>
      <c r="J164" s="146"/>
      <c r="K164" s="146"/>
      <c r="L164" s="146"/>
      <c r="M164" s="146"/>
      <c r="N164" s="146"/>
      <c r="O164" s="146"/>
      <c r="P164" s="146"/>
    </row>
    <row r="165" spans="1:16" s="144" customFormat="1" ht="15" customHeight="1">
      <c r="A165" s="145" t="s">
        <v>36</v>
      </c>
      <c r="B165" s="145"/>
      <c r="C165" s="145"/>
      <c r="D165" s="145"/>
    </row>
  </sheetData>
  <mergeCells count="11">
    <mergeCell ref="A1:D1"/>
    <mergeCell ref="A2:D2"/>
    <mergeCell ref="A3:P3"/>
    <mergeCell ref="A6:A7"/>
    <mergeCell ref="B6:D6"/>
    <mergeCell ref="E6:F6"/>
    <mergeCell ref="G6:H6"/>
    <mergeCell ref="I6:J6"/>
    <mergeCell ref="K6:L6"/>
    <mergeCell ref="M6:N6"/>
    <mergeCell ref="O6:P6"/>
  </mergeCells>
  <phoneticPr fontId="20"/>
  <pageMargins left="0.70866141732283472" right="0.70866141732283472" top="0.74803149606299213" bottom="0.74803149606299213" header="0.31496062992125984" footer="0.31496062992125984"/>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zoomScaleNormal="100" zoomScaleSheetLayoutView="100" workbookViewId="0">
      <selection activeCell="G7" sqref="G7"/>
    </sheetView>
  </sheetViews>
  <sheetFormatPr defaultColWidth="9" defaultRowHeight="14.25"/>
  <cols>
    <col min="1" max="1" width="20.625" style="453" customWidth="1"/>
    <col min="2" max="6" width="20.625" style="24" customWidth="1"/>
    <col min="7" max="16384" width="9" style="24"/>
  </cols>
  <sheetData>
    <row r="1" spans="1:6" s="1763" customFormat="1" ht="20.100000000000001" customHeight="1">
      <c r="A1" s="3046" t="str">
        <f>HYPERLINK("#目次!A1","【目次に戻る】")</f>
        <v>【目次に戻る】</v>
      </c>
      <c r="B1" s="3046"/>
      <c r="C1" s="3046"/>
      <c r="D1" s="3046"/>
      <c r="E1" s="1762"/>
      <c r="F1" s="1762"/>
    </row>
    <row r="2" spans="1:6" s="1763" customFormat="1" ht="20.100000000000001" customHeight="1">
      <c r="A2" s="3046" t="str">
        <f>HYPERLINK("#業務所管課別目次!A1","【業務所管課別目次に戻る】")</f>
        <v>【業務所管課別目次に戻る】</v>
      </c>
      <c r="B2" s="3046"/>
      <c r="C2" s="3046"/>
      <c r="D2" s="3046"/>
      <c r="E2" s="1762"/>
      <c r="F2" s="1762"/>
    </row>
    <row r="3" spans="1:6" s="401" customFormat="1" ht="26.1" customHeight="1">
      <c r="A3" s="3047" t="s">
        <v>2761</v>
      </c>
      <c r="B3" s="3047"/>
      <c r="C3" s="3047"/>
      <c r="D3" s="3047"/>
      <c r="E3" s="3047"/>
      <c r="F3" s="3047"/>
    </row>
    <row r="4" spans="1:6" s="90" customFormat="1" ht="15" customHeight="1">
      <c r="A4" s="652"/>
      <c r="B4" s="111"/>
      <c r="C4" s="111"/>
      <c r="D4" s="111"/>
      <c r="E4" s="111"/>
    </row>
    <row r="5" spans="1:6" s="90" customFormat="1" ht="15" customHeight="1" thickBot="1">
      <c r="A5" s="1556" t="s">
        <v>2762</v>
      </c>
      <c r="B5" s="1556"/>
      <c r="C5" s="1556"/>
      <c r="D5" s="1561"/>
      <c r="E5" s="106"/>
      <c r="F5" s="42" t="s">
        <v>2763</v>
      </c>
    </row>
    <row r="6" spans="1:6" ht="18" customHeight="1" thickTop="1">
      <c r="A6" s="3683" t="s">
        <v>2764</v>
      </c>
      <c r="B6" s="3066" t="s">
        <v>2765</v>
      </c>
      <c r="C6" s="3067"/>
      <c r="D6" s="3036"/>
      <c r="E6" s="3130" t="s">
        <v>2766</v>
      </c>
      <c r="F6" s="3042" t="s">
        <v>2767</v>
      </c>
    </row>
    <row r="7" spans="1:6" ht="18" customHeight="1">
      <c r="A7" s="3684"/>
      <c r="B7" s="45" t="s">
        <v>1689</v>
      </c>
      <c r="C7" s="1551" t="s">
        <v>2768</v>
      </c>
      <c r="D7" s="1550" t="s">
        <v>2769</v>
      </c>
      <c r="E7" s="3131"/>
      <c r="F7" s="3044"/>
    </row>
    <row r="8" spans="1:6" s="25" customFormat="1" ht="18" customHeight="1">
      <c r="A8" s="1727" t="s">
        <v>661</v>
      </c>
      <c r="B8" s="694">
        <v>446</v>
      </c>
      <c r="C8" s="1733">
        <v>388</v>
      </c>
      <c r="D8" s="1733">
        <v>58</v>
      </c>
      <c r="E8" s="673">
        <v>1388</v>
      </c>
      <c r="F8" s="673">
        <v>420</v>
      </c>
    </row>
    <row r="9" spans="1:6" s="25" customFormat="1" ht="18" customHeight="1">
      <c r="A9" s="1727">
        <v>29</v>
      </c>
      <c r="B9" s="694">
        <v>328</v>
      </c>
      <c r="C9" s="1733">
        <v>302</v>
      </c>
      <c r="D9" s="1733">
        <v>26</v>
      </c>
      <c r="E9" s="673">
        <v>964</v>
      </c>
      <c r="F9" s="673">
        <v>328</v>
      </c>
    </row>
    <row r="10" spans="1:6" s="25" customFormat="1" ht="18" customHeight="1">
      <c r="A10" s="1727">
        <v>30</v>
      </c>
      <c r="B10" s="694">
        <v>366</v>
      </c>
      <c r="C10" s="1733">
        <v>366</v>
      </c>
      <c r="D10" s="23" t="s">
        <v>443</v>
      </c>
      <c r="E10" s="673">
        <v>366</v>
      </c>
      <c r="F10" s="673">
        <v>366</v>
      </c>
    </row>
    <row r="11" spans="1:6" s="682" customFormat="1" ht="18" customHeight="1">
      <c r="A11" s="1727" t="s">
        <v>660</v>
      </c>
      <c r="B11" s="694">
        <v>297</v>
      </c>
      <c r="C11" s="1733">
        <v>297</v>
      </c>
      <c r="D11" s="23" t="s">
        <v>443</v>
      </c>
      <c r="E11" s="673">
        <v>297</v>
      </c>
      <c r="F11" s="673">
        <v>297</v>
      </c>
    </row>
    <row r="12" spans="1:6" s="310" customFormat="1" ht="18" customHeight="1">
      <c r="A12" s="446">
        <v>2</v>
      </c>
      <c r="B12" s="1734">
        <f>SUM(C12:D12)</f>
        <v>351</v>
      </c>
      <c r="C12" s="1735">
        <v>351</v>
      </c>
      <c r="D12" s="670" t="str">
        <f>IF(B11-F11=0,"-",B11-F11)</f>
        <v>-</v>
      </c>
      <c r="E12" s="669">
        <v>351</v>
      </c>
      <c r="F12" s="669">
        <v>351</v>
      </c>
    </row>
    <row r="13" spans="1:6" s="90" customFormat="1" ht="15" customHeight="1">
      <c r="A13" s="1558" t="s">
        <v>2770</v>
      </c>
      <c r="B13" s="1558"/>
      <c r="C13" s="35"/>
      <c r="D13" s="35"/>
    </row>
  </sheetData>
  <mergeCells count="7">
    <mergeCell ref="A1:D1"/>
    <mergeCell ref="A2:D2"/>
    <mergeCell ref="A3:F3"/>
    <mergeCell ref="A6:A7"/>
    <mergeCell ref="B6:D6"/>
    <mergeCell ref="E6:E7"/>
    <mergeCell ref="F6:F7"/>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zoomScaleNormal="100" zoomScaleSheetLayoutView="100" workbookViewId="0">
      <selection activeCell="D23" sqref="D23"/>
    </sheetView>
  </sheetViews>
  <sheetFormatPr defaultColWidth="9" defaultRowHeight="13.5"/>
  <cols>
    <col min="1" max="1" width="22.625" style="1" customWidth="1"/>
    <col min="2" max="7" width="16.625" style="1" customWidth="1"/>
    <col min="8" max="9" width="10.125" style="1" customWidth="1"/>
    <col min="10" max="16384" width="9" style="1"/>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6.1" customHeight="1">
      <c r="A3" s="3047" t="s">
        <v>3142</v>
      </c>
      <c r="B3" s="3047"/>
      <c r="C3" s="3047"/>
      <c r="D3" s="3047"/>
      <c r="E3" s="3047"/>
      <c r="F3" s="3047"/>
      <c r="G3" s="3047"/>
    </row>
    <row r="4" spans="1:26" s="90" customFormat="1" ht="15" customHeight="1">
      <c r="A4" s="111"/>
      <c r="B4" s="111"/>
      <c r="C4" s="111"/>
      <c r="D4" s="111"/>
      <c r="E4" s="111"/>
      <c r="F4" s="111"/>
      <c r="G4" s="111"/>
    </row>
    <row r="5" spans="1:26" s="90" customFormat="1" ht="15" customHeight="1" thickBot="1">
      <c r="A5" s="1817"/>
      <c r="B5" s="51"/>
      <c r="G5" s="133" t="s">
        <v>3141</v>
      </c>
    </row>
    <row r="6" spans="1:26" s="24" customFormat="1" ht="18" customHeight="1" thickTop="1">
      <c r="A6" s="3695" t="s">
        <v>697</v>
      </c>
      <c r="B6" s="3066" t="s">
        <v>2336</v>
      </c>
      <c r="C6" s="3067"/>
      <c r="D6" s="3036"/>
      <c r="E6" s="3066" t="s">
        <v>3140</v>
      </c>
      <c r="F6" s="3067"/>
      <c r="G6" s="3067"/>
      <c r="H6" s="1848"/>
      <c r="I6" s="3694"/>
      <c r="J6" s="3694"/>
      <c r="K6" s="3694"/>
    </row>
    <row r="7" spans="1:26" s="24" customFormat="1" ht="18" customHeight="1">
      <c r="A7" s="3696"/>
      <c r="B7" s="1790" t="s">
        <v>3139</v>
      </c>
      <c r="C7" s="1790" t="s">
        <v>3138</v>
      </c>
      <c r="D7" s="258" t="s">
        <v>3137</v>
      </c>
      <c r="E7" s="1790" t="s">
        <v>3139</v>
      </c>
      <c r="F7" s="1790" t="s">
        <v>3138</v>
      </c>
      <c r="G7" s="257" t="s">
        <v>3137</v>
      </c>
      <c r="H7" s="1845"/>
    </row>
    <row r="8" spans="1:26" s="90" customFormat="1" ht="18" customHeight="1">
      <c r="A8" s="1847"/>
      <c r="B8" s="211" t="s">
        <v>704</v>
      </c>
      <c r="C8" s="226" t="s">
        <v>329</v>
      </c>
      <c r="D8" s="226" t="s">
        <v>1088</v>
      </c>
      <c r="E8" s="226" t="s">
        <v>704</v>
      </c>
      <c r="F8" s="226" t="s">
        <v>329</v>
      </c>
      <c r="G8" s="226" t="s">
        <v>1088</v>
      </c>
      <c r="H8" s="51"/>
    </row>
    <row r="9" spans="1:26" s="1846" customFormat="1" ht="18" customHeight="1">
      <c r="A9" s="1607" t="s">
        <v>991</v>
      </c>
      <c r="B9" s="1608">
        <v>10</v>
      </c>
      <c r="C9" s="1603">
        <v>194</v>
      </c>
      <c r="D9" s="1603">
        <v>311</v>
      </c>
      <c r="E9" s="1603">
        <v>59</v>
      </c>
      <c r="F9" s="1603">
        <v>4853</v>
      </c>
      <c r="G9" s="1603">
        <v>8792</v>
      </c>
      <c r="H9" s="1845"/>
    </row>
    <row r="10" spans="1:26" s="1845" customFormat="1" ht="18" customHeight="1">
      <c r="A10" s="1607" t="s">
        <v>660</v>
      </c>
      <c r="B10" s="1608">
        <v>414</v>
      </c>
      <c r="C10" s="1603">
        <v>4451</v>
      </c>
      <c r="D10" s="1603">
        <v>7415</v>
      </c>
      <c r="E10" s="1603">
        <v>82</v>
      </c>
      <c r="F10" s="1603">
        <v>5569</v>
      </c>
      <c r="G10" s="1603">
        <v>9693</v>
      </c>
    </row>
    <row r="11" spans="1:26" s="391" customFormat="1" ht="18" customHeight="1">
      <c r="A11" s="1609">
        <v>2</v>
      </c>
      <c r="B11" s="1610">
        <v>146</v>
      </c>
      <c r="C11" s="1611">
        <v>1282</v>
      </c>
      <c r="D11" s="1611">
        <v>1499</v>
      </c>
      <c r="E11" s="1611" t="s">
        <v>443</v>
      </c>
      <c r="F11" s="1611" t="s">
        <v>443</v>
      </c>
      <c r="G11" s="1611" t="s">
        <v>443</v>
      </c>
      <c r="H11" s="1844"/>
    </row>
    <row r="12" spans="1:26" s="90" customFormat="1" ht="15" customHeight="1">
      <c r="A12" s="51" t="s">
        <v>2558</v>
      </c>
      <c r="B12" s="1843"/>
      <c r="C12" s="1843"/>
      <c r="D12" s="1843"/>
      <c r="E12" s="1843"/>
      <c r="F12" s="1843"/>
      <c r="G12" s="1843"/>
    </row>
  </sheetData>
  <mergeCells count="7">
    <mergeCell ref="A1:D1"/>
    <mergeCell ref="A2:D2"/>
    <mergeCell ref="I6:K6"/>
    <mergeCell ref="A3:G3"/>
    <mergeCell ref="E6:G6"/>
    <mergeCell ref="B6:D6"/>
    <mergeCell ref="A6:A7"/>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
  <sheetViews>
    <sheetView zoomScaleNormal="100" zoomScaleSheetLayoutView="100" workbookViewId="0">
      <selection activeCell="A2" sqref="A2:D2"/>
    </sheetView>
  </sheetViews>
  <sheetFormatPr defaultColWidth="9" defaultRowHeight="13.5"/>
  <cols>
    <col min="1" max="1" width="16.625" style="1" customWidth="1"/>
    <col min="2" max="8" width="15.625" style="1" customWidth="1"/>
    <col min="9" max="10" width="10.125" style="1" customWidth="1"/>
    <col min="11" max="16384" width="9" style="1"/>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6.1" customHeight="1">
      <c r="A3" s="3047" t="s">
        <v>3150</v>
      </c>
      <c r="B3" s="3047"/>
      <c r="C3" s="3047"/>
      <c r="D3" s="3047"/>
      <c r="E3" s="3047"/>
      <c r="F3" s="3047"/>
      <c r="G3" s="3047"/>
      <c r="H3" s="3047"/>
    </row>
    <row r="4" spans="1:26" s="90" customFormat="1" ht="15" customHeight="1"/>
    <row r="5" spans="1:26" s="90" customFormat="1" ht="15" customHeight="1" thickBot="1">
      <c r="A5" s="90" t="s">
        <v>2762</v>
      </c>
      <c r="H5" s="106" t="s">
        <v>3149</v>
      </c>
    </row>
    <row r="6" spans="1:26" s="24" customFormat="1" ht="18" customHeight="1" thickTop="1">
      <c r="A6" s="3036" t="s">
        <v>2615</v>
      </c>
      <c r="B6" s="3073" t="s">
        <v>25</v>
      </c>
      <c r="C6" s="3076" t="s">
        <v>3148</v>
      </c>
      <c r="D6" s="3066" t="s">
        <v>3147</v>
      </c>
      <c r="E6" s="3067"/>
      <c r="F6" s="3067"/>
      <c r="G6" s="3067"/>
      <c r="H6" s="3067"/>
    </row>
    <row r="7" spans="1:26" s="24" customFormat="1" ht="18" customHeight="1">
      <c r="A7" s="3037"/>
      <c r="B7" s="3075"/>
      <c r="C7" s="3134"/>
      <c r="D7" s="1786" t="s">
        <v>1031</v>
      </c>
      <c r="E7" s="258" t="s">
        <v>3146</v>
      </c>
      <c r="F7" s="258" t="s">
        <v>3145</v>
      </c>
      <c r="G7" s="1790" t="s">
        <v>2741</v>
      </c>
      <c r="H7" s="257" t="s">
        <v>3144</v>
      </c>
    </row>
    <row r="8" spans="1:26" s="700" customFormat="1" ht="18" customHeight="1">
      <c r="A8" s="1607" t="s">
        <v>991</v>
      </c>
      <c r="B8" s="1608">
        <v>35781</v>
      </c>
      <c r="C8" s="1603">
        <v>5697</v>
      </c>
      <c r="D8" s="1603">
        <v>24374</v>
      </c>
      <c r="E8" s="1603">
        <v>1465</v>
      </c>
      <c r="F8" s="1603">
        <v>25</v>
      </c>
      <c r="G8" s="1603">
        <v>2357</v>
      </c>
      <c r="H8" s="1603">
        <v>1863</v>
      </c>
    </row>
    <row r="9" spans="1:26" s="1849" customFormat="1" ht="18" customHeight="1">
      <c r="A9" s="1607" t="s">
        <v>660</v>
      </c>
      <c r="B9" s="1608">
        <v>28146</v>
      </c>
      <c r="C9" s="1603">
        <v>4751</v>
      </c>
      <c r="D9" s="1603">
        <v>18183</v>
      </c>
      <c r="E9" s="1603">
        <v>1335</v>
      </c>
      <c r="F9" s="1603">
        <v>101</v>
      </c>
      <c r="G9" s="1603">
        <v>2105</v>
      </c>
      <c r="H9" s="1603">
        <v>1671</v>
      </c>
    </row>
    <row r="10" spans="1:26" s="391" customFormat="1" ht="18" customHeight="1">
      <c r="A10" s="1609">
        <v>2</v>
      </c>
      <c r="B10" s="1610">
        <f>SUM(C10:H10)</f>
        <v>16914</v>
      </c>
      <c r="C10" s="1611">
        <v>3208</v>
      </c>
      <c r="D10" s="1611">
        <v>10688</v>
      </c>
      <c r="E10" s="284">
        <v>913</v>
      </c>
      <c r="F10" s="284">
        <v>59</v>
      </c>
      <c r="G10" s="1611">
        <v>1136</v>
      </c>
      <c r="H10" s="1611">
        <v>910</v>
      </c>
    </row>
    <row r="11" spans="1:26" s="90" customFormat="1" ht="15" customHeight="1">
      <c r="A11" s="91" t="s">
        <v>3143</v>
      </c>
      <c r="B11" s="91"/>
      <c r="C11" s="91"/>
      <c r="D11" s="33"/>
    </row>
  </sheetData>
  <mergeCells count="7">
    <mergeCell ref="A1:D1"/>
    <mergeCell ref="A2:D2"/>
    <mergeCell ref="A6:A7"/>
    <mergeCell ref="D6:H6"/>
    <mergeCell ref="B6:B7"/>
    <mergeCell ref="C6:C7"/>
    <mergeCell ref="A3:H3"/>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
  <sheetViews>
    <sheetView zoomScaleNormal="100" zoomScaleSheetLayoutView="100" workbookViewId="0">
      <selection activeCell="A2" sqref="A2:D2"/>
    </sheetView>
  </sheetViews>
  <sheetFormatPr defaultColWidth="9" defaultRowHeight="13.5"/>
  <cols>
    <col min="1" max="1" width="18.625" style="1" customWidth="1"/>
    <col min="2" max="7" width="17.625" style="1" customWidth="1"/>
    <col min="8" max="9" width="10.125" style="1" customWidth="1"/>
    <col min="10" max="16384" width="9" style="1"/>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6.1" customHeight="1">
      <c r="A3" s="3047" t="s">
        <v>3156</v>
      </c>
      <c r="B3" s="3047"/>
      <c r="C3" s="3047"/>
      <c r="D3" s="3047"/>
      <c r="E3" s="3047"/>
      <c r="F3" s="3047"/>
      <c r="G3" s="3047"/>
    </row>
    <row r="4" spans="1:26" s="90" customFormat="1" ht="15" customHeight="1"/>
    <row r="5" spans="1:26" s="90" customFormat="1" ht="15" customHeight="1" thickBot="1">
      <c r="A5" s="90" t="s">
        <v>215</v>
      </c>
      <c r="B5" s="1817"/>
      <c r="E5" s="106"/>
      <c r="G5" s="106" t="s">
        <v>3155</v>
      </c>
    </row>
    <row r="6" spans="1:26" s="24" customFormat="1" ht="18" customHeight="1" thickTop="1">
      <c r="A6" s="3036" t="s">
        <v>2615</v>
      </c>
      <c r="B6" s="3073" t="s">
        <v>25</v>
      </c>
      <c r="C6" s="3067" t="s">
        <v>3154</v>
      </c>
      <c r="D6" s="3067"/>
      <c r="E6" s="3067"/>
      <c r="F6" s="3067"/>
      <c r="G6" s="3067"/>
    </row>
    <row r="7" spans="1:26" s="24" customFormat="1" ht="18" customHeight="1">
      <c r="A7" s="3037"/>
      <c r="B7" s="3075"/>
      <c r="C7" s="1786" t="s">
        <v>2748</v>
      </c>
      <c r="D7" s="1790" t="s">
        <v>3153</v>
      </c>
      <c r="E7" s="258" t="s">
        <v>3152</v>
      </c>
      <c r="F7" s="1790" t="s">
        <v>2746</v>
      </c>
      <c r="G7" s="1850" t="s">
        <v>3151</v>
      </c>
    </row>
    <row r="8" spans="1:26" s="700" customFormat="1" ht="18" customHeight="1">
      <c r="A8" s="1607" t="s">
        <v>991</v>
      </c>
      <c r="B8" s="1608">
        <v>16355</v>
      </c>
      <c r="C8" s="1603">
        <v>2502</v>
      </c>
      <c r="D8" s="1603">
        <v>9271</v>
      </c>
      <c r="E8" s="1603">
        <v>973</v>
      </c>
      <c r="F8" s="1603">
        <v>3076</v>
      </c>
      <c r="G8" s="1603">
        <v>533</v>
      </c>
    </row>
    <row r="9" spans="1:26" s="1849" customFormat="1" ht="18" customHeight="1">
      <c r="A9" s="1607" t="s">
        <v>660</v>
      </c>
      <c r="B9" s="1608">
        <v>16114</v>
      </c>
      <c r="C9" s="1603">
        <v>3094</v>
      </c>
      <c r="D9" s="1603">
        <v>8592</v>
      </c>
      <c r="E9" s="1603">
        <v>778</v>
      </c>
      <c r="F9" s="1603">
        <v>3560</v>
      </c>
      <c r="G9" s="1603">
        <v>90</v>
      </c>
    </row>
    <row r="10" spans="1:26" s="391" customFormat="1" ht="18" customHeight="1">
      <c r="A10" s="1609">
        <v>2</v>
      </c>
      <c r="B10" s="1610">
        <f>SUM(C10:G10)</f>
        <v>18695</v>
      </c>
      <c r="C10" s="1611">
        <v>4542</v>
      </c>
      <c r="D10" s="1611">
        <v>8997</v>
      </c>
      <c r="E10" s="1611">
        <v>646</v>
      </c>
      <c r="F10" s="1611">
        <v>4510</v>
      </c>
      <c r="G10" s="1611" t="s">
        <v>443</v>
      </c>
    </row>
    <row r="11" spans="1:26" s="90" customFormat="1" ht="15" customHeight="1">
      <c r="A11" s="91" t="s">
        <v>3143</v>
      </c>
      <c r="B11" s="91"/>
      <c r="C11" s="91"/>
    </row>
  </sheetData>
  <mergeCells count="6">
    <mergeCell ref="A6:A7"/>
    <mergeCell ref="C6:G6"/>
    <mergeCell ref="B6:B7"/>
    <mergeCell ref="A3:G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
  <sheetViews>
    <sheetView zoomScaleNormal="100" zoomScaleSheetLayoutView="100" workbookViewId="0">
      <selection activeCell="A2" sqref="A2:D2"/>
    </sheetView>
  </sheetViews>
  <sheetFormatPr defaultColWidth="9" defaultRowHeight="13.5"/>
  <cols>
    <col min="1" max="1" width="16.625" style="1" customWidth="1"/>
    <col min="2" max="8" width="14.625" style="1" customWidth="1"/>
    <col min="9" max="10" width="10.125" style="1" customWidth="1"/>
    <col min="11" max="16384" width="9" style="1"/>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6.1" customHeight="1">
      <c r="A3" s="3203" t="s">
        <v>3167</v>
      </c>
      <c r="B3" s="3203"/>
      <c r="C3" s="3203"/>
      <c r="D3" s="3203"/>
      <c r="E3" s="3203"/>
      <c r="F3" s="3203"/>
      <c r="G3" s="3203"/>
      <c r="H3" s="3203"/>
    </row>
    <row r="4" spans="1:26" s="90" customFormat="1" ht="15" customHeight="1"/>
    <row r="5" spans="1:26" s="90" customFormat="1" ht="15" customHeight="1" thickBot="1">
      <c r="A5" s="90" t="s">
        <v>215</v>
      </c>
      <c r="H5" s="106" t="s">
        <v>3166</v>
      </c>
    </row>
    <row r="6" spans="1:26" s="24" customFormat="1" ht="18" customHeight="1" thickTop="1">
      <c r="A6" s="3036" t="s">
        <v>2615</v>
      </c>
      <c r="B6" s="3171" t="s">
        <v>194</v>
      </c>
      <c r="C6" s="3036" t="s">
        <v>3165</v>
      </c>
      <c r="D6" s="3040"/>
      <c r="E6" s="3040"/>
      <c r="F6" s="1787" t="s">
        <v>3164</v>
      </c>
      <c r="G6" s="3038" t="s">
        <v>3163</v>
      </c>
      <c r="H6" s="3697" t="s">
        <v>3162</v>
      </c>
    </row>
    <row r="7" spans="1:26" s="24" customFormat="1" ht="18" customHeight="1">
      <c r="A7" s="3037"/>
      <c r="B7" s="3164"/>
      <c r="C7" s="1786" t="s">
        <v>3161</v>
      </c>
      <c r="D7" s="1790" t="s">
        <v>3160</v>
      </c>
      <c r="E7" s="1790" t="s">
        <v>3159</v>
      </c>
      <c r="F7" s="1788" t="s">
        <v>3158</v>
      </c>
      <c r="G7" s="3039"/>
      <c r="H7" s="3698"/>
    </row>
    <row r="8" spans="1:26" s="700" customFormat="1" ht="18" customHeight="1">
      <c r="A8" s="1852" t="s">
        <v>991</v>
      </c>
      <c r="B8" s="22">
        <v>48488</v>
      </c>
      <c r="C8" s="22">
        <v>9377</v>
      </c>
      <c r="D8" s="22">
        <v>7697</v>
      </c>
      <c r="E8" s="22">
        <v>11185</v>
      </c>
      <c r="F8" s="22">
        <v>5709</v>
      </c>
      <c r="G8" s="22">
        <v>2121</v>
      </c>
      <c r="H8" s="22">
        <v>12399</v>
      </c>
    </row>
    <row r="9" spans="1:26" s="1849" customFormat="1" ht="18" customHeight="1">
      <c r="A9" s="246" t="s">
        <v>660</v>
      </c>
      <c r="B9" s="22">
        <v>61237</v>
      </c>
      <c r="C9" s="22">
        <v>8982</v>
      </c>
      <c r="D9" s="22">
        <v>6193</v>
      </c>
      <c r="E9" s="22">
        <v>10302</v>
      </c>
      <c r="F9" s="22">
        <v>14010</v>
      </c>
      <c r="G9" s="22">
        <v>7866</v>
      </c>
      <c r="H9" s="22">
        <v>13884</v>
      </c>
    </row>
    <row r="10" spans="1:26" s="391" customFormat="1" ht="18" customHeight="1">
      <c r="A10" s="341">
        <v>2</v>
      </c>
      <c r="B10" s="1851">
        <f>SUM(C10:H10)</f>
        <v>31578</v>
      </c>
      <c r="C10" s="1851">
        <v>4423</v>
      </c>
      <c r="D10" s="1851">
        <v>2356</v>
      </c>
      <c r="E10" s="1851">
        <v>6285</v>
      </c>
      <c r="F10" s="1851">
        <v>7652</v>
      </c>
      <c r="G10" s="1851">
        <v>2577</v>
      </c>
      <c r="H10" s="1851">
        <v>8285</v>
      </c>
    </row>
    <row r="11" spans="1:26" s="90" customFormat="1" ht="15" customHeight="1">
      <c r="A11" s="51" t="s">
        <v>3157</v>
      </c>
      <c r="B11" s="51"/>
      <c r="C11" s="51"/>
    </row>
  </sheetData>
  <mergeCells count="8">
    <mergeCell ref="A1:D1"/>
    <mergeCell ref="A2:D2"/>
    <mergeCell ref="A3:H3"/>
    <mergeCell ref="H6:H7"/>
    <mergeCell ref="A6:A7"/>
    <mergeCell ref="C6:E6"/>
    <mergeCell ref="G6:G7"/>
    <mergeCell ref="B6:B7"/>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zoomScaleNormal="100" zoomScaleSheetLayoutView="100" workbookViewId="0">
      <selection activeCell="A2" sqref="A2:D2"/>
    </sheetView>
  </sheetViews>
  <sheetFormatPr defaultColWidth="9" defaultRowHeight="13.5"/>
  <cols>
    <col min="1" max="1" width="16.625" style="1" customWidth="1"/>
    <col min="2" max="2" width="12.625" style="1" customWidth="1"/>
    <col min="3" max="10" width="11.625" style="1" customWidth="1"/>
    <col min="11" max="12" width="10.125" style="1" customWidth="1"/>
    <col min="13" max="16384" width="9" style="1"/>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6.1" customHeight="1">
      <c r="A3" s="3047" t="s">
        <v>3177</v>
      </c>
      <c r="B3" s="3047"/>
      <c r="C3" s="3047"/>
      <c r="D3" s="3047"/>
      <c r="E3" s="3047"/>
      <c r="F3" s="3047"/>
      <c r="G3" s="3047"/>
      <c r="H3" s="3047"/>
      <c r="I3" s="3047"/>
      <c r="J3" s="3047"/>
    </row>
    <row r="4" spans="1:26" s="90" customFormat="1" ht="15" customHeight="1">
      <c r="A4" s="111"/>
      <c r="B4" s="111"/>
      <c r="C4" s="111"/>
      <c r="D4" s="111"/>
      <c r="E4" s="111"/>
      <c r="F4" s="111"/>
      <c r="G4" s="111"/>
      <c r="H4" s="111"/>
      <c r="I4" s="111"/>
      <c r="J4" s="111"/>
    </row>
    <row r="5" spans="1:26" s="90" customFormat="1" ht="15" customHeight="1" thickBot="1">
      <c r="A5" s="90" t="s">
        <v>215</v>
      </c>
      <c r="J5" s="106" t="s">
        <v>3176</v>
      </c>
    </row>
    <row r="6" spans="1:26" s="24" customFormat="1" ht="18" customHeight="1" thickTop="1">
      <c r="A6" s="3036" t="s">
        <v>2615</v>
      </c>
      <c r="B6" s="3702" t="s">
        <v>25</v>
      </c>
      <c r="C6" s="3699" t="s">
        <v>3175</v>
      </c>
      <c r="D6" s="3700"/>
      <c r="E6" s="3700"/>
      <c r="F6" s="3701"/>
      <c r="G6" s="213" t="s">
        <v>3174</v>
      </c>
      <c r="H6" s="3038" t="s">
        <v>3173</v>
      </c>
      <c r="I6" s="3038" t="s">
        <v>3172</v>
      </c>
      <c r="J6" s="3697" t="s">
        <v>3162</v>
      </c>
    </row>
    <row r="7" spans="1:26" s="24" customFormat="1" ht="18" customHeight="1">
      <c r="A7" s="3037"/>
      <c r="B7" s="3703"/>
      <c r="C7" s="1786" t="s">
        <v>3161</v>
      </c>
      <c r="D7" s="1790" t="s">
        <v>3160</v>
      </c>
      <c r="E7" s="1790" t="s">
        <v>3159</v>
      </c>
      <c r="F7" s="1790" t="s">
        <v>3171</v>
      </c>
      <c r="G7" s="1800" t="s">
        <v>3170</v>
      </c>
      <c r="H7" s="3039"/>
      <c r="I7" s="3039"/>
      <c r="J7" s="3698"/>
    </row>
    <row r="8" spans="1:26" s="700" customFormat="1" ht="18" customHeight="1">
      <c r="A8" s="1607" t="s">
        <v>991</v>
      </c>
      <c r="B8" s="104">
        <v>74824</v>
      </c>
      <c r="C8" s="22">
        <v>12837</v>
      </c>
      <c r="D8" s="22">
        <v>5179</v>
      </c>
      <c r="E8" s="22">
        <v>3470</v>
      </c>
      <c r="F8" s="22">
        <v>11258</v>
      </c>
      <c r="G8" s="27">
        <v>4662</v>
      </c>
      <c r="H8" s="22">
        <v>7238</v>
      </c>
      <c r="I8" s="22">
        <v>9017</v>
      </c>
      <c r="J8" s="22">
        <v>21163</v>
      </c>
    </row>
    <row r="9" spans="1:26" s="1849" customFormat="1" ht="18" customHeight="1">
      <c r="A9" s="1607" t="s">
        <v>660</v>
      </c>
      <c r="B9" s="104">
        <v>70347</v>
      </c>
      <c r="C9" s="22">
        <v>13184</v>
      </c>
      <c r="D9" s="22">
        <v>5174</v>
      </c>
      <c r="E9" s="22">
        <v>3233</v>
      </c>
      <c r="F9" s="22">
        <v>9879</v>
      </c>
      <c r="G9" s="27">
        <v>3518</v>
      </c>
      <c r="H9" s="22">
        <v>6981</v>
      </c>
      <c r="I9" s="22">
        <v>8301</v>
      </c>
      <c r="J9" s="22">
        <v>20077</v>
      </c>
    </row>
    <row r="10" spans="1:26" s="391" customFormat="1" ht="18" customHeight="1">
      <c r="A10" s="341">
        <v>2</v>
      </c>
      <c r="B10" s="1851">
        <f>SUM(C10:J10)</f>
        <v>27929</v>
      </c>
      <c r="C10" s="308">
        <v>3822</v>
      </c>
      <c r="D10" s="308">
        <v>3024</v>
      </c>
      <c r="E10" s="308">
        <v>1066</v>
      </c>
      <c r="F10" s="308">
        <v>4047</v>
      </c>
      <c r="G10" s="285">
        <v>1019</v>
      </c>
      <c r="H10" s="308" t="s">
        <v>443</v>
      </c>
      <c r="I10" s="308">
        <v>2900</v>
      </c>
      <c r="J10" s="308">
        <v>12051</v>
      </c>
    </row>
    <row r="11" spans="1:26" s="90" customFormat="1" ht="15" customHeight="1">
      <c r="A11" s="91" t="s">
        <v>3169</v>
      </c>
      <c r="B11" s="91"/>
      <c r="C11" s="91"/>
      <c r="D11" s="91"/>
      <c r="E11" s="91"/>
      <c r="F11" s="91"/>
      <c r="G11" s="91"/>
    </row>
    <row r="12" spans="1:26" s="90" customFormat="1" ht="15" customHeight="1">
      <c r="A12" s="90" t="s">
        <v>3168</v>
      </c>
    </row>
  </sheetData>
  <mergeCells count="9">
    <mergeCell ref="A1:D1"/>
    <mergeCell ref="A2:D2"/>
    <mergeCell ref="A3:J3"/>
    <mergeCell ref="H6:H7"/>
    <mergeCell ref="I6:I7"/>
    <mergeCell ref="J6:J7"/>
    <mergeCell ref="C6:F6"/>
    <mergeCell ref="A6:A7"/>
    <mergeCell ref="B6:B7"/>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zoomScaleNormal="100" zoomScaleSheetLayoutView="100" workbookViewId="0">
      <selection activeCell="A2" sqref="A2:D2"/>
    </sheetView>
  </sheetViews>
  <sheetFormatPr defaultColWidth="9" defaultRowHeight="14.25"/>
  <cols>
    <col min="1" max="1" width="12.625" style="24" customWidth="1"/>
    <col min="2" max="2" width="9.125" style="24" customWidth="1"/>
    <col min="3" max="14" width="8.625" style="24" customWidth="1"/>
    <col min="15"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6.1" customHeight="1">
      <c r="A3" s="3706" t="s">
        <v>3197</v>
      </c>
      <c r="B3" s="3706"/>
      <c r="C3" s="3706"/>
      <c r="D3" s="3706"/>
      <c r="E3" s="3706"/>
      <c r="F3" s="3706"/>
      <c r="G3" s="3706"/>
      <c r="H3" s="3706"/>
      <c r="I3" s="3706"/>
      <c r="J3" s="3706"/>
      <c r="K3" s="3706"/>
      <c r="L3" s="3706"/>
      <c r="M3" s="3706"/>
      <c r="N3" s="3706"/>
      <c r="O3" s="1797"/>
      <c r="P3" s="1868"/>
    </row>
    <row r="4" spans="1:26" s="32" customFormat="1" ht="15" customHeight="1">
      <c r="A4" s="1867"/>
      <c r="B4" s="1867"/>
      <c r="C4" s="1867"/>
      <c r="D4" s="1867"/>
      <c r="E4" s="1867"/>
      <c r="F4" s="1867"/>
      <c r="G4" s="1867"/>
      <c r="H4" s="1867"/>
      <c r="I4" s="1867"/>
      <c r="J4" s="1867"/>
      <c r="K4" s="1867"/>
      <c r="L4" s="1867"/>
      <c r="M4" s="1867"/>
      <c r="N4" s="1867"/>
      <c r="O4" s="111"/>
      <c r="P4" s="110"/>
    </row>
    <row r="5" spans="1:26" s="140" customFormat="1" ht="20.100000000000001" customHeight="1">
      <c r="A5" s="3714" t="s">
        <v>3196</v>
      </c>
      <c r="B5" s="3714"/>
      <c r="C5" s="3714"/>
      <c r="D5" s="3714"/>
      <c r="E5" s="3714"/>
      <c r="F5" s="3714"/>
      <c r="G5" s="3714"/>
      <c r="H5" s="3714"/>
      <c r="I5" s="3714"/>
      <c r="J5" s="3714"/>
      <c r="K5" s="3714"/>
      <c r="L5" s="3714"/>
      <c r="M5" s="3714"/>
      <c r="N5" s="3714"/>
      <c r="O5" s="1791"/>
      <c r="P5" s="141"/>
    </row>
    <row r="6" spans="1:26" s="32" customFormat="1" ht="15" customHeight="1" thickBot="1">
      <c r="A6" s="1866" t="s">
        <v>215</v>
      </c>
      <c r="B6" s="1854"/>
      <c r="C6" s="1854"/>
      <c r="D6" s="1854"/>
      <c r="E6" s="1854"/>
      <c r="F6" s="1854"/>
      <c r="G6" s="1854"/>
      <c r="H6" s="1854"/>
      <c r="I6" s="1854"/>
      <c r="J6" s="1854"/>
      <c r="L6" s="1865"/>
      <c r="M6" s="1865"/>
      <c r="N6" s="1864" t="s">
        <v>3195</v>
      </c>
      <c r="O6" s="51"/>
      <c r="P6" s="42"/>
    </row>
    <row r="7" spans="1:26" ht="18" customHeight="1" thickTop="1">
      <c r="A7" s="3707" t="s">
        <v>2615</v>
      </c>
      <c r="B7" s="3709" t="s">
        <v>3194</v>
      </c>
      <c r="C7" s="3715" t="s">
        <v>3193</v>
      </c>
      <c r="D7" s="3716"/>
      <c r="E7" s="3716"/>
      <c r="F7" s="3720" t="s">
        <v>3192</v>
      </c>
      <c r="G7" s="3716"/>
      <c r="H7" s="3721"/>
      <c r="I7" s="3711" t="s">
        <v>3191</v>
      </c>
      <c r="J7" s="3711" t="s">
        <v>3190</v>
      </c>
      <c r="K7" s="3717" t="s">
        <v>3189</v>
      </c>
      <c r="L7" s="3718" t="s">
        <v>3188</v>
      </c>
      <c r="M7" s="3718" t="s">
        <v>3187</v>
      </c>
      <c r="N7" s="3704" t="s">
        <v>3186</v>
      </c>
      <c r="O7" s="644"/>
      <c r="P7" s="399"/>
    </row>
    <row r="8" spans="1:26" ht="30" customHeight="1">
      <c r="A8" s="3708"/>
      <c r="B8" s="3710"/>
      <c r="C8" s="1863" t="s">
        <v>3185</v>
      </c>
      <c r="D8" s="1862" t="s">
        <v>3184</v>
      </c>
      <c r="E8" s="1860" t="s">
        <v>3183</v>
      </c>
      <c r="F8" s="1860" t="s">
        <v>3182</v>
      </c>
      <c r="G8" s="1861" t="s">
        <v>3181</v>
      </c>
      <c r="H8" s="1860" t="s">
        <v>3180</v>
      </c>
      <c r="I8" s="3712"/>
      <c r="J8" s="3713"/>
      <c r="K8" s="3712"/>
      <c r="L8" s="3719"/>
      <c r="M8" s="3719"/>
      <c r="N8" s="3705"/>
      <c r="O8" s="643"/>
    </row>
    <row r="9" spans="1:26" ht="18" customHeight="1">
      <c r="A9" s="1607" t="s">
        <v>991</v>
      </c>
      <c r="B9" s="1859">
        <v>70470</v>
      </c>
      <c r="C9" s="1858">
        <v>2968</v>
      </c>
      <c r="D9" s="1858">
        <v>12700</v>
      </c>
      <c r="E9" s="1858">
        <v>1239</v>
      </c>
      <c r="F9" s="1858">
        <v>6160</v>
      </c>
      <c r="G9" s="1858">
        <v>151</v>
      </c>
      <c r="H9" s="1858">
        <v>597</v>
      </c>
      <c r="I9" s="1858">
        <v>10002</v>
      </c>
      <c r="J9" s="1858">
        <v>7597</v>
      </c>
      <c r="K9" s="1858">
        <v>3357</v>
      </c>
      <c r="L9" s="1858">
        <v>25345</v>
      </c>
      <c r="M9" s="1858">
        <v>2592</v>
      </c>
      <c r="N9" s="1858">
        <v>354</v>
      </c>
      <c r="O9" s="22"/>
    </row>
    <row r="10" spans="1:26" s="399" customFormat="1" ht="18" customHeight="1">
      <c r="A10" s="1607" t="s">
        <v>660</v>
      </c>
      <c r="B10" s="1859">
        <v>76554</v>
      </c>
      <c r="C10" s="1858">
        <v>2717</v>
      </c>
      <c r="D10" s="1858">
        <v>14897</v>
      </c>
      <c r="E10" s="1858">
        <v>917</v>
      </c>
      <c r="F10" s="1858">
        <v>9211</v>
      </c>
      <c r="G10" s="1858">
        <v>155</v>
      </c>
      <c r="H10" s="1858">
        <v>205</v>
      </c>
      <c r="I10" s="1858">
        <v>10407</v>
      </c>
      <c r="J10" s="1858">
        <v>6500</v>
      </c>
      <c r="K10" s="1858">
        <v>3565</v>
      </c>
      <c r="L10" s="1858">
        <v>27975</v>
      </c>
      <c r="M10" s="1858">
        <v>2155</v>
      </c>
      <c r="N10" s="1858">
        <v>5</v>
      </c>
      <c r="O10" s="22"/>
    </row>
    <row r="11" spans="1:26" s="391" customFormat="1" ht="18" customHeight="1">
      <c r="A11" s="1609">
        <v>2</v>
      </c>
      <c r="B11" s="1857">
        <f>SUM(C11:L11,N11)</f>
        <v>27133</v>
      </c>
      <c r="C11" s="1856">
        <v>858</v>
      </c>
      <c r="D11" s="1856">
        <v>3530</v>
      </c>
      <c r="E11" s="1856">
        <v>100</v>
      </c>
      <c r="F11" s="1856">
        <v>890</v>
      </c>
      <c r="G11" s="1856">
        <v>71</v>
      </c>
      <c r="H11" s="1856">
        <v>170</v>
      </c>
      <c r="I11" s="1856">
        <v>3453</v>
      </c>
      <c r="J11" s="661" t="s">
        <v>443</v>
      </c>
      <c r="K11" s="1856">
        <v>581</v>
      </c>
      <c r="L11" s="1856">
        <v>17480</v>
      </c>
      <c r="M11" s="1856">
        <v>526</v>
      </c>
      <c r="N11" s="661" t="s">
        <v>443</v>
      </c>
      <c r="O11" s="303"/>
    </row>
    <row r="12" spans="1:26" s="32" customFormat="1" ht="15" customHeight="1">
      <c r="A12" s="1855" t="s">
        <v>3179</v>
      </c>
      <c r="B12" s="1855"/>
      <c r="C12" s="1855"/>
      <c r="D12" s="1855"/>
      <c r="E12" s="1854"/>
    </row>
    <row r="13" spans="1:26" s="32" customFormat="1" ht="15" customHeight="1">
      <c r="A13" s="1853" t="s">
        <v>3178</v>
      </c>
      <c r="B13" s="1853"/>
      <c r="C13" s="1853"/>
      <c r="D13" s="1853"/>
      <c r="E13" s="1853"/>
    </row>
    <row r="15" spans="1:26" ht="25.5">
      <c r="A15" s="1212" t="s">
        <v>199</v>
      </c>
    </row>
  </sheetData>
  <mergeCells count="14">
    <mergeCell ref="A1:D1"/>
    <mergeCell ref="A2:D2"/>
    <mergeCell ref="N7:N8"/>
    <mergeCell ref="A3:N3"/>
    <mergeCell ref="A7:A8"/>
    <mergeCell ref="B7:B8"/>
    <mergeCell ref="I7:I8"/>
    <mergeCell ref="J7:J8"/>
    <mergeCell ref="A5:N5"/>
    <mergeCell ref="C7:E7"/>
    <mergeCell ref="K7:K8"/>
    <mergeCell ref="L7:L8"/>
    <mergeCell ref="M7:M8"/>
    <mergeCell ref="F7:H7"/>
  </mergeCells>
  <phoneticPr fontId="20"/>
  <pageMargins left="0.62992125984251968" right="0.62992125984251968" top="0.74803149606299213" bottom="0.74803149606299213" header="0.31496062992125984" footer="0.31496062992125984"/>
  <headerFooter alignWithMargins="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
  <sheetViews>
    <sheetView zoomScaleNormal="100" zoomScaleSheetLayoutView="100" workbookViewId="0">
      <selection activeCell="A2" sqref="A2:D2"/>
    </sheetView>
  </sheetViews>
  <sheetFormatPr defaultColWidth="9" defaultRowHeight="14.25"/>
  <cols>
    <col min="1" max="1" width="17.625" style="24" customWidth="1"/>
    <col min="2" max="5" width="26.625" style="24" customWidth="1"/>
    <col min="6"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40" customFormat="1" ht="20.100000000000001" customHeight="1">
      <c r="A3" s="3714" t="s">
        <v>3200</v>
      </c>
      <c r="B3" s="3714"/>
      <c r="C3" s="3714"/>
      <c r="D3" s="3714"/>
      <c r="E3" s="3722"/>
    </row>
    <row r="4" spans="1:26" s="32" customFormat="1" ht="15" customHeight="1" thickBot="1">
      <c r="A4" s="1866" t="s">
        <v>215</v>
      </c>
      <c r="B4" s="1854"/>
      <c r="C4" s="1854"/>
      <c r="D4" s="3723"/>
      <c r="E4" s="1854"/>
    </row>
    <row r="5" spans="1:26" ht="30" customHeight="1" thickTop="1">
      <c r="A5" s="1875" t="s">
        <v>2615</v>
      </c>
      <c r="B5" s="1874" t="s">
        <v>3199</v>
      </c>
      <c r="C5" s="1873" t="s">
        <v>1</v>
      </c>
      <c r="D5" s="1872" t="s">
        <v>2</v>
      </c>
      <c r="E5" s="1871" t="s">
        <v>3198</v>
      </c>
    </row>
    <row r="6" spans="1:26" ht="18" customHeight="1">
      <c r="A6" s="1607" t="s">
        <v>991</v>
      </c>
      <c r="B6" s="1870">
        <v>53472</v>
      </c>
      <c r="C6" s="1869">
        <v>31086</v>
      </c>
      <c r="D6" s="1869">
        <v>22386</v>
      </c>
      <c r="E6" s="1869">
        <v>1067</v>
      </c>
    </row>
    <row r="7" spans="1:26" s="399" customFormat="1" ht="18" customHeight="1">
      <c r="A7" s="1607" t="s">
        <v>660</v>
      </c>
      <c r="B7" s="1870">
        <v>42854</v>
      </c>
      <c r="C7" s="1869">
        <v>24040</v>
      </c>
      <c r="D7" s="1869">
        <v>18814</v>
      </c>
      <c r="E7" s="1869">
        <v>878</v>
      </c>
    </row>
    <row r="8" spans="1:26" s="391" customFormat="1" ht="18" customHeight="1">
      <c r="A8" s="1609">
        <v>2</v>
      </c>
      <c r="B8" s="1729">
        <f>SUM(C8:D8)</f>
        <v>653</v>
      </c>
      <c r="C8" s="670">
        <v>337</v>
      </c>
      <c r="D8" s="670">
        <v>316</v>
      </c>
      <c r="E8" s="670" t="s">
        <v>443</v>
      </c>
    </row>
    <row r="9" spans="1:26" s="32" customFormat="1" ht="15" customHeight="1">
      <c r="A9" s="1853" t="s">
        <v>3168</v>
      </c>
      <c r="B9" s="1853"/>
      <c r="C9" s="1853"/>
      <c r="D9" s="1853"/>
      <c r="E9" s="1854"/>
    </row>
  </sheetData>
  <mergeCells count="4">
    <mergeCell ref="A3:E3"/>
    <mergeCell ref="D4"/>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zoomScaleNormal="100" zoomScaleSheetLayoutView="100" workbookViewId="0">
      <selection activeCell="A2" sqref="A2:D2"/>
    </sheetView>
  </sheetViews>
  <sheetFormatPr defaultColWidth="9" defaultRowHeight="14.25"/>
  <cols>
    <col min="1" max="1" width="12.625" style="24" customWidth="1"/>
    <col min="2" max="14" width="8.625" style="24" customWidth="1"/>
    <col min="15"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6.1" customHeight="1">
      <c r="A3" s="3706" t="s">
        <v>3217</v>
      </c>
      <c r="B3" s="3706"/>
      <c r="C3" s="3706"/>
      <c r="D3" s="3706"/>
      <c r="E3" s="3706"/>
      <c r="F3" s="3706"/>
      <c r="G3" s="3706"/>
      <c r="H3" s="3706"/>
      <c r="I3" s="3706"/>
      <c r="J3" s="3706"/>
      <c r="K3" s="3706"/>
      <c r="L3" s="3706"/>
      <c r="M3" s="3706"/>
      <c r="N3" s="3706"/>
      <c r="O3" s="1884"/>
    </row>
    <row r="4" spans="1:26" s="32" customFormat="1" ht="15" customHeight="1">
      <c r="A4" s="1867"/>
      <c r="B4" s="1867"/>
      <c r="C4" s="1867"/>
      <c r="D4" s="1867"/>
      <c r="E4" s="1867"/>
      <c r="F4" s="1867"/>
      <c r="G4" s="1867"/>
      <c r="H4" s="1867"/>
      <c r="I4" s="1867"/>
      <c r="J4" s="1867"/>
      <c r="K4" s="1867"/>
      <c r="L4" s="1867"/>
      <c r="M4" s="1867"/>
      <c r="N4" s="1867"/>
    </row>
    <row r="5" spans="1:26" s="140" customFormat="1" ht="20.100000000000001" customHeight="1">
      <c r="A5" s="3714" t="s">
        <v>3216</v>
      </c>
      <c r="B5" s="3732"/>
      <c r="C5" s="3732"/>
      <c r="D5" s="3732"/>
      <c r="E5" s="3732"/>
      <c r="F5" s="3732"/>
      <c r="G5" s="3732"/>
      <c r="H5" s="3732"/>
      <c r="I5" s="3732"/>
      <c r="J5" s="3732"/>
      <c r="K5" s="3732"/>
      <c r="L5" s="3732"/>
      <c r="M5" s="3732"/>
      <c r="N5" s="3732"/>
      <c r="O5" s="1883"/>
    </row>
    <row r="6" spans="1:26" s="32" customFormat="1" ht="15" customHeight="1" thickBot="1">
      <c r="A6" s="1866" t="s">
        <v>215</v>
      </c>
      <c r="B6" s="1877"/>
      <c r="C6" s="1877"/>
      <c r="D6" s="1877"/>
      <c r="E6" s="1877"/>
      <c r="F6" s="1877"/>
      <c r="G6" s="1877"/>
      <c r="H6" s="1877"/>
      <c r="I6" s="1877"/>
      <c r="J6" s="1865"/>
      <c r="K6" s="1865"/>
      <c r="L6" s="1865"/>
      <c r="M6" s="1865"/>
      <c r="N6" s="1864" t="s">
        <v>3215</v>
      </c>
    </row>
    <row r="7" spans="1:26" ht="18" customHeight="1" thickTop="1">
      <c r="A7" s="3721" t="s">
        <v>2615</v>
      </c>
      <c r="B7" s="3728" t="s">
        <v>25</v>
      </c>
      <c r="C7" s="3730" t="s">
        <v>3188</v>
      </c>
      <c r="D7" s="3724" t="s">
        <v>3214</v>
      </c>
      <c r="E7" s="3734"/>
      <c r="F7" s="3734"/>
      <c r="G7" s="3734"/>
      <c r="H7" s="3735"/>
      <c r="I7" s="3726" t="s">
        <v>3213</v>
      </c>
      <c r="J7" s="3733" t="s">
        <v>3212</v>
      </c>
      <c r="K7" s="3733"/>
      <c r="L7" s="3717" t="s">
        <v>3211</v>
      </c>
      <c r="M7" s="3717" t="s">
        <v>3210</v>
      </c>
      <c r="N7" s="3724" t="s">
        <v>3209</v>
      </c>
    </row>
    <row r="8" spans="1:26" ht="18" customHeight="1">
      <c r="A8" s="3725"/>
      <c r="B8" s="3729"/>
      <c r="C8" s="3731"/>
      <c r="D8" s="1861" t="s">
        <v>3208</v>
      </c>
      <c r="E8" s="1861" t="s">
        <v>3207</v>
      </c>
      <c r="F8" s="1861" t="s">
        <v>3206</v>
      </c>
      <c r="G8" s="1861" t="s">
        <v>3205</v>
      </c>
      <c r="H8" s="1861" t="s">
        <v>3204</v>
      </c>
      <c r="I8" s="3727"/>
      <c r="J8" s="1861" t="s">
        <v>3203</v>
      </c>
      <c r="K8" s="1861" t="s">
        <v>234</v>
      </c>
      <c r="L8" s="3712"/>
      <c r="M8" s="3712"/>
      <c r="N8" s="3705"/>
    </row>
    <row r="9" spans="1:26" s="399" customFormat="1" ht="18" customHeight="1">
      <c r="A9" s="1607" t="s">
        <v>991</v>
      </c>
      <c r="B9" s="1882">
        <v>70724</v>
      </c>
      <c r="C9" s="1880">
        <v>14323</v>
      </c>
      <c r="D9" s="1880">
        <v>4993</v>
      </c>
      <c r="E9" s="1880">
        <v>6309</v>
      </c>
      <c r="F9" s="1880">
        <v>4589</v>
      </c>
      <c r="G9" s="1880">
        <v>6102</v>
      </c>
      <c r="H9" s="1880">
        <v>5269</v>
      </c>
      <c r="I9" s="1881">
        <v>6205</v>
      </c>
      <c r="J9" s="1880">
        <v>8380</v>
      </c>
      <c r="K9" s="1880">
        <v>2335</v>
      </c>
      <c r="L9" s="1880">
        <v>2390</v>
      </c>
      <c r="M9" s="1880">
        <v>4596</v>
      </c>
      <c r="N9" s="1880">
        <v>5233</v>
      </c>
    </row>
    <row r="10" spans="1:26" s="399" customFormat="1" ht="18" customHeight="1">
      <c r="A10" s="1607" t="s">
        <v>660</v>
      </c>
      <c r="B10" s="1882">
        <v>72123</v>
      </c>
      <c r="C10" s="1880">
        <v>15117</v>
      </c>
      <c r="D10" s="1880">
        <v>4525</v>
      </c>
      <c r="E10" s="1880">
        <v>6020</v>
      </c>
      <c r="F10" s="1880">
        <v>5424</v>
      </c>
      <c r="G10" s="1880">
        <v>8018</v>
      </c>
      <c r="H10" s="1880">
        <v>6167</v>
      </c>
      <c r="I10" s="1881">
        <v>6501</v>
      </c>
      <c r="J10" s="1880">
        <v>7809</v>
      </c>
      <c r="K10" s="1880">
        <v>2070</v>
      </c>
      <c r="L10" s="1880">
        <v>2258</v>
      </c>
      <c r="M10" s="1880">
        <v>3564</v>
      </c>
      <c r="N10" s="1880">
        <v>4650</v>
      </c>
    </row>
    <row r="11" spans="1:26" s="391" customFormat="1" ht="18" customHeight="1">
      <c r="A11" s="1609">
        <v>2</v>
      </c>
      <c r="B11" s="1879">
        <f>SUM(C11:N11)</f>
        <v>37556</v>
      </c>
      <c r="C11" s="1878">
        <v>9167</v>
      </c>
      <c r="D11" s="1878">
        <v>2064</v>
      </c>
      <c r="E11" s="1878">
        <v>3168</v>
      </c>
      <c r="F11" s="344">
        <v>2306</v>
      </c>
      <c r="G11" s="344">
        <v>6376</v>
      </c>
      <c r="H11" s="344">
        <v>2985</v>
      </c>
      <c r="I11" s="344">
        <v>1648</v>
      </c>
      <c r="J11" s="344">
        <v>3058</v>
      </c>
      <c r="K11" s="344">
        <v>945</v>
      </c>
      <c r="L11" s="344">
        <v>1036</v>
      </c>
      <c r="M11" s="344">
        <v>2285</v>
      </c>
      <c r="N11" s="344">
        <v>2518</v>
      </c>
    </row>
    <row r="12" spans="1:26" s="32" customFormat="1" ht="15" customHeight="1">
      <c r="A12" s="1855" t="s">
        <v>3202</v>
      </c>
      <c r="B12" s="1855"/>
      <c r="C12" s="1855"/>
      <c r="D12" s="1855"/>
      <c r="E12" s="1855"/>
      <c r="F12" s="1877"/>
      <c r="G12" s="1877"/>
      <c r="H12" s="1877"/>
      <c r="I12" s="1877"/>
      <c r="J12" s="1877"/>
      <c r="K12" s="1877"/>
      <c r="L12" s="1877"/>
      <c r="M12" s="1877"/>
      <c r="N12" s="1854"/>
    </row>
    <row r="13" spans="1:26" s="32" customFormat="1" ht="15" customHeight="1">
      <c r="A13" s="1876" t="s">
        <v>3201</v>
      </c>
      <c r="B13" s="1854"/>
      <c r="C13" s="1854"/>
      <c r="D13" s="1854"/>
      <c r="E13" s="1854"/>
      <c r="F13" s="1854"/>
      <c r="G13" s="1854"/>
      <c r="H13" s="1854"/>
      <c r="I13" s="1854"/>
      <c r="J13" s="1854"/>
      <c r="K13" s="1854"/>
      <c r="L13" s="1854"/>
      <c r="M13" s="1854"/>
      <c r="N13" s="1854"/>
    </row>
    <row r="15" spans="1:26" ht="25.5">
      <c r="A15" s="1212" t="s">
        <v>199</v>
      </c>
    </row>
  </sheetData>
  <mergeCells count="13">
    <mergeCell ref="A1:D1"/>
    <mergeCell ref="A2:D2"/>
    <mergeCell ref="N7:N8"/>
    <mergeCell ref="A7:A8"/>
    <mergeCell ref="A3:N3"/>
    <mergeCell ref="I7:I8"/>
    <mergeCell ref="B7:B8"/>
    <mergeCell ref="C7:C8"/>
    <mergeCell ref="A5:N5"/>
    <mergeCell ref="J7:K7"/>
    <mergeCell ref="L7:L8"/>
    <mergeCell ref="M7:M8"/>
    <mergeCell ref="D7:H7"/>
  </mergeCells>
  <phoneticPr fontId="20"/>
  <pageMargins left="0.62992125984251968" right="0.62992125984251968" top="0.74803149606299213" bottom="0.74803149606299213" header="0.31496062992125984" footer="0.31496062992125984"/>
  <headerFooter alignWithMargins="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
  <sheetViews>
    <sheetView zoomScaleNormal="100" zoomScaleSheetLayoutView="100" workbookViewId="0">
      <selection activeCell="A2" sqref="A2:D2"/>
    </sheetView>
  </sheetViews>
  <sheetFormatPr defaultColWidth="9" defaultRowHeight="14.25"/>
  <cols>
    <col min="1" max="1" width="25.625" style="24" customWidth="1"/>
    <col min="2" max="4" width="32.625" style="24" customWidth="1"/>
    <col min="5" max="8" width="9.625" style="24" customWidth="1"/>
    <col min="9"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40" customFormat="1" ht="20.100000000000001" customHeight="1">
      <c r="A3" s="3736" t="s">
        <v>3219</v>
      </c>
      <c r="B3" s="3736"/>
      <c r="C3" s="3722"/>
      <c r="D3" s="3722"/>
      <c r="E3" s="1895"/>
      <c r="F3" s="1895"/>
      <c r="G3" s="1895"/>
      <c r="H3" s="1895"/>
    </row>
    <row r="4" spans="1:26" s="32" customFormat="1" ht="15" customHeight="1" thickBot="1">
      <c r="A4" s="1866" t="s">
        <v>397</v>
      </c>
      <c r="B4" s="1854"/>
      <c r="C4" s="657"/>
      <c r="D4" s="1893"/>
      <c r="E4" s="1894"/>
      <c r="F4" s="1894"/>
      <c r="G4" s="1894"/>
      <c r="H4" s="1893"/>
      <c r="I4" s="50"/>
    </row>
    <row r="5" spans="1:26" ht="18" customHeight="1" thickTop="1">
      <c r="A5" s="1892" t="s">
        <v>2764</v>
      </c>
      <c r="B5" s="1872" t="s">
        <v>25</v>
      </c>
      <c r="C5" s="1872" t="s">
        <v>3218</v>
      </c>
      <c r="D5" s="1872" t="s">
        <v>2</v>
      </c>
      <c r="E5" s="1891"/>
      <c r="F5" s="1891"/>
      <c r="G5" s="1891"/>
      <c r="H5" s="1890"/>
      <c r="I5" s="643"/>
      <c r="J5" s="643"/>
      <c r="K5" s="114"/>
      <c r="L5" s="1809"/>
      <c r="M5" s="1809"/>
      <c r="N5" s="643"/>
      <c r="O5" s="643"/>
    </row>
    <row r="6" spans="1:26" ht="18" customHeight="1">
      <c r="A6" s="1607" t="s">
        <v>991</v>
      </c>
      <c r="B6" s="1870">
        <v>1940</v>
      </c>
      <c r="C6" s="1869">
        <v>1726</v>
      </c>
      <c r="D6" s="1869">
        <v>214</v>
      </c>
      <c r="E6" s="1889"/>
      <c r="F6" s="1889"/>
      <c r="G6" s="1889"/>
      <c r="H6" s="1889"/>
      <c r="I6" s="114"/>
      <c r="J6" s="114"/>
      <c r="K6" s="114"/>
      <c r="L6" s="18"/>
      <c r="M6" s="648"/>
      <c r="N6" s="648"/>
      <c r="O6" s="648"/>
    </row>
    <row r="7" spans="1:26" s="399" customFormat="1" ht="18" customHeight="1">
      <c r="A7" s="1607" t="s">
        <v>660</v>
      </c>
      <c r="B7" s="1870">
        <v>1958</v>
      </c>
      <c r="C7" s="1869">
        <v>1828</v>
      </c>
      <c r="D7" s="1869">
        <v>130</v>
      </c>
      <c r="E7" s="1888"/>
      <c r="F7" s="1888"/>
      <c r="G7" s="1888"/>
      <c r="H7" s="1888"/>
      <c r="I7" s="1845"/>
      <c r="J7" s="1845"/>
      <c r="K7" s="1845"/>
      <c r="L7" s="18"/>
      <c r="M7" s="648"/>
      <c r="N7" s="648"/>
      <c r="O7" s="648"/>
    </row>
    <row r="8" spans="1:26" s="391" customFormat="1" ht="18" customHeight="1">
      <c r="A8" s="1609">
        <v>2</v>
      </c>
      <c r="B8" s="1729">
        <f>SUM(C8,D8)</f>
        <v>411</v>
      </c>
      <c r="C8" s="670">
        <v>406</v>
      </c>
      <c r="D8" s="670">
        <v>5</v>
      </c>
      <c r="E8" s="1115"/>
      <c r="F8" s="1115"/>
      <c r="G8" s="1115"/>
      <c r="H8" s="1115"/>
      <c r="I8" s="1115"/>
      <c r="J8" s="1115"/>
      <c r="K8" s="1115"/>
      <c r="L8" s="1887"/>
      <c r="M8" s="1886"/>
      <c r="N8" s="1886"/>
      <c r="O8" s="1886"/>
    </row>
    <row r="9" spans="1:26" s="32" customFormat="1" ht="15" customHeight="1">
      <c r="A9" s="656" t="s">
        <v>3168</v>
      </c>
      <c r="B9" s="1885"/>
      <c r="C9" s="1853"/>
      <c r="D9" s="1853"/>
      <c r="E9" s="1877"/>
      <c r="F9" s="1877"/>
      <c r="G9" s="1877"/>
      <c r="H9" s="1877"/>
      <c r="I9" s="1230"/>
    </row>
  </sheetData>
  <mergeCells count="3">
    <mergeCell ref="A3:D3"/>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165"/>
  <sheetViews>
    <sheetView zoomScaleNormal="100" zoomScaleSheetLayoutView="100" workbookViewId="0">
      <selection activeCell="G7" sqref="G7"/>
    </sheetView>
  </sheetViews>
  <sheetFormatPr defaultRowHeight="13.5"/>
  <cols>
    <col min="1" max="1" width="15.125" style="173" customWidth="1"/>
    <col min="2" max="15" width="8.125" style="172" customWidth="1"/>
    <col min="16" max="16384" width="9" style="172"/>
  </cols>
  <sheetData>
    <row r="1" spans="1:16"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row>
    <row r="2" spans="1:16"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row>
    <row r="3" spans="1:16" s="185" customFormat="1" ht="26.1" customHeight="1">
      <c r="A3" s="3090" t="s">
        <v>297</v>
      </c>
      <c r="B3" s="3090"/>
      <c r="C3" s="3090"/>
      <c r="D3" s="3090"/>
      <c r="E3" s="3090"/>
      <c r="F3" s="3090"/>
      <c r="G3" s="3090"/>
      <c r="H3" s="3090"/>
      <c r="I3" s="3090"/>
      <c r="J3" s="3090"/>
      <c r="K3" s="3090"/>
      <c r="L3" s="3090"/>
      <c r="M3" s="3090"/>
      <c r="N3" s="3090"/>
      <c r="O3" s="3090"/>
    </row>
    <row r="4" spans="1:16" s="185" customFormat="1" ht="15" customHeight="1">
      <c r="A4" s="187"/>
      <c r="B4" s="186"/>
      <c r="C4" s="186"/>
      <c r="D4" s="186"/>
      <c r="E4" s="186"/>
      <c r="F4" s="186"/>
      <c r="G4" s="186"/>
      <c r="H4" s="186"/>
      <c r="I4" s="186"/>
      <c r="J4" s="186"/>
      <c r="K4" s="186"/>
      <c r="L4" s="186"/>
      <c r="M4" s="186"/>
      <c r="N4" s="186"/>
      <c r="O4" s="186"/>
    </row>
    <row r="5" spans="1:16" s="174" customFormat="1" ht="15" customHeight="1" thickBot="1">
      <c r="A5" s="184" t="s">
        <v>215</v>
      </c>
      <c r="B5" s="183"/>
      <c r="O5" s="164" t="s">
        <v>423</v>
      </c>
    </row>
    <row r="6" spans="1:16" s="180" customFormat="1" ht="18" customHeight="1" thickTop="1">
      <c r="A6" s="3091" t="s">
        <v>197</v>
      </c>
      <c r="B6" s="3093" t="s">
        <v>296</v>
      </c>
      <c r="C6" s="3094"/>
      <c r="D6" s="3093" t="s">
        <v>295</v>
      </c>
      <c r="E6" s="3094"/>
      <c r="F6" s="3093" t="s">
        <v>294</v>
      </c>
      <c r="G6" s="3094"/>
      <c r="H6" s="3093" t="s">
        <v>293</v>
      </c>
      <c r="I6" s="3094"/>
      <c r="J6" s="3093" t="s">
        <v>292</v>
      </c>
      <c r="K6" s="3094"/>
      <c r="L6" s="3093" t="s">
        <v>291</v>
      </c>
      <c r="M6" s="3094"/>
      <c r="N6" s="3093" t="s">
        <v>290</v>
      </c>
      <c r="O6" s="3094"/>
    </row>
    <row r="7" spans="1:16" s="180" customFormat="1" ht="18" customHeight="1">
      <c r="A7" s="3092"/>
      <c r="B7" s="181" t="s">
        <v>1</v>
      </c>
      <c r="C7" s="181" t="s">
        <v>2</v>
      </c>
      <c r="D7" s="181" t="s">
        <v>1</v>
      </c>
      <c r="E7" s="181" t="s">
        <v>2</v>
      </c>
      <c r="F7" s="181" t="s">
        <v>1</v>
      </c>
      <c r="G7" s="181" t="s">
        <v>2</v>
      </c>
      <c r="H7" s="181" t="s">
        <v>1</v>
      </c>
      <c r="I7" s="181" t="s">
        <v>2</v>
      </c>
      <c r="J7" s="181" t="s">
        <v>1</v>
      </c>
      <c r="K7" s="181" t="s">
        <v>2</v>
      </c>
      <c r="L7" s="181" t="s">
        <v>1</v>
      </c>
      <c r="M7" s="181" t="s">
        <v>2</v>
      </c>
      <c r="N7" s="181" t="s">
        <v>1</v>
      </c>
      <c r="O7" s="181" t="s">
        <v>2</v>
      </c>
    </row>
    <row r="8" spans="1:16" s="178" customFormat="1" ht="18" customHeight="1">
      <c r="A8" s="179" t="s">
        <v>25</v>
      </c>
      <c r="B8" s="155">
        <v>15043</v>
      </c>
      <c r="C8" s="155">
        <v>13856</v>
      </c>
      <c r="D8" s="155">
        <v>15799</v>
      </c>
      <c r="E8" s="155">
        <v>14652</v>
      </c>
      <c r="F8" s="155">
        <v>17141</v>
      </c>
      <c r="G8" s="155">
        <v>15504</v>
      </c>
      <c r="H8" s="155">
        <v>19977</v>
      </c>
      <c r="I8" s="155">
        <v>18566</v>
      </c>
      <c r="J8" s="155">
        <v>18559</v>
      </c>
      <c r="K8" s="155">
        <v>16949</v>
      </c>
      <c r="L8" s="155">
        <v>16249</v>
      </c>
      <c r="M8" s="155">
        <v>14889</v>
      </c>
      <c r="N8" s="155">
        <v>13009</v>
      </c>
      <c r="O8" s="155">
        <v>11942</v>
      </c>
      <c r="P8" s="325"/>
    </row>
    <row r="9" spans="1:16" s="176" customFormat="1" ht="18" customHeight="1">
      <c r="A9" s="153" t="s">
        <v>193</v>
      </c>
      <c r="B9" s="150">
        <v>59</v>
      </c>
      <c r="C9" s="150">
        <v>52</v>
      </c>
      <c r="D9" s="150">
        <v>70</v>
      </c>
      <c r="E9" s="150">
        <v>62</v>
      </c>
      <c r="F9" s="150">
        <v>68</v>
      </c>
      <c r="G9" s="150">
        <v>51</v>
      </c>
      <c r="H9" s="150">
        <v>88</v>
      </c>
      <c r="I9" s="150">
        <v>101</v>
      </c>
      <c r="J9" s="150">
        <v>106</v>
      </c>
      <c r="K9" s="150">
        <v>91</v>
      </c>
      <c r="L9" s="150">
        <v>70</v>
      </c>
      <c r="M9" s="150">
        <v>68</v>
      </c>
      <c r="N9" s="150">
        <v>55</v>
      </c>
      <c r="O9" s="150">
        <v>55</v>
      </c>
    </row>
    <row r="10" spans="1:16" s="176" customFormat="1" ht="18" customHeight="1">
      <c r="A10" s="153" t="s">
        <v>192</v>
      </c>
      <c r="B10" s="150">
        <v>97</v>
      </c>
      <c r="C10" s="150">
        <v>69</v>
      </c>
      <c r="D10" s="150">
        <v>108</v>
      </c>
      <c r="E10" s="150">
        <v>98</v>
      </c>
      <c r="F10" s="150">
        <v>123</v>
      </c>
      <c r="G10" s="150">
        <v>108</v>
      </c>
      <c r="H10" s="150">
        <v>153</v>
      </c>
      <c r="I10" s="150">
        <v>143</v>
      </c>
      <c r="J10" s="150">
        <v>123</v>
      </c>
      <c r="K10" s="150">
        <v>95</v>
      </c>
      <c r="L10" s="150">
        <v>94</v>
      </c>
      <c r="M10" s="150">
        <v>65</v>
      </c>
      <c r="N10" s="150">
        <v>85</v>
      </c>
      <c r="O10" s="150">
        <v>84</v>
      </c>
    </row>
    <row r="11" spans="1:16" s="176" customFormat="1" ht="18" customHeight="1">
      <c r="A11" s="153" t="s">
        <v>191</v>
      </c>
      <c r="B11" s="150">
        <v>67</v>
      </c>
      <c r="C11" s="150">
        <v>52</v>
      </c>
      <c r="D11" s="150">
        <v>80</v>
      </c>
      <c r="E11" s="150">
        <v>69</v>
      </c>
      <c r="F11" s="150">
        <v>77</v>
      </c>
      <c r="G11" s="150">
        <v>84</v>
      </c>
      <c r="H11" s="150">
        <v>101</v>
      </c>
      <c r="I11" s="150">
        <v>104</v>
      </c>
      <c r="J11" s="150">
        <v>97</v>
      </c>
      <c r="K11" s="150">
        <v>78</v>
      </c>
      <c r="L11" s="150">
        <v>97</v>
      </c>
      <c r="M11" s="150">
        <v>79</v>
      </c>
      <c r="N11" s="150">
        <v>62</v>
      </c>
      <c r="O11" s="150">
        <v>61</v>
      </c>
    </row>
    <row r="12" spans="1:16" s="176" customFormat="1" ht="18" customHeight="1">
      <c r="A12" s="153" t="s">
        <v>190</v>
      </c>
      <c r="B12" s="150">
        <v>72</v>
      </c>
      <c r="C12" s="150">
        <v>73</v>
      </c>
      <c r="D12" s="150">
        <v>96</v>
      </c>
      <c r="E12" s="150">
        <v>95</v>
      </c>
      <c r="F12" s="150">
        <v>102</v>
      </c>
      <c r="G12" s="150">
        <v>86</v>
      </c>
      <c r="H12" s="150">
        <v>152</v>
      </c>
      <c r="I12" s="150">
        <v>111</v>
      </c>
      <c r="J12" s="150">
        <v>116</v>
      </c>
      <c r="K12" s="150">
        <v>109</v>
      </c>
      <c r="L12" s="150">
        <v>83</v>
      </c>
      <c r="M12" s="150">
        <v>83</v>
      </c>
      <c r="N12" s="150">
        <v>81</v>
      </c>
      <c r="O12" s="150">
        <v>76</v>
      </c>
    </row>
    <row r="13" spans="1:16" s="176" customFormat="1" ht="18" customHeight="1">
      <c r="A13" s="153" t="s">
        <v>189</v>
      </c>
      <c r="B13" s="150">
        <v>94</v>
      </c>
      <c r="C13" s="150">
        <v>88</v>
      </c>
      <c r="D13" s="150">
        <v>79</v>
      </c>
      <c r="E13" s="150">
        <v>94</v>
      </c>
      <c r="F13" s="150">
        <v>126</v>
      </c>
      <c r="G13" s="150">
        <v>121</v>
      </c>
      <c r="H13" s="150">
        <v>138</v>
      </c>
      <c r="I13" s="150">
        <v>126</v>
      </c>
      <c r="J13" s="150">
        <v>114</v>
      </c>
      <c r="K13" s="150">
        <v>94</v>
      </c>
      <c r="L13" s="150">
        <v>115</v>
      </c>
      <c r="M13" s="150">
        <v>108</v>
      </c>
      <c r="N13" s="150">
        <v>82</v>
      </c>
      <c r="O13" s="150">
        <v>72</v>
      </c>
    </row>
    <row r="14" spans="1:16" s="176" customFormat="1" ht="18" customHeight="1">
      <c r="A14" s="153" t="s">
        <v>188</v>
      </c>
      <c r="B14" s="150">
        <v>114</v>
      </c>
      <c r="C14" s="150">
        <v>121</v>
      </c>
      <c r="D14" s="150">
        <v>128</v>
      </c>
      <c r="E14" s="150">
        <v>132</v>
      </c>
      <c r="F14" s="150">
        <v>141</v>
      </c>
      <c r="G14" s="150">
        <v>124</v>
      </c>
      <c r="H14" s="150">
        <v>157</v>
      </c>
      <c r="I14" s="150">
        <v>173</v>
      </c>
      <c r="J14" s="150">
        <v>130</v>
      </c>
      <c r="K14" s="150">
        <v>123</v>
      </c>
      <c r="L14" s="150">
        <v>115</v>
      </c>
      <c r="M14" s="150">
        <v>115</v>
      </c>
      <c r="N14" s="150">
        <v>91</v>
      </c>
      <c r="O14" s="150">
        <v>90</v>
      </c>
    </row>
    <row r="15" spans="1:16" s="176" customFormat="1" ht="18" customHeight="1">
      <c r="A15" s="153" t="s">
        <v>187</v>
      </c>
      <c r="B15" s="150">
        <v>67</v>
      </c>
      <c r="C15" s="150">
        <v>59</v>
      </c>
      <c r="D15" s="150">
        <v>48</v>
      </c>
      <c r="E15" s="150">
        <v>44</v>
      </c>
      <c r="F15" s="150">
        <v>66</v>
      </c>
      <c r="G15" s="150">
        <v>69</v>
      </c>
      <c r="H15" s="150">
        <v>62</v>
      </c>
      <c r="I15" s="150">
        <v>62</v>
      </c>
      <c r="J15" s="150">
        <v>75</v>
      </c>
      <c r="K15" s="150">
        <v>78</v>
      </c>
      <c r="L15" s="150">
        <v>63</v>
      </c>
      <c r="M15" s="150">
        <v>60</v>
      </c>
      <c r="N15" s="150">
        <v>55</v>
      </c>
      <c r="O15" s="150">
        <v>48</v>
      </c>
    </row>
    <row r="16" spans="1:16" s="176" customFormat="1" ht="18" customHeight="1">
      <c r="A16" s="153" t="s">
        <v>186</v>
      </c>
      <c r="B16" s="150">
        <v>184</v>
      </c>
      <c r="C16" s="150">
        <v>182</v>
      </c>
      <c r="D16" s="150">
        <v>180</v>
      </c>
      <c r="E16" s="150">
        <v>141</v>
      </c>
      <c r="F16" s="150">
        <v>141</v>
      </c>
      <c r="G16" s="150">
        <v>161</v>
      </c>
      <c r="H16" s="150">
        <v>224</v>
      </c>
      <c r="I16" s="150">
        <v>196</v>
      </c>
      <c r="J16" s="150">
        <v>224</v>
      </c>
      <c r="K16" s="150">
        <v>183</v>
      </c>
      <c r="L16" s="150">
        <v>175</v>
      </c>
      <c r="M16" s="150">
        <v>160</v>
      </c>
      <c r="N16" s="150">
        <v>143</v>
      </c>
      <c r="O16" s="150">
        <v>146</v>
      </c>
    </row>
    <row r="17" spans="1:16" s="176" customFormat="1" ht="18" customHeight="1">
      <c r="A17" s="153" t="s">
        <v>185</v>
      </c>
      <c r="B17" s="150">
        <v>77</v>
      </c>
      <c r="C17" s="150">
        <v>65</v>
      </c>
      <c r="D17" s="150">
        <v>76</v>
      </c>
      <c r="E17" s="150">
        <v>70</v>
      </c>
      <c r="F17" s="150">
        <v>90</v>
      </c>
      <c r="G17" s="150">
        <v>72</v>
      </c>
      <c r="H17" s="150">
        <v>88</v>
      </c>
      <c r="I17" s="150">
        <v>103</v>
      </c>
      <c r="J17" s="150">
        <v>98</v>
      </c>
      <c r="K17" s="150">
        <v>91</v>
      </c>
      <c r="L17" s="150">
        <v>84</v>
      </c>
      <c r="M17" s="150">
        <v>77</v>
      </c>
      <c r="N17" s="150">
        <v>67</v>
      </c>
      <c r="O17" s="150">
        <v>53</v>
      </c>
    </row>
    <row r="18" spans="1:16" s="176" customFormat="1" ht="18" customHeight="1">
      <c r="A18" s="153" t="s">
        <v>184</v>
      </c>
      <c r="B18" s="150">
        <v>67</v>
      </c>
      <c r="C18" s="150">
        <v>45</v>
      </c>
      <c r="D18" s="150">
        <v>58</v>
      </c>
      <c r="E18" s="150">
        <v>63</v>
      </c>
      <c r="F18" s="150">
        <v>85</v>
      </c>
      <c r="G18" s="150">
        <v>73</v>
      </c>
      <c r="H18" s="150">
        <v>98</v>
      </c>
      <c r="I18" s="150">
        <v>71</v>
      </c>
      <c r="J18" s="150">
        <v>96</v>
      </c>
      <c r="K18" s="150">
        <v>69</v>
      </c>
      <c r="L18" s="150">
        <v>77</v>
      </c>
      <c r="M18" s="150">
        <v>58</v>
      </c>
      <c r="N18" s="150">
        <v>68</v>
      </c>
      <c r="O18" s="150">
        <v>49</v>
      </c>
    </row>
    <row r="19" spans="1:16" s="176" customFormat="1" ht="18" customHeight="1">
      <c r="A19" s="153" t="s">
        <v>183</v>
      </c>
      <c r="B19" s="150">
        <v>70</v>
      </c>
      <c r="C19" s="150">
        <v>77</v>
      </c>
      <c r="D19" s="150">
        <v>74</v>
      </c>
      <c r="E19" s="150">
        <v>75</v>
      </c>
      <c r="F19" s="150">
        <v>103</v>
      </c>
      <c r="G19" s="150">
        <v>81</v>
      </c>
      <c r="H19" s="150">
        <v>98</v>
      </c>
      <c r="I19" s="150">
        <v>94</v>
      </c>
      <c r="J19" s="150">
        <v>82</v>
      </c>
      <c r="K19" s="150">
        <v>67</v>
      </c>
      <c r="L19" s="150">
        <v>96</v>
      </c>
      <c r="M19" s="150">
        <v>79</v>
      </c>
      <c r="N19" s="150">
        <v>79</v>
      </c>
      <c r="O19" s="150">
        <v>72</v>
      </c>
    </row>
    <row r="20" spans="1:16" s="176" customFormat="1" ht="18" customHeight="1">
      <c r="A20" s="153" t="s">
        <v>182</v>
      </c>
      <c r="B20" s="150">
        <v>129</v>
      </c>
      <c r="C20" s="150">
        <v>119</v>
      </c>
      <c r="D20" s="150">
        <v>121</v>
      </c>
      <c r="E20" s="150">
        <v>123</v>
      </c>
      <c r="F20" s="150">
        <v>163</v>
      </c>
      <c r="G20" s="150">
        <v>149</v>
      </c>
      <c r="H20" s="150">
        <v>223</v>
      </c>
      <c r="I20" s="150">
        <v>198</v>
      </c>
      <c r="J20" s="150">
        <v>223</v>
      </c>
      <c r="K20" s="150">
        <v>213</v>
      </c>
      <c r="L20" s="150">
        <v>180</v>
      </c>
      <c r="M20" s="150">
        <v>183</v>
      </c>
      <c r="N20" s="150">
        <v>154</v>
      </c>
      <c r="O20" s="150">
        <v>111</v>
      </c>
    </row>
    <row r="21" spans="1:16" s="176" customFormat="1" ht="18" customHeight="1">
      <c r="A21" s="153" t="s">
        <v>181</v>
      </c>
      <c r="B21" s="150">
        <v>94</v>
      </c>
      <c r="C21" s="150">
        <v>83</v>
      </c>
      <c r="D21" s="150">
        <v>77</v>
      </c>
      <c r="E21" s="150">
        <v>69</v>
      </c>
      <c r="F21" s="150">
        <v>98</v>
      </c>
      <c r="G21" s="150">
        <v>92</v>
      </c>
      <c r="H21" s="150">
        <v>116</v>
      </c>
      <c r="I21" s="150">
        <v>97</v>
      </c>
      <c r="J21" s="150">
        <v>102</v>
      </c>
      <c r="K21" s="150">
        <v>101</v>
      </c>
      <c r="L21" s="150">
        <v>81</v>
      </c>
      <c r="M21" s="150">
        <v>75</v>
      </c>
      <c r="N21" s="150">
        <v>77</v>
      </c>
      <c r="O21" s="150">
        <v>67</v>
      </c>
    </row>
    <row r="22" spans="1:16" s="176" customFormat="1" ht="18" customHeight="1">
      <c r="A22" s="153" t="s">
        <v>180</v>
      </c>
      <c r="B22" s="150">
        <v>81</v>
      </c>
      <c r="C22" s="150">
        <v>55</v>
      </c>
      <c r="D22" s="150">
        <v>65</v>
      </c>
      <c r="E22" s="150">
        <v>66</v>
      </c>
      <c r="F22" s="150">
        <v>82</v>
      </c>
      <c r="G22" s="150">
        <v>71</v>
      </c>
      <c r="H22" s="150">
        <v>100</v>
      </c>
      <c r="I22" s="150">
        <v>99</v>
      </c>
      <c r="J22" s="150">
        <v>100</v>
      </c>
      <c r="K22" s="150">
        <v>108</v>
      </c>
      <c r="L22" s="150">
        <v>77</v>
      </c>
      <c r="M22" s="150">
        <v>69</v>
      </c>
      <c r="N22" s="150">
        <v>52</v>
      </c>
      <c r="O22" s="150">
        <v>58</v>
      </c>
    </row>
    <row r="23" spans="1:16" s="176" customFormat="1" ht="18" customHeight="1">
      <c r="A23" s="153" t="s">
        <v>179</v>
      </c>
      <c r="B23" s="150">
        <v>71</v>
      </c>
      <c r="C23" s="150">
        <v>67</v>
      </c>
      <c r="D23" s="150">
        <v>79</v>
      </c>
      <c r="E23" s="150">
        <v>54</v>
      </c>
      <c r="F23" s="150">
        <v>69</v>
      </c>
      <c r="G23" s="150">
        <v>62</v>
      </c>
      <c r="H23" s="150">
        <v>87</v>
      </c>
      <c r="I23" s="150">
        <v>83</v>
      </c>
      <c r="J23" s="150">
        <v>67</v>
      </c>
      <c r="K23" s="150">
        <v>56</v>
      </c>
      <c r="L23" s="150">
        <v>63</v>
      </c>
      <c r="M23" s="150">
        <v>51</v>
      </c>
      <c r="N23" s="150">
        <v>54</v>
      </c>
      <c r="O23" s="150">
        <v>55</v>
      </c>
    </row>
    <row r="24" spans="1:16" s="176" customFormat="1" ht="18" customHeight="1">
      <c r="A24" s="153" t="s">
        <v>178</v>
      </c>
      <c r="B24" s="150">
        <v>104</v>
      </c>
      <c r="C24" s="150">
        <v>84</v>
      </c>
      <c r="D24" s="150">
        <v>104</v>
      </c>
      <c r="E24" s="150">
        <v>98</v>
      </c>
      <c r="F24" s="150">
        <v>136</v>
      </c>
      <c r="G24" s="150">
        <v>119</v>
      </c>
      <c r="H24" s="150">
        <v>144</v>
      </c>
      <c r="I24" s="150">
        <v>149</v>
      </c>
      <c r="J24" s="150">
        <v>175</v>
      </c>
      <c r="K24" s="150">
        <v>172</v>
      </c>
      <c r="L24" s="150">
        <v>159</v>
      </c>
      <c r="M24" s="150">
        <v>151</v>
      </c>
      <c r="N24" s="150">
        <v>116</v>
      </c>
      <c r="O24" s="150">
        <v>101</v>
      </c>
    </row>
    <row r="25" spans="1:16" s="149" customFormat="1" ht="18" customHeight="1">
      <c r="A25" s="153" t="s">
        <v>177</v>
      </c>
      <c r="B25" s="150">
        <v>69</v>
      </c>
      <c r="C25" s="150">
        <v>63</v>
      </c>
      <c r="D25" s="150">
        <v>80</v>
      </c>
      <c r="E25" s="150">
        <v>81</v>
      </c>
      <c r="F25" s="150">
        <v>103</v>
      </c>
      <c r="G25" s="150">
        <v>86</v>
      </c>
      <c r="H25" s="150">
        <v>138</v>
      </c>
      <c r="I25" s="150">
        <v>82</v>
      </c>
      <c r="J25" s="150">
        <v>121</v>
      </c>
      <c r="K25" s="150">
        <v>108</v>
      </c>
      <c r="L25" s="150">
        <v>121</v>
      </c>
      <c r="M25" s="150">
        <v>83</v>
      </c>
      <c r="N25" s="150">
        <v>82</v>
      </c>
      <c r="O25" s="150">
        <v>65</v>
      </c>
      <c r="P25" s="176"/>
    </row>
    <row r="26" spans="1:16" s="176" customFormat="1" ht="18" customHeight="1">
      <c r="A26" s="265" t="s">
        <v>176</v>
      </c>
      <c r="B26" s="150">
        <v>66</v>
      </c>
      <c r="C26" s="150">
        <v>60</v>
      </c>
      <c r="D26" s="150">
        <v>62</v>
      </c>
      <c r="E26" s="150">
        <v>44</v>
      </c>
      <c r="F26" s="150">
        <v>70</v>
      </c>
      <c r="G26" s="150">
        <v>56</v>
      </c>
      <c r="H26" s="150">
        <v>84</v>
      </c>
      <c r="I26" s="150">
        <v>82</v>
      </c>
      <c r="J26" s="150">
        <v>90</v>
      </c>
      <c r="K26" s="150">
        <v>89</v>
      </c>
      <c r="L26" s="150">
        <v>84</v>
      </c>
      <c r="M26" s="150">
        <v>65</v>
      </c>
      <c r="N26" s="150">
        <v>62</v>
      </c>
      <c r="O26" s="150">
        <v>58</v>
      </c>
    </row>
    <row r="27" spans="1:16" s="176" customFormat="1" ht="18" customHeight="1">
      <c r="A27" s="265" t="s">
        <v>175</v>
      </c>
      <c r="B27" s="150">
        <v>147</v>
      </c>
      <c r="C27" s="150">
        <v>122</v>
      </c>
      <c r="D27" s="150">
        <v>161</v>
      </c>
      <c r="E27" s="150">
        <v>168</v>
      </c>
      <c r="F27" s="150">
        <v>157</v>
      </c>
      <c r="G27" s="150">
        <v>143</v>
      </c>
      <c r="H27" s="150">
        <v>192</v>
      </c>
      <c r="I27" s="150">
        <v>167</v>
      </c>
      <c r="J27" s="150">
        <v>184</v>
      </c>
      <c r="K27" s="150">
        <v>166</v>
      </c>
      <c r="L27" s="150">
        <v>145</v>
      </c>
      <c r="M27" s="150">
        <v>148</v>
      </c>
      <c r="N27" s="150">
        <v>104</v>
      </c>
      <c r="O27" s="150">
        <v>132</v>
      </c>
    </row>
    <row r="28" spans="1:16" s="176" customFormat="1" ht="18" customHeight="1">
      <c r="A28" s="265" t="s">
        <v>174</v>
      </c>
      <c r="B28" s="150">
        <v>100</v>
      </c>
      <c r="C28" s="150">
        <v>82</v>
      </c>
      <c r="D28" s="150">
        <v>111</v>
      </c>
      <c r="E28" s="150">
        <v>65</v>
      </c>
      <c r="F28" s="150">
        <v>96</v>
      </c>
      <c r="G28" s="150">
        <v>86</v>
      </c>
      <c r="H28" s="150">
        <v>141</v>
      </c>
      <c r="I28" s="150">
        <v>122</v>
      </c>
      <c r="J28" s="150">
        <v>134</v>
      </c>
      <c r="K28" s="150">
        <v>111</v>
      </c>
      <c r="L28" s="150">
        <v>112</v>
      </c>
      <c r="M28" s="150">
        <v>113</v>
      </c>
      <c r="N28" s="150">
        <v>95</v>
      </c>
      <c r="O28" s="150">
        <v>78</v>
      </c>
    </row>
    <row r="29" spans="1:16" s="149" customFormat="1" ht="18" customHeight="1">
      <c r="A29" s="265" t="s">
        <v>173</v>
      </c>
      <c r="B29" s="150">
        <v>125</v>
      </c>
      <c r="C29" s="150">
        <v>128</v>
      </c>
      <c r="D29" s="150">
        <v>112</v>
      </c>
      <c r="E29" s="150">
        <v>90</v>
      </c>
      <c r="F29" s="150">
        <v>144</v>
      </c>
      <c r="G29" s="150">
        <v>123</v>
      </c>
      <c r="H29" s="150">
        <v>160</v>
      </c>
      <c r="I29" s="150">
        <v>171</v>
      </c>
      <c r="J29" s="150">
        <v>195</v>
      </c>
      <c r="K29" s="150">
        <v>163</v>
      </c>
      <c r="L29" s="150">
        <v>150</v>
      </c>
      <c r="M29" s="150">
        <v>132</v>
      </c>
      <c r="N29" s="150">
        <v>136</v>
      </c>
      <c r="O29" s="150">
        <v>132</v>
      </c>
      <c r="P29" s="176"/>
    </row>
    <row r="30" spans="1:16" s="176" customFormat="1" ht="18" customHeight="1">
      <c r="A30" s="153" t="s">
        <v>172</v>
      </c>
      <c r="B30" s="150">
        <v>99</v>
      </c>
      <c r="C30" s="150">
        <v>106</v>
      </c>
      <c r="D30" s="150">
        <v>100</v>
      </c>
      <c r="E30" s="150">
        <v>116</v>
      </c>
      <c r="F30" s="150">
        <v>99</v>
      </c>
      <c r="G30" s="150">
        <v>103</v>
      </c>
      <c r="H30" s="150">
        <v>134</v>
      </c>
      <c r="I30" s="150">
        <v>113</v>
      </c>
      <c r="J30" s="150">
        <v>96</v>
      </c>
      <c r="K30" s="150">
        <v>121</v>
      </c>
      <c r="L30" s="150">
        <v>120</v>
      </c>
      <c r="M30" s="150">
        <v>115</v>
      </c>
      <c r="N30" s="150">
        <v>111</v>
      </c>
      <c r="O30" s="150">
        <v>96</v>
      </c>
    </row>
    <row r="31" spans="1:16" s="149" customFormat="1" ht="18" customHeight="1">
      <c r="A31" s="153" t="s">
        <v>171</v>
      </c>
      <c r="B31" s="150">
        <v>150</v>
      </c>
      <c r="C31" s="150">
        <v>146</v>
      </c>
      <c r="D31" s="150">
        <v>133</v>
      </c>
      <c r="E31" s="150">
        <v>131</v>
      </c>
      <c r="F31" s="150">
        <v>153</v>
      </c>
      <c r="G31" s="150">
        <v>119</v>
      </c>
      <c r="H31" s="150">
        <v>150</v>
      </c>
      <c r="I31" s="150">
        <v>145</v>
      </c>
      <c r="J31" s="150">
        <v>144</v>
      </c>
      <c r="K31" s="150">
        <v>150</v>
      </c>
      <c r="L31" s="150">
        <v>165</v>
      </c>
      <c r="M31" s="150">
        <v>147</v>
      </c>
      <c r="N31" s="150">
        <v>144</v>
      </c>
      <c r="O31" s="150">
        <v>137</v>
      </c>
      <c r="P31" s="176"/>
    </row>
    <row r="32" spans="1:16" s="176" customFormat="1" ht="18" customHeight="1">
      <c r="A32" s="153" t="s">
        <v>170</v>
      </c>
      <c r="B32" s="150">
        <v>128</v>
      </c>
      <c r="C32" s="150">
        <v>140</v>
      </c>
      <c r="D32" s="150">
        <v>176</v>
      </c>
      <c r="E32" s="150">
        <v>164</v>
      </c>
      <c r="F32" s="150">
        <v>160</v>
      </c>
      <c r="G32" s="150">
        <v>167</v>
      </c>
      <c r="H32" s="150">
        <v>207</v>
      </c>
      <c r="I32" s="150">
        <v>159</v>
      </c>
      <c r="J32" s="150">
        <v>179</v>
      </c>
      <c r="K32" s="150">
        <v>160</v>
      </c>
      <c r="L32" s="150">
        <v>169</v>
      </c>
      <c r="M32" s="150">
        <v>151</v>
      </c>
      <c r="N32" s="150">
        <v>139</v>
      </c>
      <c r="O32" s="150">
        <v>123</v>
      </c>
    </row>
    <row r="33" spans="1:16" s="176" customFormat="1" ht="18" customHeight="1">
      <c r="A33" s="153" t="s">
        <v>169</v>
      </c>
      <c r="B33" s="150">
        <v>171</v>
      </c>
      <c r="C33" s="150">
        <v>160</v>
      </c>
      <c r="D33" s="150">
        <v>184</v>
      </c>
      <c r="E33" s="150">
        <v>180</v>
      </c>
      <c r="F33" s="150">
        <v>190</v>
      </c>
      <c r="G33" s="150">
        <v>173</v>
      </c>
      <c r="H33" s="150">
        <v>236</v>
      </c>
      <c r="I33" s="150">
        <v>197</v>
      </c>
      <c r="J33" s="150">
        <v>220</v>
      </c>
      <c r="K33" s="150">
        <v>197</v>
      </c>
      <c r="L33" s="150">
        <v>186</v>
      </c>
      <c r="M33" s="150">
        <v>181</v>
      </c>
      <c r="N33" s="150">
        <v>163</v>
      </c>
      <c r="O33" s="150">
        <v>149</v>
      </c>
    </row>
    <row r="34" spans="1:16" s="176" customFormat="1" ht="18" customHeight="1">
      <c r="A34" s="153" t="s">
        <v>168</v>
      </c>
      <c r="B34" s="150">
        <v>110</v>
      </c>
      <c r="C34" s="150">
        <v>93</v>
      </c>
      <c r="D34" s="150">
        <v>90</v>
      </c>
      <c r="E34" s="150">
        <v>79</v>
      </c>
      <c r="F34" s="150">
        <v>114</v>
      </c>
      <c r="G34" s="150">
        <v>77</v>
      </c>
      <c r="H34" s="150">
        <v>132</v>
      </c>
      <c r="I34" s="150">
        <v>109</v>
      </c>
      <c r="J34" s="150">
        <v>136</v>
      </c>
      <c r="K34" s="150">
        <v>102</v>
      </c>
      <c r="L34" s="150">
        <v>122</v>
      </c>
      <c r="M34" s="150">
        <v>130</v>
      </c>
      <c r="N34" s="150">
        <v>103</v>
      </c>
      <c r="O34" s="150">
        <v>77</v>
      </c>
    </row>
    <row r="35" spans="1:16" s="176" customFormat="1" ht="18" customHeight="1">
      <c r="A35" s="153" t="s">
        <v>167</v>
      </c>
      <c r="B35" s="150">
        <v>127</v>
      </c>
      <c r="C35" s="150">
        <v>116</v>
      </c>
      <c r="D35" s="150">
        <v>133</v>
      </c>
      <c r="E35" s="150">
        <v>119</v>
      </c>
      <c r="F35" s="150">
        <v>134</v>
      </c>
      <c r="G35" s="150">
        <v>104</v>
      </c>
      <c r="H35" s="150">
        <v>146</v>
      </c>
      <c r="I35" s="150">
        <v>116</v>
      </c>
      <c r="J35" s="150">
        <v>139</v>
      </c>
      <c r="K35" s="150">
        <v>148</v>
      </c>
      <c r="L35" s="150">
        <v>133</v>
      </c>
      <c r="M35" s="150">
        <v>114</v>
      </c>
      <c r="N35" s="150">
        <v>118</v>
      </c>
      <c r="O35" s="150">
        <v>111</v>
      </c>
    </row>
    <row r="36" spans="1:16" s="176" customFormat="1" ht="18" customHeight="1">
      <c r="A36" s="153" t="s">
        <v>166</v>
      </c>
      <c r="B36" s="150">
        <v>102</v>
      </c>
      <c r="C36" s="150">
        <v>84</v>
      </c>
      <c r="D36" s="150">
        <v>86</v>
      </c>
      <c r="E36" s="150">
        <v>79</v>
      </c>
      <c r="F36" s="150">
        <v>93</v>
      </c>
      <c r="G36" s="150">
        <v>78</v>
      </c>
      <c r="H36" s="150">
        <v>123</v>
      </c>
      <c r="I36" s="150">
        <v>101</v>
      </c>
      <c r="J36" s="150">
        <v>111</v>
      </c>
      <c r="K36" s="150">
        <v>95</v>
      </c>
      <c r="L36" s="150">
        <v>99</v>
      </c>
      <c r="M36" s="150">
        <v>92</v>
      </c>
      <c r="N36" s="150">
        <v>78</v>
      </c>
      <c r="O36" s="150">
        <v>72</v>
      </c>
    </row>
    <row r="37" spans="1:16" s="176" customFormat="1" ht="18" customHeight="1">
      <c r="A37" s="153" t="s">
        <v>165</v>
      </c>
      <c r="B37" s="150">
        <v>81</v>
      </c>
      <c r="C37" s="150">
        <v>64</v>
      </c>
      <c r="D37" s="150">
        <v>74</v>
      </c>
      <c r="E37" s="150">
        <v>53</v>
      </c>
      <c r="F37" s="150">
        <v>99</v>
      </c>
      <c r="G37" s="150">
        <v>79</v>
      </c>
      <c r="H37" s="150">
        <v>123</v>
      </c>
      <c r="I37" s="150">
        <v>96</v>
      </c>
      <c r="J37" s="150">
        <v>111</v>
      </c>
      <c r="K37" s="150">
        <v>86</v>
      </c>
      <c r="L37" s="150">
        <v>77</v>
      </c>
      <c r="M37" s="150">
        <v>76</v>
      </c>
      <c r="N37" s="150">
        <v>83</v>
      </c>
      <c r="O37" s="150">
        <v>64</v>
      </c>
    </row>
    <row r="38" spans="1:16" s="176" customFormat="1" ht="18" customHeight="1">
      <c r="A38" s="153" t="s">
        <v>164</v>
      </c>
      <c r="B38" s="150">
        <v>77</v>
      </c>
      <c r="C38" s="150">
        <v>72</v>
      </c>
      <c r="D38" s="150">
        <v>88</v>
      </c>
      <c r="E38" s="150">
        <v>74</v>
      </c>
      <c r="F38" s="150">
        <v>100</v>
      </c>
      <c r="G38" s="150">
        <v>94</v>
      </c>
      <c r="H38" s="150">
        <v>119</v>
      </c>
      <c r="I38" s="150">
        <v>111</v>
      </c>
      <c r="J38" s="150">
        <v>113</v>
      </c>
      <c r="K38" s="150">
        <v>86</v>
      </c>
      <c r="L38" s="150">
        <v>108</v>
      </c>
      <c r="M38" s="150">
        <v>112</v>
      </c>
      <c r="N38" s="150">
        <v>99</v>
      </c>
      <c r="O38" s="150">
        <v>87</v>
      </c>
    </row>
    <row r="39" spans="1:16" s="149" customFormat="1" ht="18" customHeight="1">
      <c r="A39" s="153" t="s">
        <v>163</v>
      </c>
      <c r="B39" s="150">
        <v>92</v>
      </c>
      <c r="C39" s="150">
        <v>56</v>
      </c>
      <c r="D39" s="150">
        <v>84</v>
      </c>
      <c r="E39" s="150">
        <v>78</v>
      </c>
      <c r="F39" s="150">
        <v>78</v>
      </c>
      <c r="G39" s="150">
        <v>76</v>
      </c>
      <c r="H39" s="150">
        <v>103</v>
      </c>
      <c r="I39" s="150">
        <v>101</v>
      </c>
      <c r="J39" s="150">
        <v>96</v>
      </c>
      <c r="K39" s="150">
        <v>86</v>
      </c>
      <c r="L39" s="150">
        <v>87</v>
      </c>
      <c r="M39" s="150">
        <v>67</v>
      </c>
      <c r="N39" s="150">
        <v>84</v>
      </c>
      <c r="O39" s="150">
        <v>84</v>
      </c>
      <c r="P39" s="176"/>
    </row>
    <row r="40" spans="1:16" s="176" customFormat="1" ht="18" customHeight="1">
      <c r="A40" s="153" t="s">
        <v>162</v>
      </c>
      <c r="B40" s="150">
        <v>74</v>
      </c>
      <c r="C40" s="150">
        <v>70</v>
      </c>
      <c r="D40" s="150">
        <v>69</v>
      </c>
      <c r="E40" s="150">
        <v>66</v>
      </c>
      <c r="F40" s="150">
        <v>76</v>
      </c>
      <c r="G40" s="150">
        <v>66</v>
      </c>
      <c r="H40" s="150">
        <v>74</v>
      </c>
      <c r="I40" s="150">
        <v>89</v>
      </c>
      <c r="J40" s="150">
        <v>75</v>
      </c>
      <c r="K40" s="150">
        <v>87</v>
      </c>
      <c r="L40" s="150">
        <v>93</v>
      </c>
      <c r="M40" s="150">
        <v>92</v>
      </c>
      <c r="N40" s="150">
        <v>77</v>
      </c>
      <c r="O40" s="150">
        <v>58</v>
      </c>
    </row>
    <row r="41" spans="1:16" s="176" customFormat="1" ht="18" customHeight="1">
      <c r="A41" s="153" t="s">
        <v>161</v>
      </c>
      <c r="B41" s="150">
        <v>106</v>
      </c>
      <c r="C41" s="150">
        <v>127</v>
      </c>
      <c r="D41" s="150">
        <v>121</v>
      </c>
      <c r="E41" s="150">
        <v>114</v>
      </c>
      <c r="F41" s="150">
        <v>127</v>
      </c>
      <c r="G41" s="150">
        <v>131</v>
      </c>
      <c r="H41" s="150">
        <v>152</v>
      </c>
      <c r="I41" s="150">
        <v>147</v>
      </c>
      <c r="J41" s="150">
        <v>123</v>
      </c>
      <c r="K41" s="150">
        <v>141</v>
      </c>
      <c r="L41" s="150">
        <v>101</v>
      </c>
      <c r="M41" s="150">
        <v>113</v>
      </c>
      <c r="N41" s="150">
        <v>101</v>
      </c>
      <c r="O41" s="150">
        <v>86</v>
      </c>
    </row>
    <row r="42" spans="1:16" s="149" customFormat="1" ht="18" customHeight="1">
      <c r="A42" s="153" t="s">
        <v>160</v>
      </c>
      <c r="B42" s="150">
        <v>60</v>
      </c>
      <c r="C42" s="150">
        <v>61</v>
      </c>
      <c r="D42" s="150">
        <v>76</v>
      </c>
      <c r="E42" s="150">
        <v>63</v>
      </c>
      <c r="F42" s="150">
        <v>64</v>
      </c>
      <c r="G42" s="150">
        <v>60</v>
      </c>
      <c r="H42" s="150">
        <v>73</v>
      </c>
      <c r="I42" s="150">
        <v>91</v>
      </c>
      <c r="J42" s="150">
        <v>83</v>
      </c>
      <c r="K42" s="150">
        <v>88</v>
      </c>
      <c r="L42" s="150">
        <v>81</v>
      </c>
      <c r="M42" s="150">
        <v>67</v>
      </c>
      <c r="N42" s="150">
        <v>51</v>
      </c>
      <c r="O42" s="150">
        <v>63</v>
      </c>
      <c r="P42" s="176"/>
    </row>
    <row r="43" spans="1:16" s="176" customFormat="1" ht="18" customHeight="1">
      <c r="A43" s="153" t="s">
        <v>159</v>
      </c>
      <c r="B43" s="150">
        <v>282</v>
      </c>
      <c r="C43" s="150">
        <v>231</v>
      </c>
      <c r="D43" s="150">
        <v>320</v>
      </c>
      <c r="E43" s="150">
        <v>215</v>
      </c>
      <c r="F43" s="150">
        <v>307</v>
      </c>
      <c r="G43" s="150">
        <v>213</v>
      </c>
      <c r="H43" s="150">
        <v>292</v>
      </c>
      <c r="I43" s="150">
        <v>190</v>
      </c>
      <c r="J43" s="150">
        <v>198</v>
      </c>
      <c r="K43" s="150">
        <v>123</v>
      </c>
      <c r="L43" s="150">
        <v>128</v>
      </c>
      <c r="M43" s="150">
        <v>88</v>
      </c>
      <c r="N43" s="150">
        <v>89</v>
      </c>
      <c r="O43" s="150">
        <v>65</v>
      </c>
    </row>
    <row r="44" spans="1:16" s="176" customFormat="1" ht="18" customHeight="1">
      <c r="A44" s="153" t="s">
        <v>158</v>
      </c>
      <c r="B44" s="150">
        <v>118</v>
      </c>
      <c r="C44" s="150">
        <v>70</v>
      </c>
      <c r="D44" s="150">
        <v>86</v>
      </c>
      <c r="E44" s="150">
        <v>80</v>
      </c>
      <c r="F44" s="150">
        <v>93</v>
      </c>
      <c r="G44" s="150">
        <v>104</v>
      </c>
      <c r="H44" s="150">
        <v>126</v>
      </c>
      <c r="I44" s="150">
        <v>120</v>
      </c>
      <c r="J44" s="150">
        <v>115</v>
      </c>
      <c r="K44" s="150">
        <v>111</v>
      </c>
      <c r="L44" s="150">
        <v>106</v>
      </c>
      <c r="M44" s="150">
        <v>89</v>
      </c>
      <c r="N44" s="150">
        <v>88</v>
      </c>
      <c r="O44" s="150">
        <v>69</v>
      </c>
    </row>
    <row r="45" spans="1:16" s="176" customFormat="1" ht="18" customHeight="1">
      <c r="A45" s="153" t="s">
        <v>157</v>
      </c>
      <c r="B45" s="150">
        <v>63</v>
      </c>
      <c r="C45" s="150">
        <v>51</v>
      </c>
      <c r="D45" s="150">
        <v>59</v>
      </c>
      <c r="E45" s="150">
        <v>60</v>
      </c>
      <c r="F45" s="150">
        <v>59</v>
      </c>
      <c r="G45" s="150">
        <v>50</v>
      </c>
      <c r="H45" s="150">
        <v>80</v>
      </c>
      <c r="I45" s="150">
        <v>61</v>
      </c>
      <c r="J45" s="150">
        <v>77</v>
      </c>
      <c r="K45" s="150">
        <v>58</v>
      </c>
      <c r="L45" s="150">
        <v>80</v>
      </c>
      <c r="M45" s="150">
        <v>56</v>
      </c>
      <c r="N45" s="150">
        <v>59</v>
      </c>
      <c r="O45" s="150">
        <v>57</v>
      </c>
    </row>
    <row r="46" spans="1:16" s="149" customFormat="1" ht="18" customHeight="1">
      <c r="A46" s="153" t="s">
        <v>156</v>
      </c>
      <c r="B46" s="150">
        <v>168</v>
      </c>
      <c r="C46" s="150">
        <v>131</v>
      </c>
      <c r="D46" s="150">
        <v>111</v>
      </c>
      <c r="E46" s="150">
        <v>97</v>
      </c>
      <c r="F46" s="150">
        <v>142</v>
      </c>
      <c r="G46" s="150">
        <v>85</v>
      </c>
      <c r="H46" s="150">
        <v>128</v>
      </c>
      <c r="I46" s="150">
        <v>111</v>
      </c>
      <c r="J46" s="150">
        <v>112</v>
      </c>
      <c r="K46" s="150">
        <v>95</v>
      </c>
      <c r="L46" s="150">
        <v>95</v>
      </c>
      <c r="M46" s="150">
        <v>82</v>
      </c>
      <c r="N46" s="150">
        <v>58</v>
      </c>
      <c r="O46" s="150">
        <v>58</v>
      </c>
      <c r="P46" s="176"/>
    </row>
    <row r="47" spans="1:16" s="176" customFormat="1" ht="18" customHeight="1">
      <c r="A47" s="265" t="s">
        <v>155</v>
      </c>
      <c r="B47" s="150">
        <v>78</v>
      </c>
      <c r="C47" s="150">
        <v>78</v>
      </c>
      <c r="D47" s="150">
        <v>61</v>
      </c>
      <c r="E47" s="150">
        <v>56</v>
      </c>
      <c r="F47" s="150">
        <v>62</v>
      </c>
      <c r="G47" s="150">
        <v>61</v>
      </c>
      <c r="H47" s="150">
        <v>83</v>
      </c>
      <c r="I47" s="150">
        <v>77</v>
      </c>
      <c r="J47" s="150">
        <v>69</v>
      </c>
      <c r="K47" s="150">
        <v>62</v>
      </c>
      <c r="L47" s="150">
        <v>69</v>
      </c>
      <c r="M47" s="150">
        <v>57</v>
      </c>
      <c r="N47" s="150">
        <v>59</v>
      </c>
      <c r="O47" s="150">
        <v>63</v>
      </c>
    </row>
    <row r="48" spans="1:16" s="176" customFormat="1" ht="18" customHeight="1">
      <c r="A48" s="265" t="s">
        <v>154</v>
      </c>
      <c r="B48" s="150">
        <v>55</v>
      </c>
      <c r="C48" s="150">
        <v>46</v>
      </c>
      <c r="D48" s="150">
        <v>53</v>
      </c>
      <c r="E48" s="150">
        <v>48</v>
      </c>
      <c r="F48" s="150">
        <v>61</v>
      </c>
      <c r="G48" s="150">
        <v>59</v>
      </c>
      <c r="H48" s="150">
        <v>79</v>
      </c>
      <c r="I48" s="150">
        <v>59</v>
      </c>
      <c r="J48" s="150">
        <v>69</v>
      </c>
      <c r="K48" s="150">
        <v>60</v>
      </c>
      <c r="L48" s="150">
        <v>69</v>
      </c>
      <c r="M48" s="150">
        <v>55</v>
      </c>
      <c r="N48" s="150">
        <v>37</v>
      </c>
      <c r="O48" s="150">
        <v>30</v>
      </c>
    </row>
    <row r="49" spans="1:16" s="149" customFormat="1" ht="18" customHeight="1">
      <c r="A49" s="265" t="s">
        <v>153</v>
      </c>
      <c r="B49" s="150">
        <v>77</v>
      </c>
      <c r="C49" s="150">
        <v>76</v>
      </c>
      <c r="D49" s="150">
        <v>97</v>
      </c>
      <c r="E49" s="150">
        <v>81</v>
      </c>
      <c r="F49" s="150">
        <v>115</v>
      </c>
      <c r="G49" s="150">
        <v>108</v>
      </c>
      <c r="H49" s="150">
        <v>115</v>
      </c>
      <c r="I49" s="150">
        <v>115</v>
      </c>
      <c r="J49" s="150">
        <v>120</v>
      </c>
      <c r="K49" s="150">
        <v>122</v>
      </c>
      <c r="L49" s="150">
        <v>89</v>
      </c>
      <c r="M49" s="150">
        <v>114</v>
      </c>
      <c r="N49" s="150">
        <v>85</v>
      </c>
      <c r="O49" s="150">
        <v>85</v>
      </c>
      <c r="P49" s="176"/>
    </row>
    <row r="50" spans="1:16" s="176" customFormat="1" ht="18" customHeight="1">
      <c r="A50" s="153" t="s">
        <v>152</v>
      </c>
      <c r="B50" s="150">
        <v>28</v>
      </c>
      <c r="C50" s="150">
        <v>49</v>
      </c>
      <c r="D50" s="150">
        <v>49</v>
      </c>
      <c r="E50" s="150">
        <v>53</v>
      </c>
      <c r="F50" s="150">
        <v>54</v>
      </c>
      <c r="G50" s="150">
        <v>41</v>
      </c>
      <c r="H50" s="150">
        <v>57</v>
      </c>
      <c r="I50" s="150">
        <v>68</v>
      </c>
      <c r="J50" s="150">
        <v>68</v>
      </c>
      <c r="K50" s="150">
        <v>56</v>
      </c>
      <c r="L50" s="150">
        <v>48</v>
      </c>
      <c r="M50" s="150">
        <v>60</v>
      </c>
      <c r="N50" s="150">
        <v>39</v>
      </c>
      <c r="O50" s="150">
        <v>39</v>
      </c>
    </row>
    <row r="51" spans="1:16" s="176" customFormat="1" ht="18" customHeight="1">
      <c r="A51" s="153" t="s">
        <v>151</v>
      </c>
      <c r="B51" s="150">
        <v>101</v>
      </c>
      <c r="C51" s="150">
        <v>102</v>
      </c>
      <c r="D51" s="150">
        <v>119</v>
      </c>
      <c r="E51" s="150">
        <v>102</v>
      </c>
      <c r="F51" s="150">
        <v>145</v>
      </c>
      <c r="G51" s="150">
        <v>109</v>
      </c>
      <c r="H51" s="150">
        <v>154</v>
      </c>
      <c r="I51" s="150">
        <v>156</v>
      </c>
      <c r="J51" s="150">
        <v>144</v>
      </c>
      <c r="K51" s="150">
        <v>149</v>
      </c>
      <c r="L51" s="150">
        <v>116</v>
      </c>
      <c r="M51" s="150">
        <v>122</v>
      </c>
      <c r="N51" s="150">
        <v>120</v>
      </c>
      <c r="O51" s="150">
        <v>114</v>
      </c>
    </row>
    <row r="52" spans="1:16" s="176" customFormat="1" ht="18" customHeight="1">
      <c r="A52" s="153" t="s">
        <v>150</v>
      </c>
      <c r="B52" s="150">
        <v>88</v>
      </c>
      <c r="C52" s="150">
        <v>84</v>
      </c>
      <c r="D52" s="150">
        <v>90</v>
      </c>
      <c r="E52" s="150">
        <v>82</v>
      </c>
      <c r="F52" s="150">
        <v>110</v>
      </c>
      <c r="G52" s="150">
        <v>98</v>
      </c>
      <c r="H52" s="150">
        <v>147</v>
      </c>
      <c r="I52" s="150">
        <v>121</v>
      </c>
      <c r="J52" s="150">
        <v>103</v>
      </c>
      <c r="K52" s="150">
        <v>130</v>
      </c>
      <c r="L52" s="150">
        <v>166</v>
      </c>
      <c r="M52" s="150">
        <v>123</v>
      </c>
      <c r="N52" s="150">
        <v>93</v>
      </c>
      <c r="O52" s="150">
        <v>102</v>
      </c>
    </row>
    <row r="53" spans="1:16" s="149" customFormat="1" ht="18" customHeight="1">
      <c r="A53" s="153" t="s">
        <v>149</v>
      </c>
      <c r="B53" s="150">
        <v>122</v>
      </c>
      <c r="C53" s="150">
        <v>111</v>
      </c>
      <c r="D53" s="150">
        <v>149</v>
      </c>
      <c r="E53" s="150">
        <v>155</v>
      </c>
      <c r="F53" s="150">
        <v>142</v>
      </c>
      <c r="G53" s="150">
        <v>121</v>
      </c>
      <c r="H53" s="150">
        <v>145</v>
      </c>
      <c r="I53" s="150">
        <v>179</v>
      </c>
      <c r="J53" s="150">
        <v>162</v>
      </c>
      <c r="K53" s="150">
        <v>151</v>
      </c>
      <c r="L53" s="150">
        <v>133</v>
      </c>
      <c r="M53" s="150">
        <v>150</v>
      </c>
      <c r="N53" s="150">
        <v>111</v>
      </c>
      <c r="O53" s="150">
        <v>149</v>
      </c>
      <c r="P53" s="176"/>
    </row>
    <row r="54" spans="1:16" s="176" customFormat="1" ht="18" customHeight="1">
      <c r="A54" s="153" t="s">
        <v>148</v>
      </c>
      <c r="B54" s="150">
        <v>110</v>
      </c>
      <c r="C54" s="150">
        <v>110</v>
      </c>
      <c r="D54" s="150">
        <v>109</v>
      </c>
      <c r="E54" s="150">
        <v>122</v>
      </c>
      <c r="F54" s="150">
        <v>141</v>
      </c>
      <c r="G54" s="150">
        <v>135</v>
      </c>
      <c r="H54" s="150">
        <v>159</v>
      </c>
      <c r="I54" s="150">
        <v>164</v>
      </c>
      <c r="J54" s="150">
        <v>148</v>
      </c>
      <c r="K54" s="150">
        <v>139</v>
      </c>
      <c r="L54" s="150">
        <v>156</v>
      </c>
      <c r="M54" s="150">
        <v>182</v>
      </c>
      <c r="N54" s="150">
        <v>127</v>
      </c>
      <c r="O54" s="150">
        <v>139</v>
      </c>
    </row>
    <row r="55" spans="1:16" s="176" customFormat="1" ht="18" customHeight="1">
      <c r="A55" s="153" t="s">
        <v>147</v>
      </c>
      <c r="B55" s="150">
        <v>202</v>
      </c>
      <c r="C55" s="150">
        <v>208</v>
      </c>
      <c r="D55" s="150">
        <v>216</v>
      </c>
      <c r="E55" s="150">
        <v>202</v>
      </c>
      <c r="F55" s="150">
        <v>209</v>
      </c>
      <c r="G55" s="150">
        <v>205</v>
      </c>
      <c r="H55" s="150">
        <v>230</v>
      </c>
      <c r="I55" s="150">
        <v>215</v>
      </c>
      <c r="J55" s="150">
        <v>216</v>
      </c>
      <c r="K55" s="150">
        <v>226</v>
      </c>
      <c r="L55" s="150">
        <v>205</v>
      </c>
      <c r="M55" s="150">
        <v>214</v>
      </c>
      <c r="N55" s="150">
        <v>146</v>
      </c>
      <c r="O55" s="150">
        <v>137</v>
      </c>
    </row>
    <row r="56" spans="1:16" s="176" customFormat="1" ht="18" customHeight="1">
      <c r="A56" s="153" t="s">
        <v>146</v>
      </c>
      <c r="B56" s="150">
        <v>235</v>
      </c>
      <c r="C56" s="150">
        <v>256</v>
      </c>
      <c r="D56" s="150">
        <v>285</v>
      </c>
      <c r="E56" s="150">
        <v>319</v>
      </c>
      <c r="F56" s="150">
        <v>348</v>
      </c>
      <c r="G56" s="150">
        <v>331</v>
      </c>
      <c r="H56" s="150">
        <v>377</v>
      </c>
      <c r="I56" s="150">
        <v>402</v>
      </c>
      <c r="J56" s="150">
        <v>318</v>
      </c>
      <c r="K56" s="150">
        <v>291</v>
      </c>
      <c r="L56" s="150">
        <v>242</v>
      </c>
      <c r="M56" s="150">
        <v>263</v>
      </c>
      <c r="N56" s="150">
        <v>186</v>
      </c>
      <c r="O56" s="150">
        <v>172</v>
      </c>
    </row>
    <row r="57" spans="1:16" s="176" customFormat="1" ht="18" customHeight="1">
      <c r="A57" s="153" t="s">
        <v>145</v>
      </c>
      <c r="B57" s="150">
        <v>128</v>
      </c>
      <c r="C57" s="150">
        <v>120</v>
      </c>
      <c r="D57" s="150">
        <v>126</v>
      </c>
      <c r="E57" s="150">
        <v>135</v>
      </c>
      <c r="F57" s="150">
        <v>141</v>
      </c>
      <c r="G57" s="150">
        <v>148</v>
      </c>
      <c r="H57" s="150">
        <v>146</v>
      </c>
      <c r="I57" s="150">
        <v>158</v>
      </c>
      <c r="J57" s="150">
        <v>155</v>
      </c>
      <c r="K57" s="150">
        <v>161</v>
      </c>
      <c r="L57" s="150">
        <v>134</v>
      </c>
      <c r="M57" s="150">
        <v>142</v>
      </c>
      <c r="N57" s="150">
        <v>104</v>
      </c>
      <c r="O57" s="150">
        <v>98</v>
      </c>
    </row>
    <row r="58" spans="1:16" s="149" customFormat="1" ht="18" customHeight="1">
      <c r="A58" s="153" t="s">
        <v>144</v>
      </c>
      <c r="B58" s="150">
        <v>194</v>
      </c>
      <c r="C58" s="150">
        <v>193</v>
      </c>
      <c r="D58" s="150">
        <v>212</v>
      </c>
      <c r="E58" s="150">
        <v>208</v>
      </c>
      <c r="F58" s="150">
        <v>215</v>
      </c>
      <c r="G58" s="150">
        <v>223</v>
      </c>
      <c r="H58" s="150">
        <v>221</v>
      </c>
      <c r="I58" s="150">
        <v>205</v>
      </c>
      <c r="J58" s="150">
        <v>177</v>
      </c>
      <c r="K58" s="150">
        <v>164</v>
      </c>
      <c r="L58" s="150">
        <v>159</v>
      </c>
      <c r="M58" s="150">
        <v>152</v>
      </c>
      <c r="N58" s="150">
        <v>131</v>
      </c>
      <c r="O58" s="150">
        <v>129</v>
      </c>
      <c r="P58" s="176"/>
    </row>
    <row r="59" spans="1:16" s="176" customFormat="1" ht="18" customHeight="1">
      <c r="A59" s="153" t="s">
        <v>143</v>
      </c>
      <c r="B59" s="150">
        <v>77</v>
      </c>
      <c r="C59" s="150">
        <v>91</v>
      </c>
      <c r="D59" s="150">
        <v>99</v>
      </c>
      <c r="E59" s="150">
        <v>109</v>
      </c>
      <c r="F59" s="150">
        <v>127</v>
      </c>
      <c r="G59" s="150">
        <v>115</v>
      </c>
      <c r="H59" s="150">
        <v>107</v>
      </c>
      <c r="I59" s="150">
        <v>118</v>
      </c>
      <c r="J59" s="150">
        <v>113</v>
      </c>
      <c r="K59" s="150">
        <v>103</v>
      </c>
      <c r="L59" s="150">
        <v>101</v>
      </c>
      <c r="M59" s="150">
        <v>111</v>
      </c>
      <c r="N59" s="150">
        <v>113</v>
      </c>
      <c r="O59" s="150">
        <v>87</v>
      </c>
    </row>
    <row r="60" spans="1:16" s="176" customFormat="1" ht="18" customHeight="1">
      <c r="A60" s="153" t="s">
        <v>142</v>
      </c>
      <c r="B60" s="150">
        <v>209</v>
      </c>
      <c r="C60" s="150">
        <v>151</v>
      </c>
      <c r="D60" s="150">
        <v>177</v>
      </c>
      <c r="E60" s="150">
        <v>167</v>
      </c>
      <c r="F60" s="150">
        <v>165</v>
      </c>
      <c r="G60" s="150">
        <v>157</v>
      </c>
      <c r="H60" s="150">
        <v>207</v>
      </c>
      <c r="I60" s="150">
        <v>179</v>
      </c>
      <c r="J60" s="150">
        <v>175</v>
      </c>
      <c r="K60" s="150">
        <v>164</v>
      </c>
      <c r="L60" s="150">
        <v>167</v>
      </c>
      <c r="M60" s="150">
        <v>161</v>
      </c>
      <c r="N60" s="150">
        <v>129</v>
      </c>
      <c r="O60" s="150">
        <v>139</v>
      </c>
    </row>
    <row r="61" spans="1:16" s="176" customFormat="1" ht="18" customHeight="1">
      <c r="A61" s="153" t="s">
        <v>141</v>
      </c>
      <c r="B61" s="150">
        <v>157</v>
      </c>
      <c r="C61" s="150">
        <v>151</v>
      </c>
      <c r="D61" s="150">
        <v>160</v>
      </c>
      <c r="E61" s="150">
        <v>151</v>
      </c>
      <c r="F61" s="150">
        <v>158</v>
      </c>
      <c r="G61" s="150">
        <v>156</v>
      </c>
      <c r="H61" s="150">
        <v>182</v>
      </c>
      <c r="I61" s="150">
        <v>165</v>
      </c>
      <c r="J61" s="150">
        <v>160</v>
      </c>
      <c r="K61" s="150">
        <v>150</v>
      </c>
      <c r="L61" s="150">
        <v>141</v>
      </c>
      <c r="M61" s="150">
        <v>143</v>
      </c>
      <c r="N61" s="150">
        <v>100</v>
      </c>
      <c r="O61" s="150">
        <v>95</v>
      </c>
    </row>
    <row r="62" spans="1:16" s="149" customFormat="1" ht="18" customHeight="1">
      <c r="A62" s="153" t="s">
        <v>140</v>
      </c>
      <c r="B62" s="150">
        <v>73</v>
      </c>
      <c r="C62" s="150">
        <v>83</v>
      </c>
      <c r="D62" s="150">
        <v>84</v>
      </c>
      <c r="E62" s="150">
        <v>80</v>
      </c>
      <c r="F62" s="150">
        <v>86</v>
      </c>
      <c r="G62" s="150">
        <v>65</v>
      </c>
      <c r="H62" s="150">
        <v>84</v>
      </c>
      <c r="I62" s="150">
        <v>84</v>
      </c>
      <c r="J62" s="150">
        <v>98</v>
      </c>
      <c r="K62" s="150">
        <v>92</v>
      </c>
      <c r="L62" s="150">
        <v>97</v>
      </c>
      <c r="M62" s="150">
        <v>86</v>
      </c>
      <c r="N62" s="150">
        <v>73</v>
      </c>
      <c r="O62" s="150">
        <v>60</v>
      </c>
      <c r="P62" s="176"/>
    </row>
    <row r="63" spans="1:16" s="176" customFormat="1" ht="18" customHeight="1">
      <c r="A63" s="153" t="s">
        <v>139</v>
      </c>
      <c r="B63" s="150">
        <v>62</v>
      </c>
      <c r="C63" s="150">
        <v>50</v>
      </c>
      <c r="D63" s="150">
        <v>55</v>
      </c>
      <c r="E63" s="150">
        <v>43</v>
      </c>
      <c r="F63" s="150">
        <v>47</v>
      </c>
      <c r="G63" s="150">
        <v>38</v>
      </c>
      <c r="H63" s="150">
        <v>61</v>
      </c>
      <c r="I63" s="150">
        <v>65</v>
      </c>
      <c r="J63" s="150">
        <v>62</v>
      </c>
      <c r="K63" s="150">
        <v>53</v>
      </c>
      <c r="L63" s="150">
        <v>57</v>
      </c>
      <c r="M63" s="150">
        <v>50</v>
      </c>
      <c r="N63" s="150">
        <v>40</v>
      </c>
      <c r="O63" s="150">
        <v>32</v>
      </c>
    </row>
    <row r="64" spans="1:16" s="176" customFormat="1" ht="18" customHeight="1">
      <c r="A64" s="153" t="s">
        <v>138</v>
      </c>
      <c r="B64" s="150">
        <v>51</v>
      </c>
      <c r="C64" s="150">
        <v>46</v>
      </c>
      <c r="D64" s="150">
        <v>37</v>
      </c>
      <c r="E64" s="150">
        <v>37</v>
      </c>
      <c r="F64" s="150">
        <v>47</v>
      </c>
      <c r="G64" s="150">
        <v>52</v>
      </c>
      <c r="H64" s="150">
        <v>55</v>
      </c>
      <c r="I64" s="150">
        <v>47</v>
      </c>
      <c r="J64" s="150">
        <v>71</v>
      </c>
      <c r="K64" s="150">
        <v>62</v>
      </c>
      <c r="L64" s="150">
        <v>52</v>
      </c>
      <c r="M64" s="150">
        <v>50</v>
      </c>
      <c r="N64" s="150">
        <v>44</v>
      </c>
      <c r="O64" s="150">
        <v>35</v>
      </c>
    </row>
    <row r="65" spans="1:16" s="176" customFormat="1" ht="18" customHeight="1">
      <c r="A65" s="153" t="s">
        <v>137</v>
      </c>
      <c r="B65" s="150">
        <v>206</v>
      </c>
      <c r="C65" s="150">
        <v>184</v>
      </c>
      <c r="D65" s="150">
        <v>206</v>
      </c>
      <c r="E65" s="150">
        <v>203</v>
      </c>
      <c r="F65" s="150">
        <v>178</v>
      </c>
      <c r="G65" s="150">
        <v>176</v>
      </c>
      <c r="H65" s="150">
        <v>225</v>
      </c>
      <c r="I65" s="150">
        <v>220</v>
      </c>
      <c r="J65" s="150">
        <v>206</v>
      </c>
      <c r="K65" s="150">
        <v>182</v>
      </c>
      <c r="L65" s="150">
        <v>190</v>
      </c>
      <c r="M65" s="150">
        <v>197</v>
      </c>
      <c r="N65" s="150">
        <v>169</v>
      </c>
      <c r="O65" s="150">
        <v>177</v>
      </c>
    </row>
    <row r="66" spans="1:16" s="176" customFormat="1" ht="18" customHeight="1">
      <c r="A66" s="153" t="s">
        <v>136</v>
      </c>
      <c r="B66" s="150">
        <v>123</v>
      </c>
      <c r="C66" s="150">
        <v>106</v>
      </c>
      <c r="D66" s="150">
        <v>120</v>
      </c>
      <c r="E66" s="150">
        <v>127</v>
      </c>
      <c r="F66" s="150">
        <v>174</v>
      </c>
      <c r="G66" s="150">
        <v>142</v>
      </c>
      <c r="H66" s="150">
        <v>170</v>
      </c>
      <c r="I66" s="150">
        <v>193</v>
      </c>
      <c r="J66" s="150">
        <v>141</v>
      </c>
      <c r="K66" s="150">
        <v>130</v>
      </c>
      <c r="L66" s="150">
        <v>121</v>
      </c>
      <c r="M66" s="150">
        <v>111</v>
      </c>
      <c r="N66" s="150">
        <v>103</v>
      </c>
      <c r="O66" s="150">
        <v>78</v>
      </c>
    </row>
    <row r="67" spans="1:16" s="176" customFormat="1" ht="18" customHeight="1">
      <c r="A67" s="153" t="s">
        <v>135</v>
      </c>
      <c r="B67" s="150">
        <v>98</v>
      </c>
      <c r="C67" s="150">
        <v>101</v>
      </c>
      <c r="D67" s="150">
        <v>112</v>
      </c>
      <c r="E67" s="150">
        <v>110</v>
      </c>
      <c r="F67" s="150">
        <v>138</v>
      </c>
      <c r="G67" s="150">
        <v>96</v>
      </c>
      <c r="H67" s="150">
        <v>129</v>
      </c>
      <c r="I67" s="150">
        <v>127</v>
      </c>
      <c r="J67" s="150">
        <v>141</v>
      </c>
      <c r="K67" s="150">
        <v>124</v>
      </c>
      <c r="L67" s="150">
        <v>96</v>
      </c>
      <c r="M67" s="150">
        <v>92</v>
      </c>
      <c r="N67" s="150">
        <v>84</v>
      </c>
      <c r="O67" s="150">
        <v>103</v>
      </c>
    </row>
    <row r="68" spans="1:16" s="176" customFormat="1" ht="18" customHeight="1">
      <c r="A68" s="153" t="s">
        <v>134</v>
      </c>
      <c r="B68" s="150">
        <v>152</v>
      </c>
      <c r="C68" s="150">
        <v>133</v>
      </c>
      <c r="D68" s="150">
        <v>145</v>
      </c>
      <c r="E68" s="150">
        <v>136</v>
      </c>
      <c r="F68" s="150">
        <v>127</v>
      </c>
      <c r="G68" s="150">
        <v>114</v>
      </c>
      <c r="H68" s="150">
        <v>135</v>
      </c>
      <c r="I68" s="150">
        <v>125</v>
      </c>
      <c r="J68" s="150">
        <v>125</v>
      </c>
      <c r="K68" s="150">
        <v>117</v>
      </c>
      <c r="L68" s="150">
        <v>105</v>
      </c>
      <c r="M68" s="150">
        <v>88</v>
      </c>
      <c r="N68" s="150">
        <v>108</v>
      </c>
      <c r="O68" s="150">
        <v>105</v>
      </c>
    </row>
    <row r="69" spans="1:16" s="176" customFormat="1" ht="18" customHeight="1">
      <c r="A69" s="153" t="s">
        <v>133</v>
      </c>
      <c r="B69" s="150">
        <v>191</v>
      </c>
      <c r="C69" s="150">
        <v>207</v>
      </c>
      <c r="D69" s="150">
        <v>282</v>
      </c>
      <c r="E69" s="150">
        <v>328</v>
      </c>
      <c r="F69" s="150">
        <v>345</v>
      </c>
      <c r="G69" s="150">
        <v>320</v>
      </c>
      <c r="H69" s="150">
        <v>340</v>
      </c>
      <c r="I69" s="150">
        <v>283</v>
      </c>
      <c r="J69" s="150">
        <v>227</v>
      </c>
      <c r="K69" s="150">
        <v>200</v>
      </c>
      <c r="L69" s="150">
        <v>175</v>
      </c>
      <c r="M69" s="150">
        <v>170</v>
      </c>
      <c r="N69" s="150">
        <v>157</v>
      </c>
      <c r="O69" s="150">
        <v>146</v>
      </c>
    </row>
    <row r="70" spans="1:16" s="149" customFormat="1" ht="18" customHeight="1">
      <c r="A70" s="153" t="s">
        <v>132</v>
      </c>
      <c r="B70" s="150">
        <v>66</v>
      </c>
      <c r="C70" s="150">
        <v>65</v>
      </c>
      <c r="D70" s="150">
        <v>83</v>
      </c>
      <c r="E70" s="150">
        <v>86</v>
      </c>
      <c r="F70" s="150">
        <v>108</v>
      </c>
      <c r="G70" s="150">
        <v>99</v>
      </c>
      <c r="H70" s="150">
        <v>112</v>
      </c>
      <c r="I70" s="150">
        <v>92</v>
      </c>
      <c r="J70" s="150">
        <v>121</v>
      </c>
      <c r="K70" s="150">
        <v>94</v>
      </c>
      <c r="L70" s="150">
        <v>122</v>
      </c>
      <c r="M70" s="150">
        <v>102</v>
      </c>
      <c r="N70" s="150">
        <v>96</v>
      </c>
      <c r="O70" s="150">
        <v>74</v>
      </c>
      <c r="P70" s="176"/>
    </row>
    <row r="71" spans="1:16" s="176" customFormat="1" ht="18" customHeight="1">
      <c r="A71" s="153" t="s">
        <v>131</v>
      </c>
      <c r="B71" s="150">
        <v>189</v>
      </c>
      <c r="C71" s="150">
        <v>162</v>
      </c>
      <c r="D71" s="150">
        <v>155</v>
      </c>
      <c r="E71" s="150">
        <v>157</v>
      </c>
      <c r="F71" s="150">
        <v>176</v>
      </c>
      <c r="G71" s="150">
        <v>135</v>
      </c>
      <c r="H71" s="150">
        <v>180</v>
      </c>
      <c r="I71" s="150">
        <v>145</v>
      </c>
      <c r="J71" s="150">
        <v>155</v>
      </c>
      <c r="K71" s="150">
        <v>127</v>
      </c>
      <c r="L71" s="150">
        <v>131</v>
      </c>
      <c r="M71" s="150">
        <v>93</v>
      </c>
      <c r="N71" s="150">
        <v>87</v>
      </c>
      <c r="O71" s="150">
        <v>85</v>
      </c>
    </row>
    <row r="72" spans="1:16" s="176" customFormat="1" ht="18" customHeight="1">
      <c r="A72" s="153" t="s">
        <v>130</v>
      </c>
      <c r="B72" s="150">
        <v>207</v>
      </c>
      <c r="C72" s="150">
        <v>182</v>
      </c>
      <c r="D72" s="150">
        <v>194</v>
      </c>
      <c r="E72" s="150">
        <v>172</v>
      </c>
      <c r="F72" s="150">
        <v>189</v>
      </c>
      <c r="G72" s="150">
        <v>155</v>
      </c>
      <c r="H72" s="150">
        <v>180</v>
      </c>
      <c r="I72" s="150">
        <v>153</v>
      </c>
      <c r="J72" s="150">
        <v>153</v>
      </c>
      <c r="K72" s="150">
        <v>152</v>
      </c>
      <c r="L72" s="150">
        <v>113</v>
      </c>
      <c r="M72" s="150">
        <v>113</v>
      </c>
      <c r="N72" s="150">
        <v>91</v>
      </c>
      <c r="O72" s="150">
        <v>84</v>
      </c>
    </row>
    <row r="73" spans="1:16" s="176" customFormat="1" ht="18" customHeight="1">
      <c r="A73" s="153" t="s">
        <v>129</v>
      </c>
      <c r="B73" s="150">
        <v>167</v>
      </c>
      <c r="C73" s="150">
        <v>132</v>
      </c>
      <c r="D73" s="150">
        <v>149</v>
      </c>
      <c r="E73" s="150">
        <v>116</v>
      </c>
      <c r="F73" s="150">
        <v>140</v>
      </c>
      <c r="G73" s="150">
        <v>114</v>
      </c>
      <c r="H73" s="150">
        <v>152</v>
      </c>
      <c r="I73" s="150">
        <v>149</v>
      </c>
      <c r="J73" s="150">
        <v>166</v>
      </c>
      <c r="K73" s="150">
        <v>111</v>
      </c>
      <c r="L73" s="150">
        <v>121</v>
      </c>
      <c r="M73" s="150">
        <v>122</v>
      </c>
      <c r="N73" s="150">
        <v>121</v>
      </c>
      <c r="O73" s="150">
        <v>81</v>
      </c>
    </row>
    <row r="74" spans="1:16" s="149" customFormat="1" ht="18" customHeight="1">
      <c r="A74" s="153" t="s">
        <v>128</v>
      </c>
      <c r="B74" s="150">
        <v>199</v>
      </c>
      <c r="C74" s="150">
        <v>148</v>
      </c>
      <c r="D74" s="150">
        <v>147</v>
      </c>
      <c r="E74" s="150">
        <v>113</v>
      </c>
      <c r="F74" s="150">
        <v>165</v>
      </c>
      <c r="G74" s="150">
        <v>104</v>
      </c>
      <c r="H74" s="150">
        <v>161</v>
      </c>
      <c r="I74" s="150">
        <v>122</v>
      </c>
      <c r="J74" s="150">
        <v>142</v>
      </c>
      <c r="K74" s="150">
        <v>105</v>
      </c>
      <c r="L74" s="150">
        <v>127</v>
      </c>
      <c r="M74" s="150">
        <v>117</v>
      </c>
      <c r="N74" s="150">
        <v>121</v>
      </c>
      <c r="O74" s="150">
        <v>117</v>
      </c>
      <c r="P74" s="176"/>
    </row>
    <row r="75" spans="1:16" s="176" customFormat="1" ht="18" customHeight="1">
      <c r="A75" s="265" t="s">
        <v>127</v>
      </c>
      <c r="B75" s="150">
        <v>132</v>
      </c>
      <c r="C75" s="150">
        <v>101</v>
      </c>
      <c r="D75" s="150">
        <v>135</v>
      </c>
      <c r="E75" s="150">
        <v>122</v>
      </c>
      <c r="F75" s="150">
        <v>168</v>
      </c>
      <c r="G75" s="150">
        <v>176</v>
      </c>
      <c r="H75" s="150">
        <v>238</v>
      </c>
      <c r="I75" s="150">
        <v>214</v>
      </c>
      <c r="J75" s="150">
        <v>200</v>
      </c>
      <c r="K75" s="150">
        <v>189</v>
      </c>
      <c r="L75" s="150">
        <v>154</v>
      </c>
      <c r="M75" s="150">
        <v>142</v>
      </c>
      <c r="N75" s="150">
        <v>87</v>
      </c>
      <c r="O75" s="150">
        <v>89</v>
      </c>
    </row>
    <row r="76" spans="1:16" s="176" customFormat="1" ht="18" customHeight="1">
      <c r="A76" s="265" t="s">
        <v>126</v>
      </c>
      <c r="B76" s="150">
        <v>160</v>
      </c>
      <c r="C76" s="150">
        <v>138</v>
      </c>
      <c r="D76" s="150">
        <v>190</v>
      </c>
      <c r="E76" s="150">
        <v>171</v>
      </c>
      <c r="F76" s="150">
        <v>202</v>
      </c>
      <c r="G76" s="150">
        <v>195</v>
      </c>
      <c r="H76" s="150">
        <v>186</v>
      </c>
      <c r="I76" s="150">
        <v>192</v>
      </c>
      <c r="J76" s="150">
        <v>190</v>
      </c>
      <c r="K76" s="150">
        <v>159</v>
      </c>
      <c r="L76" s="150">
        <v>139</v>
      </c>
      <c r="M76" s="150">
        <v>106</v>
      </c>
      <c r="N76" s="150">
        <v>72</v>
      </c>
      <c r="O76" s="150">
        <v>64</v>
      </c>
    </row>
    <row r="77" spans="1:16" s="176" customFormat="1" ht="18" customHeight="1">
      <c r="A77" s="265" t="s">
        <v>125</v>
      </c>
      <c r="B77" s="150">
        <v>162</v>
      </c>
      <c r="C77" s="150">
        <v>139</v>
      </c>
      <c r="D77" s="150">
        <v>145</v>
      </c>
      <c r="E77" s="150">
        <v>118</v>
      </c>
      <c r="F77" s="150">
        <v>118</v>
      </c>
      <c r="G77" s="150">
        <v>120</v>
      </c>
      <c r="H77" s="150">
        <v>109</v>
      </c>
      <c r="I77" s="150">
        <v>100</v>
      </c>
      <c r="J77" s="150">
        <v>93</v>
      </c>
      <c r="K77" s="150">
        <v>81</v>
      </c>
      <c r="L77" s="150">
        <v>88</v>
      </c>
      <c r="M77" s="150">
        <v>75</v>
      </c>
      <c r="N77" s="150">
        <v>61</v>
      </c>
      <c r="O77" s="150">
        <v>70</v>
      </c>
    </row>
    <row r="78" spans="1:16" s="176" customFormat="1" ht="18" customHeight="1">
      <c r="A78" s="265" t="s">
        <v>124</v>
      </c>
      <c r="B78" s="150">
        <v>87</v>
      </c>
      <c r="C78" s="150">
        <v>73</v>
      </c>
      <c r="D78" s="150">
        <v>81</v>
      </c>
      <c r="E78" s="150">
        <v>74</v>
      </c>
      <c r="F78" s="150">
        <v>71</v>
      </c>
      <c r="G78" s="150">
        <v>61</v>
      </c>
      <c r="H78" s="150">
        <v>95</v>
      </c>
      <c r="I78" s="150">
        <v>82</v>
      </c>
      <c r="J78" s="150">
        <v>118</v>
      </c>
      <c r="K78" s="150">
        <v>92</v>
      </c>
      <c r="L78" s="150">
        <v>82</v>
      </c>
      <c r="M78" s="150">
        <v>80</v>
      </c>
      <c r="N78" s="150">
        <v>68</v>
      </c>
      <c r="O78" s="150">
        <v>52</v>
      </c>
    </row>
    <row r="79" spans="1:16" s="176" customFormat="1" ht="18" customHeight="1">
      <c r="A79" s="265" t="s">
        <v>123</v>
      </c>
      <c r="B79" s="150">
        <v>149</v>
      </c>
      <c r="C79" s="150">
        <v>121</v>
      </c>
      <c r="D79" s="150">
        <v>116</v>
      </c>
      <c r="E79" s="150">
        <v>94</v>
      </c>
      <c r="F79" s="150">
        <v>137</v>
      </c>
      <c r="G79" s="150">
        <v>117</v>
      </c>
      <c r="H79" s="150">
        <v>137</v>
      </c>
      <c r="I79" s="150">
        <v>154</v>
      </c>
      <c r="J79" s="150">
        <v>142</v>
      </c>
      <c r="K79" s="150">
        <v>109</v>
      </c>
      <c r="L79" s="150">
        <v>114</v>
      </c>
      <c r="M79" s="150">
        <v>107</v>
      </c>
      <c r="N79" s="150">
        <v>107</v>
      </c>
      <c r="O79" s="150">
        <v>76</v>
      </c>
    </row>
    <row r="80" spans="1:16" s="176" customFormat="1" ht="18" customHeight="1">
      <c r="A80" s="265" t="s">
        <v>122</v>
      </c>
      <c r="B80" s="150">
        <v>125</v>
      </c>
      <c r="C80" s="150">
        <v>77</v>
      </c>
      <c r="D80" s="150">
        <v>115</v>
      </c>
      <c r="E80" s="150">
        <v>101</v>
      </c>
      <c r="F80" s="150">
        <v>111</v>
      </c>
      <c r="G80" s="150">
        <v>101</v>
      </c>
      <c r="H80" s="150">
        <v>148</v>
      </c>
      <c r="I80" s="150">
        <v>144</v>
      </c>
      <c r="J80" s="150">
        <v>145</v>
      </c>
      <c r="K80" s="150">
        <v>121</v>
      </c>
      <c r="L80" s="150">
        <v>111</v>
      </c>
      <c r="M80" s="150">
        <v>87</v>
      </c>
      <c r="N80" s="150">
        <v>80</v>
      </c>
      <c r="O80" s="150">
        <v>65</v>
      </c>
    </row>
    <row r="81" spans="1:16" s="176" customFormat="1" ht="18" customHeight="1">
      <c r="A81" s="265" t="s">
        <v>121</v>
      </c>
      <c r="B81" s="150">
        <v>128</v>
      </c>
      <c r="C81" s="150">
        <v>109</v>
      </c>
      <c r="D81" s="150">
        <v>121</v>
      </c>
      <c r="E81" s="150">
        <v>94</v>
      </c>
      <c r="F81" s="150">
        <v>127</v>
      </c>
      <c r="G81" s="150">
        <v>115</v>
      </c>
      <c r="H81" s="150">
        <v>124</v>
      </c>
      <c r="I81" s="150">
        <v>112</v>
      </c>
      <c r="J81" s="150">
        <v>145</v>
      </c>
      <c r="K81" s="150">
        <v>136</v>
      </c>
      <c r="L81" s="150">
        <v>137</v>
      </c>
      <c r="M81" s="150">
        <v>128</v>
      </c>
      <c r="N81" s="150">
        <v>85</v>
      </c>
      <c r="O81" s="150">
        <v>83</v>
      </c>
    </row>
    <row r="82" spans="1:16" s="149" customFormat="1" ht="18" customHeight="1">
      <c r="A82" s="265" t="s">
        <v>120</v>
      </c>
      <c r="B82" s="150">
        <v>118</v>
      </c>
      <c r="C82" s="150">
        <v>94</v>
      </c>
      <c r="D82" s="150">
        <v>132</v>
      </c>
      <c r="E82" s="150">
        <v>110</v>
      </c>
      <c r="F82" s="150">
        <v>148</v>
      </c>
      <c r="G82" s="150">
        <v>157</v>
      </c>
      <c r="H82" s="150">
        <v>198</v>
      </c>
      <c r="I82" s="150">
        <v>170</v>
      </c>
      <c r="J82" s="150">
        <v>173</v>
      </c>
      <c r="K82" s="150">
        <v>154</v>
      </c>
      <c r="L82" s="150">
        <v>137</v>
      </c>
      <c r="M82" s="150">
        <v>105</v>
      </c>
      <c r="N82" s="150">
        <v>98</v>
      </c>
      <c r="O82" s="150">
        <v>74</v>
      </c>
      <c r="P82" s="176"/>
    </row>
    <row r="83" spans="1:16" s="176" customFormat="1" ht="18" customHeight="1">
      <c r="A83" s="265" t="s">
        <v>119</v>
      </c>
      <c r="B83" s="150">
        <v>58</v>
      </c>
      <c r="C83" s="150">
        <v>54</v>
      </c>
      <c r="D83" s="150">
        <v>57</v>
      </c>
      <c r="E83" s="150">
        <v>48</v>
      </c>
      <c r="F83" s="150">
        <v>84</v>
      </c>
      <c r="G83" s="150">
        <v>70</v>
      </c>
      <c r="H83" s="150">
        <v>95</v>
      </c>
      <c r="I83" s="150">
        <v>110</v>
      </c>
      <c r="J83" s="150">
        <v>96</v>
      </c>
      <c r="K83" s="150">
        <v>102</v>
      </c>
      <c r="L83" s="150">
        <v>76</v>
      </c>
      <c r="M83" s="150">
        <v>72</v>
      </c>
      <c r="N83" s="150">
        <v>46</v>
      </c>
      <c r="O83" s="150">
        <v>84</v>
      </c>
    </row>
    <row r="84" spans="1:16" s="176" customFormat="1" ht="18" customHeight="1">
      <c r="A84" s="265" t="s">
        <v>118</v>
      </c>
      <c r="B84" s="150">
        <v>54</v>
      </c>
      <c r="C84" s="150">
        <v>40</v>
      </c>
      <c r="D84" s="150">
        <v>44</v>
      </c>
      <c r="E84" s="150">
        <v>30</v>
      </c>
      <c r="F84" s="150">
        <v>41</v>
      </c>
      <c r="G84" s="150">
        <v>44</v>
      </c>
      <c r="H84" s="150">
        <v>40</v>
      </c>
      <c r="I84" s="150">
        <v>33</v>
      </c>
      <c r="J84" s="150">
        <v>34</v>
      </c>
      <c r="K84" s="150">
        <v>23</v>
      </c>
      <c r="L84" s="150">
        <v>18</v>
      </c>
      <c r="M84" s="150">
        <v>21</v>
      </c>
      <c r="N84" s="150">
        <v>17</v>
      </c>
      <c r="O84" s="150">
        <v>21</v>
      </c>
    </row>
    <row r="85" spans="1:16" s="176" customFormat="1" ht="18" customHeight="1">
      <c r="A85" s="265" t="s">
        <v>117</v>
      </c>
      <c r="B85" s="150">
        <v>130</v>
      </c>
      <c r="C85" s="150">
        <v>98</v>
      </c>
      <c r="D85" s="150">
        <v>114</v>
      </c>
      <c r="E85" s="150">
        <v>72</v>
      </c>
      <c r="F85" s="150">
        <v>123</v>
      </c>
      <c r="G85" s="150">
        <v>111</v>
      </c>
      <c r="H85" s="150">
        <v>131</v>
      </c>
      <c r="I85" s="150">
        <v>133</v>
      </c>
      <c r="J85" s="150">
        <v>127</v>
      </c>
      <c r="K85" s="150">
        <v>119</v>
      </c>
      <c r="L85" s="150">
        <v>138</v>
      </c>
      <c r="M85" s="150">
        <v>141</v>
      </c>
      <c r="N85" s="150">
        <v>115</v>
      </c>
      <c r="O85" s="150">
        <v>89</v>
      </c>
    </row>
    <row r="86" spans="1:16" s="176" customFormat="1" ht="18" customHeight="1">
      <c r="A86" s="265" t="s">
        <v>116</v>
      </c>
      <c r="B86" s="150">
        <v>227</v>
      </c>
      <c r="C86" s="150">
        <v>182</v>
      </c>
      <c r="D86" s="150">
        <v>230</v>
      </c>
      <c r="E86" s="150">
        <v>202</v>
      </c>
      <c r="F86" s="150">
        <v>216</v>
      </c>
      <c r="G86" s="150">
        <v>174</v>
      </c>
      <c r="H86" s="150">
        <v>244</v>
      </c>
      <c r="I86" s="150">
        <v>208</v>
      </c>
      <c r="J86" s="150">
        <v>218</v>
      </c>
      <c r="K86" s="150">
        <v>233</v>
      </c>
      <c r="L86" s="150">
        <v>228</v>
      </c>
      <c r="M86" s="150">
        <v>192</v>
      </c>
      <c r="N86" s="150">
        <v>173</v>
      </c>
      <c r="O86" s="150">
        <v>159</v>
      </c>
    </row>
    <row r="87" spans="1:16" s="176" customFormat="1" ht="18" customHeight="1">
      <c r="A87" s="265" t="s">
        <v>115</v>
      </c>
      <c r="B87" s="150">
        <v>118</v>
      </c>
      <c r="C87" s="150">
        <v>91</v>
      </c>
      <c r="D87" s="150">
        <v>113</v>
      </c>
      <c r="E87" s="150">
        <v>105</v>
      </c>
      <c r="F87" s="150">
        <v>127</v>
      </c>
      <c r="G87" s="150">
        <v>118</v>
      </c>
      <c r="H87" s="150">
        <v>150</v>
      </c>
      <c r="I87" s="150">
        <v>120</v>
      </c>
      <c r="J87" s="150">
        <v>168</v>
      </c>
      <c r="K87" s="150">
        <v>135</v>
      </c>
      <c r="L87" s="150">
        <v>147</v>
      </c>
      <c r="M87" s="150">
        <v>93</v>
      </c>
      <c r="N87" s="150">
        <v>98</v>
      </c>
      <c r="O87" s="150">
        <v>100</v>
      </c>
    </row>
    <row r="88" spans="1:16" s="176" customFormat="1" ht="18" customHeight="1">
      <c r="A88" s="153" t="s">
        <v>114</v>
      </c>
      <c r="B88" s="150">
        <v>44</v>
      </c>
      <c r="C88" s="150">
        <v>31</v>
      </c>
      <c r="D88" s="150">
        <v>50</v>
      </c>
      <c r="E88" s="150">
        <v>47</v>
      </c>
      <c r="F88" s="150">
        <v>67</v>
      </c>
      <c r="G88" s="150">
        <v>86</v>
      </c>
      <c r="H88" s="150">
        <v>114</v>
      </c>
      <c r="I88" s="150">
        <v>93</v>
      </c>
      <c r="J88" s="150">
        <v>104</v>
      </c>
      <c r="K88" s="150">
        <v>76</v>
      </c>
      <c r="L88" s="150">
        <v>72</v>
      </c>
      <c r="M88" s="150">
        <v>64</v>
      </c>
      <c r="N88" s="150">
        <v>62</v>
      </c>
      <c r="O88" s="150">
        <v>54</v>
      </c>
    </row>
    <row r="89" spans="1:16" s="176" customFormat="1" ht="18" customHeight="1">
      <c r="A89" s="153" t="s">
        <v>113</v>
      </c>
      <c r="B89" s="150">
        <v>118</v>
      </c>
      <c r="C89" s="150">
        <v>122</v>
      </c>
      <c r="D89" s="150">
        <v>132</v>
      </c>
      <c r="E89" s="150">
        <v>122</v>
      </c>
      <c r="F89" s="150">
        <v>165</v>
      </c>
      <c r="G89" s="150">
        <v>131</v>
      </c>
      <c r="H89" s="150">
        <v>261</v>
      </c>
      <c r="I89" s="150">
        <v>234</v>
      </c>
      <c r="J89" s="150">
        <v>237</v>
      </c>
      <c r="K89" s="150">
        <v>197</v>
      </c>
      <c r="L89" s="150">
        <v>160</v>
      </c>
      <c r="M89" s="150">
        <v>142</v>
      </c>
      <c r="N89" s="150">
        <v>127</v>
      </c>
      <c r="O89" s="150">
        <v>135</v>
      </c>
    </row>
    <row r="90" spans="1:16" s="176" customFormat="1" ht="18" customHeight="1">
      <c r="A90" s="153" t="s">
        <v>112</v>
      </c>
      <c r="B90" s="150">
        <v>72</v>
      </c>
      <c r="C90" s="150">
        <v>85</v>
      </c>
      <c r="D90" s="150">
        <v>89</v>
      </c>
      <c r="E90" s="150">
        <v>73</v>
      </c>
      <c r="F90" s="150">
        <v>105</v>
      </c>
      <c r="G90" s="150">
        <v>108</v>
      </c>
      <c r="H90" s="150">
        <v>122</v>
      </c>
      <c r="I90" s="150">
        <v>113</v>
      </c>
      <c r="J90" s="150">
        <v>133</v>
      </c>
      <c r="K90" s="150">
        <v>121</v>
      </c>
      <c r="L90" s="150">
        <v>108</v>
      </c>
      <c r="M90" s="150">
        <v>89</v>
      </c>
      <c r="N90" s="150">
        <v>78</v>
      </c>
      <c r="O90" s="150">
        <v>63</v>
      </c>
    </row>
    <row r="91" spans="1:16" s="176" customFormat="1" ht="18" customHeight="1">
      <c r="A91" s="153" t="s">
        <v>111</v>
      </c>
      <c r="B91" s="150">
        <v>88</v>
      </c>
      <c r="C91" s="150">
        <v>86</v>
      </c>
      <c r="D91" s="150">
        <v>98</v>
      </c>
      <c r="E91" s="150">
        <v>82</v>
      </c>
      <c r="F91" s="150">
        <v>95</v>
      </c>
      <c r="G91" s="150">
        <v>88</v>
      </c>
      <c r="H91" s="150">
        <v>138</v>
      </c>
      <c r="I91" s="150">
        <v>104</v>
      </c>
      <c r="J91" s="150">
        <v>90</v>
      </c>
      <c r="K91" s="150">
        <v>84</v>
      </c>
      <c r="L91" s="150">
        <v>86</v>
      </c>
      <c r="M91" s="150">
        <v>67</v>
      </c>
      <c r="N91" s="150">
        <v>63</v>
      </c>
      <c r="O91" s="150">
        <v>35</v>
      </c>
    </row>
    <row r="92" spans="1:16" s="176" customFormat="1" ht="18" customHeight="1">
      <c r="A92" s="153" t="s">
        <v>110</v>
      </c>
      <c r="B92" s="150">
        <v>49</v>
      </c>
      <c r="C92" s="150">
        <v>45</v>
      </c>
      <c r="D92" s="150">
        <v>45</v>
      </c>
      <c r="E92" s="150">
        <v>51</v>
      </c>
      <c r="F92" s="150">
        <v>60</v>
      </c>
      <c r="G92" s="150">
        <v>55</v>
      </c>
      <c r="H92" s="150">
        <v>92</v>
      </c>
      <c r="I92" s="150">
        <v>84</v>
      </c>
      <c r="J92" s="150">
        <v>80</v>
      </c>
      <c r="K92" s="150">
        <v>61</v>
      </c>
      <c r="L92" s="150">
        <v>60</v>
      </c>
      <c r="M92" s="150">
        <v>59</v>
      </c>
      <c r="N92" s="150">
        <v>54</v>
      </c>
      <c r="O92" s="150">
        <v>58</v>
      </c>
    </row>
    <row r="93" spans="1:16" s="176" customFormat="1" ht="18" customHeight="1">
      <c r="A93" s="153" t="s">
        <v>109</v>
      </c>
      <c r="B93" s="150">
        <v>83</v>
      </c>
      <c r="C93" s="150">
        <v>65</v>
      </c>
      <c r="D93" s="150">
        <v>78</v>
      </c>
      <c r="E93" s="150">
        <v>72</v>
      </c>
      <c r="F93" s="150">
        <v>73</v>
      </c>
      <c r="G93" s="150">
        <v>55</v>
      </c>
      <c r="H93" s="150">
        <v>91</v>
      </c>
      <c r="I93" s="150">
        <v>53</v>
      </c>
      <c r="J93" s="150">
        <v>73</v>
      </c>
      <c r="K93" s="150">
        <v>68</v>
      </c>
      <c r="L93" s="150">
        <v>76</v>
      </c>
      <c r="M93" s="150">
        <v>63</v>
      </c>
      <c r="N93" s="150">
        <v>59</v>
      </c>
      <c r="O93" s="150">
        <v>58</v>
      </c>
    </row>
    <row r="94" spans="1:16" s="176" customFormat="1" ht="18" customHeight="1">
      <c r="A94" s="153" t="s">
        <v>108</v>
      </c>
      <c r="B94" s="150">
        <v>52</v>
      </c>
      <c r="C94" s="150">
        <v>53</v>
      </c>
      <c r="D94" s="150">
        <v>59</v>
      </c>
      <c r="E94" s="150">
        <v>33</v>
      </c>
      <c r="F94" s="150">
        <v>57</v>
      </c>
      <c r="G94" s="150">
        <v>49</v>
      </c>
      <c r="H94" s="150">
        <v>79</v>
      </c>
      <c r="I94" s="150">
        <v>83</v>
      </c>
      <c r="J94" s="150">
        <v>84</v>
      </c>
      <c r="K94" s="150">
        <v>80</v>
      </c>
      <c r="L94" s="150">
        <v>89</v>
      </c>
      <c r="M94" s="150">
        <v>64</v>
      </c>
      <c r="N94" s="150">
        <v>60</v>
      </c>
      <c r="O94" s="150">
        <v>51</v>
      </c>
    </row>
    <row r="95" spans="1:16" s="176" customFormat="1" ht="18" customHeight="1">
      <c r="A95" s="153" t="s">
        <v>107</v>
      </c>
      <c r="B95" s="150">
        <v>52</v>
      </c>
      <c r="C95" s="150">
        <v>43</v>
      </c>
      <c r="D95" s="150">
        <v>60</v>
      </c>
      <c r="E95" s="150">
        <v>42</v>
      </c>
      <c r="F95" s="150">
        <v>60</v>
      </c>
      <c r="G95" s="150">
        <v>69</v>
      </c>
      <c r="H95" s="150">
        <v>96</v>
      </c>
      <c r="I95" s="150">
        <v>75</v>
      </c>
      <c r="J95" s="150">
        <v>69</v>
      </c>
      <c r="K95" s="150">
        <v>55</v>
      </c>
      <c r="L95" s="150">
        <v>52</v>
      </c>
      <c r="M95" s="150">
        <v>48</v>
      </c>
      <c r="N95" s="150">
        <v>39</v>
      </c>
      <c r="O95" s="150">
        <v>33</v>
      </c>
    </row>
    <row r="96" spans="1:16" s="149" customFormat="1" ht="18" customHeight="1">
      <c r="A96" s="153" t="s">
        <v>106</v>
      </c>
      <c r="B96" s="150">
        <v>51</v>
      </c>
      <c r="C96" s="150">
        <v>46</v>
      </c>
      <c r="D96" s="150">
        <v>50</v>
      </c>
      <c r="E96" s="150">
        <v>44</v>
      </c>
      <c r="F96" s="150">
        <v>50</v>
      </c>
      <c r="G96" s="150">
        <v>40</v>
      </c>
      <c r="H96" s="150">
        <v>63</v>
      </c>
      <c r="I96" s="150">
        <v>51</v>
      </c>
      <c r="J96" s="150">
        <v>64</v>
      </c>
      <c r="K96" s="150">
        <v>44</v>
      </c>
      <c r="L96" s="150">
        <v>50</v>
      </c>
      <c r="M96" s="150">
        <v>42</v>
      </c>
      <c r="N96" s="150">
        <v>36</v>
      </c>
      <c r="O96" s="150">
        <v>29</v>
      </c>
      <c r="P96" s="176"/>
    </row>
    <row r="97" spans="1:16" s="176" customFormat="1" ht="18" customHeight="1">
      <c r="A97" s="153" t="s">
        <v>105</v>
      </c>
      <c r="B97" s="150">
        <v>144</v>
      </c>
      <c r="C97" s="150">
        <v>113</v>
      </c>
      <c r="D97" s="150">
        <v>132</v>
      </c>
      <c r="E97" s="150">
        <v>105</v>
      </c>
      <c r="F97" s="150">
        <v>126</v>
      </c>
      <c r="G97" s="150">
        <v>93</v>
      </c>
      <c r="H97" s="150">
        <v>120</v>
      </c>
      <c r="I97" s="150">
        <v>111</v>
      </c>
      <c r="J97" s="150">
        <v>119</v>
      </c>
      <c r="K97" s="150">
        <v>86</v>
      </c>
      <c r="L97" s="150">
        <v>105</v>
      </c>
      <c r="M97" s="150">
        <v>79</v>
      </c>
      <c r="N97" s="150">
        <v>62</v>
      </c>
      <c r="O97" s="150">
        <v>55</v>
      </c>
    </row>
    <row r="98" spans="1:16" s="176" customFormat="1" ht="18" customHeight="1">
      <c r="A98" s="153" t="s">
        <v>104</v>
      </c>
      <c r="B98" s="150">
        <v>109</v>
      </c>
      <c r="C98" s="150">
        <v>111</v>
      </c>
      <c r="D98" s="150">
        <v>110</v>
      </c>
      <c r="E98" s="150">
        <v>91</v>
      </c>
      <c r="F98" s="150">
        <v>115</v>
      </c>
      <c r="G98" s="150">
        <v>113</v>
      </c>
      <c r="H98" s="150">
        <v>116</v>
      </c>
      <c r="I98" s="150">
        <v>94</v>
      </c>
      <c r="J98" s="150">
        <v>86</v>
      </c>
      <c r="K98" s="150">
        <v>83</v>
      </c>
      <c r="L98" s="150">
        <v>109</v>
      </c>
      <c r="M98" s="150">
        <v>75</v>
      </c>
      <c r="N98" s="150">
        <v>67</v>
      </c>
      <c r="O98" s="150">
        <v>82</v>
      </c>
    </row>
    <row r="99" spans="1:16" s="176" customFormat="1" ht="18" customHeight="1">
      <c r="A99" s="153" t="s">
        <v>103</v>
      </c>
      <c r="B99" s="150">
        <v>139</v>
      </c>
      <c r="C99" s="150">
        <v>119</v>
      </c>
      <c r="D99" s="150">
        <v>155</v>
      </c>
      <c r="E99" s="150">
        <v>137</v>
      </c>
      <c r="F99" s="150">
        <v>152</v>
      </c>
      <c r="G99" s="150">
        <v>133</v>
      </c>
      <c r="H99" s="150">
        <v>153</v>
      </c>
      <c r="I99" s="150">
        <v>152</v>
      </c>
      <c r="J99" s="150">
        <v>162</v>
      </c>
      <c r="K99" s="150">
        <v>157</v>
      </c>
      <c r="L99" s="150">
        <v>179</v>
      </c>
      <c r="M99" s="150">
        <v>144</v>
      </c>
      <c r="N99" s="150">
        <v>120</v>
      </c>
      <c r="O99" s="150">
        <v>111</v>
      </c>
    </row>
    <row r="100" spans="1:16" s="176" customFormat="1" ht="18" customHeight="1">
      <c r="A100" s="153" t="s">
        <v>102</v>
      </c>
      <c r="B100" s="150">
        <v>31</v>
      </c>
      <c r="C100" s="150">
        <v>20</v>
      </c>
      <c r="D100" s="150">
        <v>27</v>
      </c>
      <c r="E100" s="150">
        <v>34</v>
      </c>
      <c r="F100" s="150">
        <v>33</v>
      </c>
      <c r="G100" s="150">
        <v>18</v>
      </c>
      <c r="H100" s="150">
        <v>38</v>
      </c>
      <c r="I100" s="150">
        <v>55</v>
      </c>
      <c r="J100" s="150">
        <v>35</v>
      </c>
      <c r="K100" s="150">
        <v>64</v>
      </c>
      <c r="L100" s="150">
        <v>37</v>
      </c>
      <c r="M100" s="150">
        <v>59</v>
      </c>
      <c r="N100" s="150">
        <v>43</v>
      </c>
      <c r="O100" s="150">
        <v>45</v>
      </c>
    </row>
    <row r="101" spans="1:16" s="176" customFormat="1" ht="18" customHeight="1">
      <c r="A101" s="153" t="s">
        <v>101</v>
      </c>
      <c r="B101" s="150">
        <v>90</v>
      </c>
      <c r="C101" s="150">
        <v>85</v>
      </c>
      <c r="D101" s="150">
        <v>91</v>
      </c>
      <c r="E101" s="150">
        <v>67</v>
      </c>
      <c r="F101" s="150">
        <v>85</v>
      </c>
      <c r="G101" s="150">
        <v>59</v>
      </c>
      <c r="H101" s="150">
        <v>82</v>
      </c>
      <c r="I101" s="150">
        <v>92</v>
      </c>
      <c r="J101" s="150">
        <v>94</v>
      </c>
      <c r="K101" s="150">
        <v>80</v>
      </c>
      <c r="L101" s="150">
        <v>88</v>
      </c>
      <c r="M101" s="150">
        <v>96</v>
      </c>
      <c r="N101" s="150">
        <v>81</v>
      </c>
      <c r="O101" s="150">
        <v>70</v>
      </c>
    </row>
    <row r="102" spans="1:16" s="176" customFormat="1" ht="18" customHeight="1">
      <c r="A102" s="153" t="s">
        <v>100</v>
      </c>
      <c r="B102" s="150">
        <v>57</v>
      </c>
      <c r="C102" s="150">
        <v>51</v>
      </c>
      <c r="D102" s="150">
        <v>42</v>
      </c>
      <c r="E102" s="150">
        <v>44</v>
      </c>
      <c r="F102" s="150">
        <v>55</v>
      </c>
      <c r="G102" s="150">
        <v>47</v>
      </c>
      <c r="H102" s="150">
        <v>74</v>
      </c>
      <c r="I102" s="150">
        <v>53</v>
      </c>
      <c r="J102" s="150">
        <v>70</v>
      </c>
      <c r="K102" s="150">
        <v>60</v>
      </c>
      <c r="L102" s="150">
        <v>63</v>
      </c>
      <c r="M102" s="150">
        <v>42</v>
      </c>
      <c r="N102" s="150">
        <v>48</v>
      </c>
      <c r="O102" s="150">
        <v>36</v>
      </c>
    </row>
    <row r="103" spans="1:16" s="176" customFormat="1" ht="18" customHeight="1">
      <c r="A103" s="153" t="s">
        <v>99</v>
      </c>
      <c r="B103" s="150">
        <v>132</v>
      </c>
      <c r="C103" s="150">
        <v>122</v>
      </c>
      <c r="D103" s="150">
        <v>133</v>
      </c>
      <c r="E103" s="150">
        <v>125</v>
      </c>
      <c r="F103" s="150">
        <v>132</v>
      </c>
      <c r="G103" s="150">
        <v>98</v>
      </c>
      <c r="H103" s="150">
        <v>127</v>
      </c>
      <c r="I103" s="150">
        <v>119</v>
      </c>
      <c r="J103" s="150">
        <v>109</v>
      </c>
      <c r="K103" s="150">
        <v>86</v>
      </c>
      <c r="L103" s="150">
        <v>99</v>
      </c>
      <c r="M103" s="150">
        <v>69</v>
      </c>
      <c r="N103" s="150">
        <v>71</v>
      </c>
      <c r="O103" s="150">
        <v>47</v>
      </c>
    </row>
    <row r="104" spans="1:16" s="149" customFormat="1" ht="18" customHeight="1">
      <c r="A104" s="153" t="s">
        <v>98</v>
      </c>
      <c r="B104" s="150">
        <v>73</v>
      </c>
      <c r="C104" s="150">
        <v>78</v>
      </c>
      <c r="D104" s="150">
        <v>69</v>
      </c>
      <c r="E104" s="150">
        <v>57</v>
      </c>
      <c r="F104" s="150">
        <v>65</v>
      </c>
      <c r="G104" s="150">
        <v>56</v>
      </c>
      <c r="H104" s="150">
        <v>86</v>
      </c>
      <c r="I104" s="150">
        <v>73</v>
      </c>
      <c r="J104" s="150">
        <v>74</v>
      </c>
      <c r="K104" s="150">
        <v>69</v>
      </c>
      <c r="L104" s="150">
        <v>61</v>
      </c>
      <c r="M104" s="150">
        <v>84</v>
      </c>
      <c r="N104" s="150">
        <v>52</v>
      </c>
      <c r="O104" s="150">
        <v>48</v>
      </c>
      <c r="P104" s="176"/>
    </row>
    <row r="105" spans="1:16" s="176" customFormat="1" ht="18" customHeight="1">
      <c r="A105" s="153" t="s">
        <v>97</v>
      </c>
      <c r="B105" s="150">
        <v>113</v>
      </c>
      <c r="C105" s="150">
        <v>99</v>
      </c>
      <c r="D105" s="150">
        <v>108</v>
      </c>
      <c r="E105" s="150">
        <v>101</v>
      </c>
      <c r="F105" s="150">
        <v>100</v>
      </c>
      <c r="G105" s="150">
        <v>110</v>
      </c>
      <c r="H105" s="150">
        <v>141</v>
      </c>
      <c r="I105" s="150">
        <v>100</v>
      </c>
      <c r="J105" s="150">
        <v>97</v>
      </c>
      <c r="K105" s="150">
        <v>93</v>
      </c>
      <c r="L105" s="150">
        <v>100</v>
      </c>
      <c r="M105" s="150">
        <v>90</v>
      </c>
      <c r="N105" s="150">
        <v>77</v>
      </c>
      <c r="O105" s="150">
        <v>67</v>
      </c>
    </row>
    <row r="106" spans="1:16" s="176" customFormat="1" ht="18" customHeight="1">
      <c r="A106" s="153" t="s">
        <v>96</v>
      </c>
      <c r="B106" s="150">
        <v>76</v>
      </c>
      <c r="C106" s="150">
        <v>88</v>
      </c>
      <c r="D106" s="150">
        <v>90</v>
      </c>
      <c r="E106" s="150">
        <v>89</v>
      </c>
      <c r="F106" s="150">
        <v>127</v>
      </c>
      <c r="G106" s="150">
        <v>89</v>
      </c>
      <c r="H106" s="150">
        <v>124</v>
      </c>
      <c r="I106" s="150">
        <v>82</v>
      </c>
      <c r="J106" s="150">
        <v>82</v>
      </c>
      <c r="K106" s="150">
        <v>118</v>
      </c>
      <c r="L106" s="150">
        <v>106</v>
      </c>
      <c r="M106" s="150">
        <v>88</v>
      </c>
      <c r="N106" s="150">
        <v>71</v>
      </c>
      <c r="O106" s="150">
        <v>68</v>
      </c>
    </row>
    <row r="107" spans="1:16" s="176" customFormat="1" ht="18" customHeight="1">
      <c r="A107" s="153" t="s">
        <v>95</v>
      </c>
      <c r="B107" s="150">
        <v>135</v>
      </c>
      <c r="C107" s="150">
        <v>128</v>
      </c>
      <c r="D107" s="150">
        <v>142</v>
      </c>
      <c r="E107" s="150">
        <v>139</v>
      </c>
      <c r="F107" s="150">
        <v>133</v>
      </c>
      <c r="G107" s="150">
        <v>129</v>
      </c>
      <c r="H107" s="150">
        <v>191</v>
      </c>
      <c r="I107" s="150">
        <v>207</v>
      </c>
      <c r="J107" s="150">
        <v>212</v>
      </c>
      <c r="K107" s="150">
        <v>196</v>
      </c>
      <c r="L107" s="150">
        <v>191</v>
      </c>
      <c r="M107" s="150">
        <v>175</v>
      </c>
      <c r="N107" s="150">
        <v>153</v>
      </c>
      <c r="O107" s="150">
        <v>140</v>
      </c>
    </row>
    <row r="108" spans="1:16" s="149" customFormat="1" ht="18" customHeight="1">
      <c r="A108" s="153" t="s">
        <v>94</v>
      </c>
      <c r="B108" s="150">
        <v>104</v>
      </c>
      <c r="C108" s="150">
        <v>114</v>
      </c>
      <c r="D108" s="150">
        <v>109</v>
      </c>
      <c r="E108" s="150">
        <v>108</v>
      </c>
      <c r="F108" s="150">
        <v>109</v>
      </c>
      <c r="G108" s="150">
        <v>110</v>
      </c>
      <c r="H108" s="150">
        <v>119</v>
      </c>
      <c r="I108" s="150">
        <v>100</v>
      </c>
      <c r="J108" s="150">
        <v>111</v>
      </c>
      <c r="K108" s="150">
        <v>101</v>
      </c>
      <c r="L108" s="150">
        <v>97</v>
      </c>
      <c r="M108" s="150">
        <v>87</v>
      </c>
      <c r="N108" s="150">
        <v>81</v>
      </c>
      <c r="O108" s="150">
        <v>79</v>
      </c>
      <c r="P108" s="176"/>
    </row>
    <row r="109" spans="1:16" s="176" customFormat="1" ht="18" customHeight="1">
      <c r="A109" s="153" t="s">
        <v>93</v>
      </c>
      <c r="B109" s="150">
        <v>58</v>
      </c>
      <c r="C109" s="150">
        <v>58</v>
      </c>
      <c r="D109" s="150">
        <v>67</v>
      </c>
      <c r="E109" s="150">
        <v>63</v>
      </c>
      <c r="F109" s="150">
        <v>90</v>
      </c>
      <c r="G109" s="150">
        <v>75</v>
      </c>
      <c r="H109" s="150">
        <v>94</v>
      </c>
      <c r="I109" s="150">
        <v>81</v>
      </c>
      <c r="J109" s="150">
        <v>82</v>
      </c>
      <c r="K109" s="150">
        <v>66</v>
      </c>
      <c r="L109" s="150">
        <v>65</v>
      </c>
      <c r="M109" s="150">
        <v>57</v>
      </c>
      <c r="N109" s="150">
        <v>51</v>
      </c>
      <c r="O109" s="150">
        <v>41</v>
      </c>
    </row>
    <row r="110" spans="1:16" s="176" customFormat="1" ht="18" customHeight="1">
      <c r="A110" s="153" t="s">
        <v>92</v>
      </c>
      <c r="B110" s="150">
        <v>4</v>
      </c>
      <c r="C110" s="150">
        <v>7</v>
      </c>
      <c r="D110" s="150">
        <v>6</v>
      </c>
      <c r="E110" s="150">
        <v>14</v>
      </c>
      <c r="F110" s="150">
        <v>17</v>
      </c>
      <c r="G110" s="150">
        <v>12</v>
      </c>
      <c r="H110" s="150">
        <v>14</v>
      </c>
      <c r="I110" s="150">
        <v>15</v>
      </c>
      <c r="J110" s="150">
        <v>14</v>
      </c>
      <c r="K110" s="150">
        <v>9</v>
      </c>
      <c r="L110" s="150">
        <v>15</v>
      </c>
      <c r="M110" s="150">
        <v>8</v>
      </c>
      <c r="N110" s="150">
        <v>8</v>
      </c>
      <c r="O110" s="150">
        <v>9</v>
      </c>
    </row>
    <row r="111" spans="1:16" s="176" customFormat="1" ht="18" customHeight="1">
      <c r="A111" s="153" t="s">
        <v>91</v>
      </c>
      <c r="B111" s="150">
        <v>123</v>
      </c>
      <c r="C111" s="150">
        <v>134</v>
      </c>
      <c r="D111" s="150">
        <v>160</v>
      </c>
      <c r="E111" s="150">
        <v>137</v>
      </c>
      <c r="F111" s="150">
        <v>135</v>
      </c>
      <c r="G111" s="150">
        <v>107</v>
      </c>
      <c r="H111" s="150">
        <v>129</v>
      </c>
      <c r="I111" s="150">
        <v>119</v>
      </c>
      <c r="J111" s="150">
        <v>126</v>
      </c>
      <c r="K111" s="150">
        <v>113</v>
      </c>
      <c r="L111" s="150">
        <v>102</v>
      </c>
      <c r="M111" s="150">
        <v>101</v>
      </c>
      <c r="N111" s="150">
        <v>87</v>
      </c>
      <c r="O111" s="150">
        <v>64</v>
      </c>
    </row>
    <row r="112" spans="1:16" s="176" customFormat="1" ht="18" customHeight="1">
      <c r="A112" s="153" t="s">
        <v>90</v>
      </c>
      <c r="B112" s="150">
        <v>120</v>
      </c>
      <c r="C112" s="150">
        <v>121</v>
      </c>
      <c r="D112" s="150">
        <v>148</v>
      </c>
      <c r="E112" s="150">
        <v>123</v>
      </c>
      <c r="F112" s="150">
        <v>137</v>
      </c>
      <c r="G112" s="150">
        <v>116</v>
      </c>
      <c r="H112" s="150">
        <v>172</v>
      </c>
      <c r="I112" s="150">
        <v>161</v>
      </c>
      <c r="J112" s="150">
        <v>164</v>
      </c>
      <c r="K112" s="150">
        <v>130</v>
      </c>
      <c r="L112" s="150">
        <v>132</v>
      </c>
      <c r="M112" s="150">
        <v>113</v>
      </c>
      <c r="N112" s="150">
        <v>82</v>
      </c>
      <c r="O112" s="150">
        <v>62</v>
      </c>
    </row>
    <row r="113" spans="1:16" s="149" customFormat="1" ht="18" customHeight="1">
      <c r="A113" s="153" t="s">
        <v>89</v>
      </c>
      <c r="B113" s="150">
        <v>81</v>
      </c>
      <c r="C113" s="150">
        <v>55</v>
      </c>
      <c r="D113" s="150">
        <v>93</v>
      </c>
      <c r="E113" s="150">
        <v>65</v>
      </c>
      <c r="F113" s="150">
        <v>88</v>
      </c>
      <c r="G113" s="150">
        <v>64</v>
      </c>
      <c r="H113" s="150">
        <v>90</v>
      </c>
      <c r="I113" s="150">
        <v>81</v>
      </c>
      <c r="J113" s="150">
        <v>99</v>
      </c>
      <c r="K113" s="150">
        <v>76</v>
      </c>
      <c r="L113" s="150">
        <v>89</v>
      </c>
      <c r="M113" s="150">
        <v>67</v>
      </c>
      <c r="N113" s="150">
        <v>62</v>
      </c>
      <c r="O113" s="150">
        <v>62</v>
      </c>
      <c r="P113" s="176"/>
    </row>
    <row r="114" spans="1:16" s="176" customFormat="1" ht="18" customHeight="1">
      <c r="A114" s="153" t="s">
        <v>88</v>
      </c>
      <c r="B114" s="150">
        <v>146</v>
      </c>
      <c r="C114" s="150">
        <v>125</v>
      </c>
      <c r="D114" s="150">
        <v>137</v>
      </c>
      <c r="E114" s="150">
        <v>140</v>
      </c>
      <c r="F114" s="150">
        <v>128</v>
      </c>
      <c r="G114" s="150">
        <v>107</v>
      </c>
      <c r="H114" s="150">
        <v>158</v>
      </c>
      <c r="I114" s="150">
        <v>148</v>
      </c>
      <c r="J114" s="150">
        <v>157</v>
      </c>
      <c r="K114" s="150">
        <v>144</v>
      </c>
      <c r="L114" s="150">
        <v>156</v>
      </c>
      <c r="M114" s="150">
        <v>149</v>
      </c>
      <c r="N114" s="150">
        <v>122</v>
      </c>
      <c r="O114" s="150">
        <v>126</v>
      </c>
    </row>
    <row r="115" spans="1:16" s="176" customFormat="1" ht="18" customHeight="1">
      <c r="A115" s="153" t="s">
        <v>87</v>
      </c>
      <c r="B115" s="150">
        <v>78</v>
      </c>
      <c r="C115" s="150">
        <v>66</v>
      </c>
      <c r="D115" s="150">
        <v>80</v>
      </c>
      <c r="E115" s="150">
        <v>72</v>
      </c>
      <c r="F115" s="150">
        <v>103</v>
      </c>
      <c r="G115" s="150">
        <v>108</v>
      </c>
      <c r="H115" s="150">
        <v>109</v>
      </c>
      <c r="I115" s="150">
        <v>102</v>
      </c>
      <c r="J115" s="150">
        <v>95</v>
      </c>
      <c r="K115" s="150">
        <v>93</v>
      </c>
      <c r="L115" s="150">
        <v>93</v>
      </c>
      <c r="M115" s="150">
        <v>94</v>
      </c>
      <c r="N115" s="150">
        <v>90</v>
      </c>
      <c r="O115" s="150">
        <v>105</v>
      </c>
    </row>
    <row r="116" spans="1:16" s="176" customFormat="1" ht="18" customHeight="1">
      <c r="A116" s="153" t="s">
        <v>86</v>
      </c>
      <c r="B116" s="150">
        <v>96</v>
      </c>
      <c r="C116" s="150">
        <v>87</v>
      </c>
      <c r="D116" s="150">
        <v>121</v>
      </c>
      <c r="E116" s="150">
        <v>128</v>
      </c>
      <c r="F116" s="150">
        <v>131</v>
      </c>
      <c r="G116" s="150">
        <v>154</v>
      </c>
      <c r="H116" s="150">
        <v>187</v>
      </c>
      <c r="I116" s="150">
        <v>178</v>
      </c>
      <c r="J116" s="150">
        <v>146</v>
      </c>
      <c r="K116" s="150">
        <v>155</v>
      </c>
      <c r="L116" s="150">
        <v>141</v>
      </c>
      <c r="M116" s="150">
        <v>137</v>
      </c>
      <c r="N116" s="150">
        <v>115</v>
      </c>
      <c r="O116" s="150">
        <v>117</v>
      </c>
    </row>
    <row r="117" spans="1:16" s="176" customFormat="1" ht="18" customHeight="1">
      <c r="A117" s="153" t="s">
        <v>85</v>
      </c>
      <c r="B117" s="150">
        <v>135</v>
      </c>
      <c r="C117" s="150">
        <v>112</v>
      </c>
      <c r="D117" s="150">
        <v>103</v>
      </c>
      <c r="E117" s="150">
        <v>100</v>
      </c>
      <c r="F117" s="150">
        <v>129</v>
      </c>
      <c r="G117" s="150">
        <v>109</v>
      </c>
      <c r="H117" s="150">
        <v>149</v>
      </c>
      <c r="I117" s="150">
        <v>146</v>
      </c>
      <c r="J117" s="150">
        <v>143</v>
      </c>
      <c r="K117" s="150">
        <v>164</v>
      </c>
      <c r="L117" s="150">
        <v>144</v>
      </c>
      <c r="M117" s="150">
        <v>143</v>
      </c>
      <c r="N117" s="150">
        <v>132</v>
      </c>
      <c r="O117" s="150">
        <v>103</v>
      </c>
    </row>
    <row r="118" spans="1:16" s="176" customFormat="1" ht="18" customHeight="1">
      <c r="A118" s="153" t="s">
        <v>84</v>
      </c>
      <c r="B118" s="150">
        <v>95</v>
      </c>
      <c r="C118" s="150">
        <v>105</v>
      </c>
      <c r="D118" s="150">
        <v>109</v>
      </c>
      <c r="E118" s="150">
        <v>112</v>
      </c>
      <c r="F118" s="150">
        <v>123</v>
      </c>
      <c r="G118" s="150">
        <v>110</v>
      </c>
      <c r="H118" s="150">
        <v>153</v>
      </c>
      <c r="I118" s="150">
        <v>139</v>
      </c>
      <c r="J118" s="150">
        <v>158</v>
      </c>
      <c r="K118" s="150">
        <v>128</v>
      </c>
      <c r="L118" s="150">
        <v>116</v>
      </c>
      <c r="M118" s="150">
        <v>112</v>
      </c>
      <c r="N118" s="150">
        <v>95</v>
      </c>
      <c r="O118" s="150">
        <v>81</v>
      </c>
    </row>
    <row r="119" spans="1:16" s="176" customFormat="1" ht="18" customHeight="1">
      <c r="A119" s="153" t="s">
        <v>83</v>
      </c>
      <c r="B119" s="150">
        <v>104</v>
      </c>
      <c r="C119" s="150">
        <v>81</v>
      </c>
      <c r="D119" s="150">
        <v>87</v>
      </c>
      <c r="E119" s="150">
        <v>75</v>
      </c>
      <c r="F119" s="150">
        <v>111</v>
      </c>
      <c r="G119" s="150">
        <v>87</v>
      </c>
      <c r="H119" s="150">
        <v>134</v>
      </c>
      <c r="I119" s="150">
        <v>154</v>
      </c>
      <c r="J119" s="150">
        <v>130</v>
      </c>
      <c r="K119" s="150">
        <v>123</v>
      </c>
      <c r="L119" s="150">
        <v>106</v>
      </c>
      <c r="M119" s="150">
        <v>99</v>
      </c>
      <c r="N119" s="150">
        <v>90</v>
      </c>
      <c r="O119" s="150">
        <v>105</v>
      </c>
    </row>
    <row r="120" spans="1:16" s="149" customFormat="1" ht="18" customHeight="1">
      <c r="A120" s="153" t="s">
        <v>82</v>
      </c>
      <c r="B120" s="150">
        <v>47</v>
      </c>
      <c r="C120" s="150">
        <v>46</v>
      </c>
      <c r="D120" s="150">
        <v>52</v>
      </c>
      <c r="E120" s="150">
        <v>48</v>
      </c>
      <c r="F120" s="150">
        <v>57</v>
      </c>
      <c r="G120" s="150">
        <v>59</v>
      </c>
      <c r="H120" s="150">
        <v>77</v>
      </c>
      <c r="I120" s="150">
        <v>58</v>
      </c>
      <c r="J120" s="150">
        <v>65</v>
      </c>
      <c r="K120" s="150">
        <v>66</v>
      </c>
      <c r="L120" s="150">
        <v>58</v>
      </c>
      <c r="M120" s="150">
        <v>59</v>
      </c>
      <c r="N120" s="150">
        <v>56</v>
      </c>
      <c r="O120" s="150">
        <v>43</v>
      </c>
      <c r="P120" s="176"/>
    </row>
    <row r="121" spans="1:16" s="176" customFormat="1" ht="18" customHeight="1">
      <c r="A121" s="153" t="s">
        <v>81</v>
      </c>
      <c r="B121" s="150">
        <v>78</v>
      </c>
      <c r="C121" s="150">
        <v>82</v>
      </c>
      <c r="D121" s="150">
        <v>84</v>
      </c>
      <c r="E121" s="150">
        <v>68</v>
      </c>
      <c r="F121" s="150">
        <v>105</v>
      </c>
      <c r="G121" s="150">
        <v>94</v>
      </c>
      <c r="H121" s="150">
        <v>120</v>
      </c>
      <c r="I121" s="150">
        <v>85</v>
      </c>
      <c r="J121" s="150">
        <v>105</v>
      </c>
      <c r="K121" s="150">
        <v>97</v>
      </c>
      <c r="L121" s="150">
        <v>89</v>
      </c>
      <c r="M121" s="150">
        <v>87</v>
      </c>
      <c r="N121" s="150">
        <v>69</v>
      </c>
      <c r="O121" s="150">
        <v>79</v>
      </c>
    </row>
    <row r="122" spans="1:16" s="176" customFormat="1" ht="18" customHeight="1">
      <c r="A122" s="153" t="s">
        <v>80</v>
      </c>
      <c r="B122" s="150">
        <v>51</v>
      </c>
      <c r="C122" s="150">
        <v>47</v>
      </c>
      <c r="D122" s="150">
        <v>58</v>
      </c>
      <c r="E122" s="150">
        <v>43</v>
      </c>
      <c r="F122" s="150">
        <v>61</v>
      </c>
      <c r="G122" s="150">
        <v>52</v>
      </c>
      <c r="H122" s="150">
        <v>84</v>
      </c>
      <c r="I122" s="150">
        <v>72</v>
      </c>
      <c r="J122" s="150">
        <v>75</v>
      </c>
      <c r="K122" s="150">
        <v>73</v>
      </c>
      <c r="L122" s="150">
        <v>61</v>
      </c>
      <c r="M122" s="150">
        <v>42</v>
      </c>
      <c r="N122" s="150">
        <v>61</v>
      </c>
      <c r="O122" s="150">
        <v>49</v>
      </c>
    </row>
    <row r="123" spans="1:16" s="176" customFormat="1" ht="18" customHeight="1">
      <c r="A123" s="153" t="s">
        <v>79</v>
      </c>
      <c r="B123" s="150">
        <v>64</v>
      </c>
      <c r="C123" s="150">
        <v>77</v>
      </c>
      <c r="D123" s="150">
        <v>112</v>
      </c>
      <c r="E123" s="150">
        <v>89</v>
      </c>
      <c r="F123" s="150">
        <v>107</v>
      </c>
      <c r="G123" s="150">
        <v>96</v>
      </c>
      <c r="H123" s="150">
        <v>114</v>
      </c>
      <c r="I123" s="150">
        <v>116</v>
      </c>
      <c r="J123" s="150">
        <v>78</v>
      </c>
      <c r="K123" s="150">
        <v>75</v>
      </c>
      <c r="L123" s="150">
        <v>65</v>
      </c>
      <c r="M123" s="150">
        <v>65</v>
      </c>
      <c r="N123" s="150">
        <v>41</v>
      </c>
      <c r="O123" s="150">
        <v>41</v>
      </c>
    </row>
    <row r="124" spans="1:16" s="176" customFormat="1" ht="18" customHeight="1">
      <c r="A124" s="153" t="s">
        <v>78</v>
      </c>
      <c r="B124" s="150">
        <v>62</v>
      </c>
      <c r="C124" s="150">
        <v>76</v>
      </c>
      <c r="D124" s="150">
        <v>98</v>
      </c>
      <c r="E124" s="150">
        <v>95</v>
      </c>
      <c r="F124" s="150">
        <v>78</v>
      </c>
      <c r="G124" s="150">
        <v>76</v>
      </c>
      <c r="H124" s="150">
        <v>70</v>
      </c>
      <c r="I124" s="150">
        <v>67</v>
      </c>
      <c r="J124" s="150">
        <v>79</v>
      </c>
      <c r="K124" s="150">
        <v>77</v>
      </c>
      <c r="L124" s="150">
        <v>55</v>
      </c>
      <c r="M124" s="150">
        <v>46</v>
      </c>
      <c r="N124" s="150">
        <v>47</v>
      </c>
      <c r="O124" s="150">
        <v>33</v>
      </c>
    </row>
    <row r="125" spans="1:16" s="176" customFormat="1" ht="18" customHeight="1">
      <c r="A125" s="153" t="s">
        <v>77</v>
      </c>
      <c r="B125" s="150">
        <v>74</v>
      </c>
      <c r="C125" s="150">
        <v>45</v>
      </c>
      <c r="D125" s="150">
        <v>59</v>
      </c>
      <c r="E125" s="150">
        <v>64</v>
      </c>
      <c r="F125" s="150">
        <v>69</v>
      </c>
      <c r="G125" s="150">
        <v>64</v>
      </c>
      <c r="H125" s="150">
        <v>75</v>
      </c>
      <c r="I125" s="150">
        <v>76</v>
      </c>
      <c r="J125" s="150">
        <v>85</v>
      </c>
      <c r="K125" s="150">
        <v>66</v>
      </c>
      <c r="L125" s="150">
        <v>65</v>
      </c>
      <c r="M125" s="150">
        <v>59</v>
      </c>
      <c r="N125" s="150">
        <v>72</v>
      </c>
      <c r="O125" s="150">
        <v>70</v>
      </c>
    </row>
    <row r="126" spans="1:16" s="149" customFormat="1" ht="18" customHeight="1">
      <c r="A126" s="153" t="s">
        <v>76</v>
      </c>
      <c r="B126" s="150">
        <v>152</v>
      </c>
      <c r="C126" s="150">
        <v>206</v>
      </c>
      <c r="D126" s="150">
        <v>295</v>
      </c>
      <c r="E126" s="150">
        <v>289</v>
      </c>
      <c r="F126" s="150">
        <v>238</v>
      </c>
      <c r="G126" s="150">
        <v>230</v>
      </c>
      <c r="H126" s="150">
        <v>142</v>
      </c>
      <c r="I126" s="150">
        <v>158</v>
      </c>
      <c r="J126" s="150">
        <v>124</v>
      </c>
      <c r="K126" s="150">
        <v>110</v>
      </c>
      <c r="L126" s="150">
        <v>110</v>
      </c>
      <c r="M126" s="150">
        <v>89</v>
      </c>
      <c r="N126" s="150">
        <v>82</v>
      </c>
      <c r="O126" s="150">
        <v>72</v>
      </c>
      <c r="P126" s="176"/>
    </row>
    <row r="127" spans="1:16" s="176" customFormat="1" ht="18" customHeight="1">
      <c r="A127" s="153" t="s">
        <v>75</v>
      </c>
      <c r="B127" s="150">
        <v>56</v>
      </c>
      <c r="C127" s="150">
        <v>55</v>
      </c>
      <c r="D127" s="150">
        <v>68</v>
      </c>
      <c r="E127" s="150">
        <v>65</v>
      </c>
      <c r="F127" s="150">
        <v>71</v>
      </c>
      <c r="G127" s="150">
        <v>83</v>
      </c>
      <c r="H127" s="150">
        <v>123</v>
      </c>
      <c r="I127" s="150">
        <v>110</v>
      </c>
      <c r="J127" s="150">
        <v>105</v>
      </c>
      <c r="K127" s="150">
        <v>91</v>
      </c>
      <c r="L127" s="150">
        <v>88</v>
      </c>
      <c r="M127" s="150">
        <v>106</v>
      </c>
      <c r="N127" s="150">
        <v>71</v>
      </c>
      <c r="O127" s="150">
        <v>89</v>
      </c>
    </row>
    <row r="128" spans="1:16" s="176" customFormat="1" ht="18" customHeight="1">
      <c r="A128" s="153" t="s">
        <v>74</v>
      </c>
      <c r="B128" s="150">
        <v>72</v>
      </c>
      <c r="C128" s="150">
        <v>88</v>
      </c>
      <c r="D128" s="150">
        <v>106</v>
      </c>
      <c r="E128" s="150">
        <v>112</v>
      </c>
      <c r="F128" s="150">
        <v>124</v>
      </c>
      <c r="G128" s="150">
        <v>104</v>
      </c>
      <c r="H128" s="150">
        <v>125</v>
      </c>
      <c r="I128" s="150">
        <v>130</v>
      </c>
      <c r="J128" s="150">
        <v>155</v>
      </c>
      <c r="K128" s="150">
        <v>123</v>
      </c>
      <c r="L128" s="150">
        <v>122</v>
      </c>
      <c r="M128" s="150">
        <v>125</v>
      </c>
      <c r="N128" s="150">
        <v>133</v>
      </c>
      <c r="O128" s="150">
        <v>97</v>
      </c>
    </row>
    <row r="129" spans="1:16" s="176" customFormat="1" ht="18" customHeight="1">
      <c r="A129" s="153" t="s">
        <v>73</v>
      </c>
      <c r="B129" s="150">
        <v>130</v>
      </c>
      <c r="C129" s="150">
        <v>119</v>
      </c>
      <c r="D129" s="150">
        <v>121</v>
      </c>
      <c r="E129" s="150">
        <v>124</v>
      </c>
      <c r="F129" s="150">
        <v>122</v>
      </c>
      <c r="G129" s="150">
        <v>121</v>
      </c>
      <c r="H129" s="150">
        <v>141</v>
      </c>
      <c r="I129" s="150">
        <v>144</v>
      </c>
      <c r="J129" s="150">
        <v>146</v>
      </c>
      <c r="K129" s="150">
        <v>142</v>
      </c>
      <c r="L129" s="150">
        <v>158</v>
      </c>
      <c r="M129" s="150">
        <v>143</v>
      </c>
      <c r="N129" s="150">
        <v>144</v>
      </c>
      <c r="O129" s="150">
        <v>121</v>
      </c>
    </row>
    <row r="130" spans="1:16" s="176" customFormat="1" ht="18" customHeight="1">
      <c r="A130" s="153" t="s">
        <v>72</v>
      </c>
      <c r="B130" s="150">
        <v>82</v>
      </c>
      <c r="C130" s="150">
        <v>78</v>
      </c>
      <c r="D130" s="150">
        <v>89</v>
      </c>
      <c r="E130" s="150">
        <v>97</v>
      </c>
      <c r="F130" s="150">
        <v>81</v>
      </c>
      <c r="G130" s="150">
        <v>82</v>
      </c>
      <c r="H130" s="150">
        <v>102</v>
      </c>
      <c r="I130" s="150">
        <v>102</v>
      </c>
      <c r="J130" s="150">
        <v>120</v>
      </c>
      <c r="K130" s="150">
        <v>96</v>
      </c>
      <c r="L130" s="150">
        <v>92</v>
      </c>
      <c r="M130" s="150">
        <v>89</v>
      </c>
      <c r="N130" s="150">
        <v>76</v>
      </c>
      <c r="O130" s="150">
        <v>83</v>
      </c>
    </row>
    <row r="131" spans="1:16" s="176" customFormat="1" ht="18" customHeight="1">
      <c r="A131" s="153" t="s">
        <v>71</v>
      </c>
      <c r="B131" s="150">
        <v>94</v>
      </c>
      <c r="C131" s="150">
        <v>91</v>
      </c>
      <c r="D131" s="150">
        <v>98</v>
      </c>
      <c r="E131" s="150">
        <v>80</v>
      </c>
      <c r="F131" s="150">
        <v>103</v>
      </c>
      <c r="G131" s="150">
        <v>92</v>
      </c>
      <c r="H131" s="150">
        <v>118</v>
      </c>
      <c r="I131" s="150">
        <v>115</v>
      </c>
      <c r="J131" s="150">
        <v>120</v>
      </c>
      <c r="K131" s="150">
        <v>118</v>
      </c>
      <c r="L131" s="150">
        <v>105</v>
      </c>
      <c r="M131" s="150">
        <v>86</v>
      </c>
      <c r="N131" s="150">
        <v>85</v>
      </c>
      <c r="O131" s="150">
        <v>76</v>
      </c>
    </row>
    <row r="132" spans="1:16" s="176" customFormat="1" ht="18" customHeight="1">
      <c r="A132" s="153" t="s">
        <v>70</v>
      </c>
      <c r="B132" s="150">
        <v>65</v>
      </c>
      <c r="C132" s="150">
        <v>73</v>
      </c>
      <c r="D132" s="150">
        <v>80</v>
      </c>
      <c r="E132" s="150">
        <v>91</v>
      </c>
      <c r="F132" s="150">
        <v>118</v>
      </c>
      <c r="G132" s="150">
        <v>130</v>
      </c>
      <c r="H132" s="150">
        <v>137</v>
      </c>
      <c r="I132" s="150">
        <v>148</v>
      </c>
      <c r="J132" s="150">
        <v>113</v>
      </c>
      <c r="K132" s="150">
        <v>115</v>
      </c>
      <c r="L132" s="150">
        <v>97</v>
      </c>
      <c r="M132" s="150">
        <v>88</v>
      </c>
      <c r="N132" s="150">
        <v>72</v>
      </c>
      <c r="O132" s="150">
        <v>81</v>
      </c>
    </row>
    <row r="133" spans="1:16" s="176" customFormat="1" ht="18" customHeight="1">
      <c r="A133" s="153" t="s">
        <v>69</v>
      </c>
      <c r="B133" s="150">
        <v>0</v>
      </c>
      <c r="C133" s="150">
        <v>0</v>
      </c>
      <c r="D133" s="150">
        <v>0</v>
      </c>
      <c r="E133" s="150">
        <v>0</v>
      </c>
      <c r="F133" s="150">
        <v>0</v>
      </c>
      <c r="G133" s="150">
        <v>0</v>
      </c>
      <c r="H133" s="150">
        <v>0</v>
      </c>
      <c r="I133" s="150">
        <v>0</v>
      </c>
      <c r="J133" s="150">
        <v>0</v>
      </c>
      <c r="K133" s="150">
        <v>0</v>
      </c>
      <c r="L133" s="150">
        <v>0</v>
      </c>
      <c r="M133" s="150">
        <v>0</v>
      </c>
      <c r="N133" s="150">
        <v>0</v>
      </c>
      <c r="O133" s="150">
        <v>0</v>
      </c>
    </row>
    <row r="134" spans="1:16" s="176" customFormat="1" ht="18" customHeight="1">
      <c r="A134" s="153" t="s">
        <v>68</v>
      </c>
      <c r="B134" s="150">
        <v>188</v>
      </c>
      <c r="C134" s="150">
        <v>193</v>
      </c>
      <c r="D134" s="150">
        <v>206</v>
      </c>
      <c r="E134" s="150">
        <v>230</v>
      </c>
      <c r="F134" s="150">
        <v>309</v>
      </c>
      <c r="G134" s="150">
        <v>313</v>
      </c>
      <c r="H134" s="150">
        <v>306</v>
      </c>
      <c r="I134" s="150">
        <v>296</v>
      </c>
      <c r="J134" s="150">
        <v>228</v>
      </c>
      <c r="K134" s="150">
        <v>203</v>
      </c>
      <c r="L134" s="150">
        <v>177</v>
      </c>
      <c r="M134" s="150">
        <v>134</v>
      </c>
      <c r="N134" s="150">
        <v>135</v>
      </c>
      <c r="O134" s="150">
        <v>127</v>
      </c>
    </row>
    <row r="135" spans="1:16" s="176" customFormat="1" ht="18" customHeight="1">
      <c r="A135" s="153" t="s">
        <v>67</v>
      </c>
      <c r="B135" s="150">
        <v>96</v>
      </c>
      <c r="C135" s="150">
        <v>112</v>
      </c>
      <c r="D135" s="150">
        <v>112</v>
      </c>
      <c r="E135" s="150">
        <v>121</v>
      </c>
      <c r="F135" s="150">
        <v>121</v>
      </c>
      <c r="G135" s="150">
        <v>111</v>
      </c>
      <c r="H135" s="150">
        <v>143</v>
      </c>
      <c r="I135" s="150">
        <v>146</v>
      </c>
      <c r="J135" s="150">
        <v>118</v>
      </c>
      <c r="K135" s="150">
        <v>135</v>
      </c>
      <c r="L135" s="150">
        <v>94</v>
      </c>
      <c r="M135" s="150">
        <v>119</v>
      </c>
      <c r="N135" s="150">
        <v>95</v>
      </c>
      <c r="O135" s="150">
        <v>82</v>
      </c>
    </row>
    <row r="136" spans="1:16" s="176" customFormat="1" ht="18" customHeight="1">
      <c r="A136" s="153" t="s">
        <v>66</v>
      </c>
      <c r="B136" s="150">
        <v>81</v>
      </c>
      <c r="C136" s="150">
        <v>92</v>
      </c>
      <c r="D136" s="150">
        <v>85</v>
      </c>
      <c r="E136" s="150">
        <v>93</v>
      </c>
      <c r="F136" s="150">
        <v>96</v>
      </c>
      <c r="G136" s="150">
        <v>88</v>
      </c>
      <c r="H136" s="150">
        <v>97</v>
      </c>
      <c r="I136" s="150">
        <v>85</v>
      </c>
      <c r="J136" s="150">
        <v>100</v>
      </c>
      <c r="K136" s="150">
        <v>86</v>
      </c>
      <c r="L136" s="150">
        <v>104</v>
      </c>
      <c r="M136" s="150">
        <v>85</v>
      </c>
      <c r="N136" s="150">
        <v>115</v>
      </c>
      <c r="O136" s="150">
        <v>58</v>
      </c>
    </row>
    <row r="137" spans="1:16" s="176" customFormat="1" ht="18" customHeight="1">
      <c r="A137" s="153" t="s">
        <v>65</v>
      </c>
      <c r="B137" s="150">
        <v>102</v>
      </c>
      <c r="C137" s="150">
        <v>85</v>
      </c>
      <c r="D137" s="150">
        <v>95</v>
      </c>
      <c r="E137" s="150">
        <v>78</v>
      </c>
      <c r="F137" s="150">
        <v>102</v>
      </c>
      <c r="G137" s="150">
        <v>93</v>
      </c>
      <c r="H137" s="150">
        <v>120</v>
      </c>
      <c r="I137" s="150">
        <v>137</v>
      </c>
      <c r="J137" s="150">
        <v>100</v>
      </c>
      <c r="K137" s="150">
        <v>110</v>
      </c>
      <c r="L137" s="150">
        <v>109</v>
      </c>
      <c r="M137" s="150">
        <v>89</v>
      </c>
      <c r="N137" s="150">
        <v>77</v>
      </c>
      <c r="O137" s="150">
        <v>86</v>
      </c>
    </row>
    <row r="138" spans="1:16" s="176" customFormat="1" ht="18" customHeight="1">
      <c r="A138" s="153" t="s">
        <v>64</v>
      </c>
      <c r="B138" s="150">
        <v>98</v>
      </c>
      <c r="C138" s="150">
        <v>89</v>
      </c>
      <c r="D138" s="150">
        <v>118</v>
      </c>
      <c r="E138" s="150">
        <v>129</v>
      </c>
      <c r="F138" s="150">
        <v>140</v>
      </c>
      <c r="G138" s="150">
        <v>125</v>
      </c>
      <c r="H138" s="150">
        <v>172</v>
      </c>
      <c r="I138" s="150">
        <v>153</v>
      </c>
      <c r="J138" s="150">
        <v>151</v>
      </c>
      <c r="K138" s="150">
        <v>148</v>
      </c>
      <c r="L138" s="150">
        <v>175</v>
      </c>
      <c r="M138" s="150">
        <v>137</v>
      </c>
      <c r="N138" s="150">
        <v>122</v>
      </c>
      <c r="O138" s="150">
        <v>115</v>
      </c>
    </row>
    <row r="139" spans="1:16" s="176" customFormat="1" ht="18" customHeight="1">
      <c r="A139" s="153" t="s">
        <v>63</v>
      </c>
      <c r="B139" s="150">
        <v>75</v>
      </c>
      <c r="C139" s="150">
        <v>83</v>
      </c>
      <c r="D139" s="150">
        <v>71</v>
      </c>
      <c r="E139" s="150">
        <v>80</v>
      </c>
      <c r="F139" s="150">
        <v>89</v>
      </c>
      <c r="G139" s="150">
        <v>73</v>
      </c>
      <c r="H139" s="150">
        <v>112</v>
      </c>
      <c r="I139" s="150">
        <v>94</v>
      </c>
      <c r="J139" s="150">
        <v>102</v>
      </c>
      <c r="K139" s="150">
        <v>106</v>
      </c>
      <c r="L139" s="150">
        <v>112</v>
      </c>
      <c r="M139" s="150">
        <v>105</v>
      </c>
      <c r="N139" s="150">
        <v>83</v>
      </c>
      <c r="O139" s="150">
        <v>71</v>
      </c>
    </row>
    <row r="140" spans="1:16" s="176" customFormat="1" ht="18" customHeight="1">
      <c r="A140" s="153" t="s">
        <v>62</v>
      </c>
      <c r="B140" s="150">
        <v>68</v>
      </c>
      <c r="C140" s="150">
        <v>72</v>
      </c>
      <c r="D140" s="150">
        <v>70</v>
      </c>
      <c r="E140" s="150">
        <v>51</v>
      </c>
      <c r="F140" s="150">
        <v>71</v>
      </c>
      <c r="G140" s="150">
        <v>53</v>
      </c>
      <c r="H140" s="150">
        <v>73</v>
      </c>
      <c r="I140" s="150">
        <v>76</v>
      </c>
      <c r="J140" s="150">
        <v>67</v>
      </c>
      <c r="K140" s="150">
        <v>58</v>
      </c>
      <c r="L140" s="150">
        <v>56</v>
      </c>
      <c r="M140" s="150">
        <v>61</v>
      </c>
      <c r="N140" s="150">
        <v>58</v>
      </c>
      <c r="O140" s="150">
        <v>55</v>
      </c>
    </row>
    <row r="141" spans="1:16" s="149" customFormat="1" ht="18" customHeight="1">
      <c r="A141" s="153" t="s">
        <v>61</v>
      </c>
      <c r="B141" s="150">
        <v>17</v>
      </c>
      <c r="C141" s="150">
        <v>19</v>
      </c>
      <c r="D141" s="150">
        <v>36</v>
      </c>
      <c r="E141" s="150">
        <v>37</v>
      </c>
      <c r="F141" s="150">
        <v>41</v>
      </c>
      <c r="G141" s="150">
        <v>58</v>
      </c>
      <c r="H141" s="150">
        <v>49</v>
      </c>
      <c r="I141" s="150">
        <v>32</v>
      </c>
      <c r="J141" s="150">
        <v>35</v>
      </c>
      <c r="K141" s="150">
        <v>34</v>
      </c>
      <c r="L141" s="150">
        <v>34</v>
      </c>
      <c r="M141" s="150">
        <v>25</v>
      </c>
      <c r="N141" s="150">
        <v>8</v>
      </c>
      <c r="O141" s="150">
        <v>5</v>
      </c>
      <c r="P141" s="176"/>
    </row>
    <row r="142" spans="1:16" s="176" customFormat="1" ht="18" customHeight="1">
      <c r="A142" s="153" t="s">
        <v>60</v>
      </c>
      <c r="B142" s="150">
        <v>72</v>
      </c>
      <c r="C142" s="150">
        <v>61</v>
      </c>
      <c r="D142" s="150">
        <v>59</v>
      </c>
      <c r="E142" s="150">
        <v>53</v>
      </c>
      <c r="F142" s="150">
        <v>63</v>
      </c>
      <c r="G142" s="150">
        <v>54</v>
      </c>
      <c r="H142" s="150">
        <v>103</v>
      </c>
      <c r="I142" s="150">
        <v>99</v>
      </c>
      <c r="J142" s="150">
        <v>126</v>
      </c>
      <c r="K142" s="150">
        <v>115</v>
      </c>
      <c r="L142" s="150">
        <v>103</v>
      </c>
      <c r="M142" s="150">
        <v>91</v>
      </c>
      <c r="N142" s="150">
        <v>83</v>
      </c>
      <c r="O142" s="150">
        <v>77</v>
      </c>
    </row>
    <row r="143" spans="1:16" s="176" customFormat="1" ht="18" customHeight="1">
      <c r="A143" s="153" t="s">
        <v>59</v>
      </c>
      <c r="B143" s="150">
        <v>92</v>
      </c>
      <c r="C143" s="150">
        <v>82</v>
      </c>
      <c r="D143" s="150">
        <v>89</v>
      </c>
      <c r="E143" s="150">
        <v>81</v>
      </c>
      <c r="F143" s="150">
        <v>107</v>
      </c>
      <c r="G143" s="150">
        <v>101</v>
      </c>
      <c r="H143" s="150">
        <v>143</v>
      </c>
      <c r="I143" s="150">
        <v>127</v>
      </c>
      <c r="J143" s="150">
        <v>133</v>
      </c>
      <c r="K143" s="150">
        <v>139</v>
      </c>
      <c r="L143" s="150">
        <v>123</v>
      </c>
      <c r="M143" s="150">
        <v>104</v>
      </c>
      <c r="N143" s="150">
        <v>90</v>
      </c>
      <c r="O143" s="150">
        <v>80</v>
      </c>
    </row>
    <row r="144" spans="1:16" s="176" customFormat="1" ht="18" customHeight="1">
      <c r="A144" s="153" t="s">
        <v>58</v>
      </c>
      <c r="B144" s="150">
        <v>81</v>
      </c>
      <c r="C144" s="150">
        <v>65</v>
      </c>
      <c r="D144" s="150">
        <v>80</v>
      </c>
      <c r="E144" s="150">
        <v>80</v>
      </c>
      <c r="F144" s="150">
        <v>112</v>
      </c>
      <c r="G144" s="150">
        <v>103</v>
      </c>
      <c r="H144" s="150">
        <v>136</v>
      </c>
      <c r="I144" s="150">
        <v>130</v>
      </c>
      <c r="J144" s="150">
        <v>152</v>
      </c>
      <c r="K144" s="150">
        <v>138</v>
      </c>
      <c r="L144" s="150">
        <v>130</v>
      </c>
      <c r="M144" s="150">
        <v>113</v>
      </c>
      <c r="N144" s="150">
        <v>91</v>
      </c>
      <c r="O144" s="150">
        <v>80</v>
      </c>
    </row>
    <row r="145" spans="1:16" s="176" customFormat="1" ht="18" customHeight="1">
      <c r="A145" s="153" t="s">
        <v>57</v>
      </c>
      <c r="B145" s="150">
        <v>82</v>
      </c>
      <c r="C145" s="150">
        <v>85</v>
      </c>
      <c r="D145" s="150">
        <v>113</v>
      </c>
      <c r="E145" s="150">
        <v>87</v>
      </c>
      <c r="F145" s="150">
        <v>106</v>
      </c>
      <c r="G145" s="150">
        <v>106</v>
      </c>
      <c r="H145" s="150">
        <v>149</v>
      </c>
      <c r="I145" s="150">
        <v>145</v>
      </c>
      <c r="J145" s="150">
        <v>153</v>
      </c>
      <c r="K145" s="150">
        <v>148</v>
      </c>
      <c r="L145" s="150">
        <v>115</v>
      </c>
      <c r="M145" s="150">
        <v>105</v>
      </c>
      <c r="N145" s="150">
        <v>86</v>
      </c>
      <c r="O145" s="150">
        <v>75</v>
      </c>
    </row>
    <row r="146" spans="1:16" s="176" customFormat="1" ht="18" customHeight="1">
      <c r="A146" s="153" t="s">
        <v>56</v>
      </c>
      <c r="B146" s="150">
        <v>35</v>
      </c>
      <c r="C146" s="150">
        <v>33</v>
      </c>
      <c r="D146" s="150">
        <v>50</v>
      </c>
      <c r="E146" s="150">
        <v>39</v>
      </c>
      <c r="F146" s="150">
        <v>45</v>
      </c>
      <c r="G146" s="150">
        <v>47</v>
      </c>
      <c r="H146" s="150">
        <v>66</v>
      </c>
      <c r="I146" s="150">
        <v>65</v>
      </c>
      <c r="J146" s="150">
        <v>65</v>
      </c>
      <c r="K146" s="150">
        <v>68</v>
      </c>
      <c r="L146" s="150">
        <v>54</v>
      </c>
      <c r="M146" s="150">
        <v>44</v>
      </c>
      <c r="N146" s="150">
        <v>40</v>
      </c>
      <c r="O146" s="150">
        <v>34</v>
      </c>
    </row>
    <row r="147" spans="1:16" s="176" customFormat="1" ht="18" customHeight="1">
      <c r="A147" s="153" t="s">
        <v>55</v>
      </c>
      <c r="B147" s="150">
        <v>0</v>
      </c>
      <c r="C147" s="150">
        <v>0</v>
      </c>
      <c r="D147" s="150">
        <v>0</v>
      </c>
      <c r="E147" s="150">
        <v>0</v>
      </c>
      <c r="F147" s="150">
        <v>0</v>
      </c>
      <c r="G147" s="150">
        <v>0</v>
      </c>
      <c r="H147" s="150">
        <v>0</v>
      </c>
      <c r="I147" s="150">
        <v>0</v>
      </c>
      <c r="J147" s="150">
        <v>0</v>
      </c>
      <c r="K147" s="150">
        <v>0</v>
      </c>
      <c r="L147" s="150">
        <v>0</v>
      </c>
      <c r="M147" s="150">
        <v>0</v>
      </c>
      <c r="N147" s="150">
        <v>0</v>
      </c>
      <c r="O147" s="150">
        <v>0</v>
      </c>
    </row>
    <row r="148" spans="1:16" s="176" customFormat="1" ht="18" customHeight="1">
      <c r="A148" s="153" t="s">
        <v>54</v>
      </c>
      <c r="B148" s="150">
        <v>41</v>
      </c>
      <c r="C148" s="150">
        <v>32</v>
      </c>
      <c r="D148" s="150">
        <v>50</v>
      </c>
      <c r="E148" s="150">
        <v>46</v>
      </c>
      <c r="F148" s="150">
        <v>54</v>
      </c>
      <c r="G148" s="150">
        <v>55</v>
      </c>
      <c r="H148" s="150">
        <v>73</v>
      </c>
      <c r="I148" s="150">
        <v>73</v>
      </c>
      <c r="J148" s="150">
        <v>70</v>
      </c>
      <c r="K148" s="150">
        <v>82</v>
      </c>
      <c r="L148" s="150">
        <v>78</v>
      </c>
      <c r="M148" s="150">
        <v>72</v>
      </c>
      <c r="N148" s="150">
        <v>65</v>
      </c>
      <c r="O148" s="150">
        <v>57</v>
      </c>
    </row>
    <row r="149" spans="1:16" s="176" customFormat="1" ht="18" customHeight="1">
      <c r="A149" s="153" t="s">
        <v>53</v>
      </c>
      <c r="B149" s="150">
        <v>85</v>
      </c>
      <c r="C149" s="150">
        <v>87</v>
      </c>
      <c r="D149" s="150">
        <v>88</v>
      </c>
      <c r="E149" s="150">
        <v>79</v>
      </c>
      <c r="F149" s="150">
        <v>79</v>
      </c>
      <c r="G149" s="150">
        <v>78</v>
      </c>
      <c r="H149" s="150">
        <v>99</v>
      </c>
      <c r="I149" s="150">
        <v>96</v>
      </c>
      <c r="J149" s="150">
        <v>101</v>
      </c>
      <c r="K149" s="150">
        <v>99</v>
      </c>
      <c r="L149" s="150">
        <v>80</v>
      </c>
      <c r="M149" s="150">
        <v>69</v>
      </c>
      <c r="N149" s="150">
        <v>63</v>
      </c>
      <c r="O149" s="150">
        <v>54</v>
      </c>
    </row>
    <row r="150" spans="1:16" s="176" customFormat="1" ht="18" customHeight="1">
      <c r="A150" s="153" t="s">
        <v>52</v>
      </c>
      <c r="B150" s="150">
        <v>29</v>
      </c>
      <c r="C150" s="150">
        <v>29</v>
      </c>
      <c r="D150" s="150">
        <v>27</v>
      </c>
      <c r="E150" s="150">
        <v>22</v>
      </c>
      <c r="F150" s="150">
        <v>35</v>
      </c>
      <c r="G150" s="150">
        <v>32</v>
      </c>
      <c r="H150" s="150">
        <v>51</v>
      </c>
      <c r="I150" s="150">
        <v>55</v>
      </c>
      <c r="J150" s="150">
        <v>58</v>
      </c>
      <c r="K150" s="150">
        <v>64</v>
      </c>
      <c r="L150" s="150">
        <v>63</v>
      </c>
      <c r="M150" s="150">
        <v>41</v>
      </c>
      <c r="N150" s="150">
        <v>55</v>
      </c>
      <c r="O150" s="150">
        <v>43</v>
      </c>
    </row>
    <row r="151" spans="1:16" s="176" customFormat="1" ht="18" customHeight="1">
      <c r="A151" s="153" t="s">
        <v>51</v>
      </c>
      <c r="B151" s="150">
        <v>37</v>
      </c>
      <c r="C151" s="150">
        <v>38</v>
      </c>
      <c r="D151" s="150">
        <v>49</v>
      </c>
      <c r="E151" s="150">
        <v>45</v>
      </c>
      <c r="F151" s="150">
        <v>57</v>
      </c>
      <c r="G151" s="150">
        <v>61</v>
      </c>
      <c r="H151" s="150">
        <v>66</v>
      </c>
      <c r="I151" s="150">
        <v>58</v>
      </c>
      <c r="J151" s="150">
        <v>44</v>
      </c>
      <c r="K151" s="150">
        <v>40</v>
      </c>
      <c r="L151" s="150">
        <v>36</v>
      </c>
      <c r="M151" s="150">
        <v>36</v>
      </c>
      <c r="N151" s="150">
        <v>36</v>
      </c>
      <c r="O151" s="150">
        <v>35</v>
      </c>
    </row>
    <row r="152" spans="1:16" s="176" customFormat="1" ht="18" customHeight="1">
      <c r="A152" s="153" t="s">
        <v>50</v>
      </c>
      <c r="B152" s="150">
        <v>61</v>
      </c>
      <c r="C152" s="150">
        <v>68</v>
      </c>
      <c r="D152" s="150">
        <v>66</v>
      </c>
      <c r="E152" s="150">
        <v>75</v>
      </c>
      <c r="F152" s="150">
        <v>80</v>
      </c>
      <c r="G152" s="150">
        <v>66</v>
      </c>
      <c r="H152" s="150">
        <v>120</v>
      </c>
      <c r="I152" s="150">
        <v>110</v>
      </c>
      <c r="J152" s="150">
        <v>92</v>
      </c>
      <c r="K152" s="150">
        <v>90</v>
      </c>
      <c r="L152" s="150">
        <v>91</v>
      </c>
      <c r="M152" s="150">
        <v>86</v>
      </c>
      <c r="N152" s="150">
        <v>62</v>
      </c>
      <c r="O152" s="150">
        <v>55</v>
      </c>
    </row>
    <row r="153" spans="1:16" s="149" customFormat="1" ht="18" customHeight="1">
      <c r="A153" s="153" t="s">
        <v>49</v>
      </c>
      <c r="B153" s="150">
        <v>14</v>
      </c>
      <c r="C153" s="150">
        <v>19</v>
      </c>
      <c r="D153" s="150">
        <v>19</v>
      </c>
      <c r="E153" s="150">
        <v>11</v>
      </c>
      <c r="F153" s="150">
        <v>15</v>
      </c>
      <c r="G153" s="150">
        <v>12</v>
      </c>
      <c r="H153" s="150">
        <v>17</v>
      </c>
      <c r="I153" s="150">
        <v>16</v>
      </c>
      <c r="J153" s="150">
        <v>19</v>
      </c>
      <c r="K153" s="150">
        <v>16</v>
      </c>
      <c r="L153" s="150">
        <v>11</v>
      </c>
      <c r="M153" s="150">
        <v>16</v>
      </c>
      <c r="N153" s="150">
        <v>14</v>
      </c>
      <c r="O153" s="150">
        <v>7</v>
      </c>
      <c r="P153" s="176"/>
    </row>
    <row r="154" spans="1:16" s="176" customFormat="1" ht="18" customHeight="1">
      <c r="A154" s="153" t="s">
        <v>48</v>
      </c>
      <c r="B154" s="150">
        <v>60</v>
      </c>
      <c r="C154" s="150">
        <v>60</v>
      </c>
      <c r="D154" s="150">
        <v>84</v>
      </c>
      <c r="E154" s="150">
        <v>77</v>
      </c>
      <c r="F154" s="150">
        <v>77</v>
      </c>
      <c r="G154" s="150">
        <v>101</v>
      </c>
      <c r="H154" s="150">
        <v>133</v>
      </c>
      <c r="I154" s="150">
        <v>169</v>
      </c>
      <c r="J154" s="150">
        <v>145</v>
      </c>
      <c r="K154" s="150">
        <v>136</v>
      </c>
      <c r="L154" s="150">
        <v>153</v>
      </c>
      <c r="M154" s="150">
        <v>153</v>
      </c>
      <c r="N154" s="150">
        <v>104</v>
      </c>
      <c r="O154" s="150">
        <v>102</v>
      </c>
    </row>
    <row r="155" spans="1:16" s="176" customFormat="1" ht="18" customHeight="1">
      <c r="A155" s="153" t="s">
        <v>47</v>
      </c>
      <c r="B155" s="150">
        <v>82</v>
      </c>
      <c r="C155" s="150">
        <v>62</v>
      </c>
      <c r="D155" s="150">
        <v>91</v>
      </c>
      <c r="E155" s="150">
        <v>72</v>
      </c>
      <c r="F155" s="150">
        <v>91</v>
      </c>
      <c r="G155" s="150">
        <v>72</v>
      </c>
      <c r="H155" s="150">
        <v>119</v>
      </c>
      <c r="I155" s="150">
        <v>114</v>
      </c>
      <c r="J155" s="150">
        <v>138</v>
      </c>
      <c r="K155" s="150">
        <v>110</v>
      </c>
      <c r="L155" s="150">
        <v>122</v>
      </c>
      <c r="M155" s="150">
        <v>111</v>
      </c>
      <c r="N155" s="150">
        <v>75</v>
      </c>
      <c r="O155" s="150">
        <v>75</v>
      </c>
    </row>
    <row r="156" spans="1:16" s="176" customFormat="1" ht="18" customHeight="1">
      <c r="A156" s="153" t="s">
        <v>46</v>
      </c>
      <c r="B156" s="150">
        <v>51</v>
      </c>
      <c r="C156" s="150">
        <v>54</v>
      </c>
      <c r="D156" s="150">
        <v>72</v>
      </c>
      <c r="E156" s="150">
        <v>90</v>
      </c>
      <c r="F156" s="150">
        <v>107</v>
      </c>
      <c r="G156" s="150">
        <v>137</v>
      </c>
      <c r="H156" s="150">
        <v>232</v>
      </c>
      <c r="I156" s="150">
        <v>270</v>
      </c>
      <c r="J156" s="150">
        <v>184</v>
      </c>
      <c r="K156" s="150">
        <v>178</v>
      </c>
      <c r="L156" s="150">
        <v>138</v>
      </c>
      <c r="M156" s="150">
        <v>101</v>
      </c>
      <c r="N156" s="150">
        <v>91</v>
      </c>
      <c r="O156" s="150">
        <v>101</v>
      </c>
    </row>
    <row r="157" spans="1:16" s="177" customFormat="1" ht="18" customHeight="1">
      <c r="A157" s="153" t="s">
        <v>45</v>
      </c>
      <c r="B157" s="150">
        <v>92</v>
      </c>
      <c r="C157" s="150">
        <v>82</v>
      </c>
      <c r="D157" s="150">
        <v>104</v>
      </c>
      <c r="E157" s="150">
        <v>99</v>
      </c>
      <c r="F157" s="150">
        <v>130</v>
      </c>
      <c r="G157" s="150">
        <v>121</v>
      </c>
      <c r="H157" s="150">
        <v>149</v>
      </c>
      <c r="I157" s="150">
        <v>131</v>
      </c>
      <c r="J157" s="150">
        <v>123</v>
      </c>
      <c r="K157" s="150">
        <v>135</v>
      </c>
      <c r="L157" s="150">
        <v>121</v>
      </c>
      <c r="M157" s="150">
        <v>124</v>
      </c>
      <c r="N157" s="150">
        <v>120</v>
      </c>
      <c r="O157" s="150">
        <v>94</v>
      </c>
      <c r="P157" s="176"/>
    </row>
    <row r="158" spans="1:16" s="176" customFormat="1" ht="18" customHeight="1">
      <c r="A158" s="153" t="s">
        <v>44</v>
      </c>
      <c r="B158" s="150">
        <v>55</v>
      </c>
      <c r="C158" s="150">
        <v>47</v>
      </c>
      <c r="D158" s="150">
        <v>64</v>
      </c>
      <c r="E158" s="150">
        <v>65</v>
      </c>
      <c r="F158" s="150">
        <v>82</v>
      </c>
      <c r="G158" s="150">
        <v>63</v>
      </c>
      <c r="H158" s="150">
        <v>89</v>
      </c>
      <c r="I158" s="150">
        <v>73</v>
      </c>
      <c r="J158" s="150">
        <v>92</v>
      </c>
      <c r="K158" s="150">
        <v>76</v>
      </c>
      <c r="L158" s="150">
        <v>64</v>
      </c>
      <c r="M158" s="150">
        <v>68</v>
      </c>
      <c r="N158" s="150">
        <v>46</v>
      </c>
      <c r="O158" s="150">
        <v>43</v>
      </c>
    </row>
    <row r="159" spans="1:16" s="176" customFormat="1" ht="18" customHeight="1">
      <c r="A159" s="153" t="s">
        <v>43</v>
      </c>
      <c r="B159" s="150">
        <v>41</v>
      </c>
      <c r="C159" s="150">
        <v>48</v>
      </c>
      <c r="D159" s="150">
        <v>69</v>
      </c>
      <c r="E159" s="150">
        <v>59</v>
      </c>
      <c r="F159" s="150">
        <v>81</v>
      </c>
      <c r="G159" s="150">
        <v>74</v>
      </c>
      <c r="H159" s="150">
        <v>123</v>
      </c>
      <c r="I159" s="150">
        <v>99</v>
      </c>
      <c r="J159" s="150">
        <v>132</v>
      </c>
      <c r="K159" s="150">
        <v>109</v>
      </c>
      <c r="L159" s="150">
        <v>84</v>
      </c>
      <c r="M159" s="150">
        <v>83</v>
      </c>
      <c r="N159" s="150">
        <v>78</v>
      </c>
      <c r="O159" s="150">
        <v>65</v>
      </c>
    </row>
    <row r="160" spans="1:16" s="176" customFormat="1" ht="18" customHeight="1">
      <c r="A160" s="153" t="s">
        <v>42</v>
      </c>
      <c r="B160" s="150">
        <v>76</v>
      </c>
      <c r="C160" s="150">
        <v>62</v>
      </c>
      <c r="D160" s="150">
        <v>86</v>
      </c>
      <c r="E160" s="150">
        <v>75</v>
      </c>
      <c r="F160" s="150">
        <v>94</v>
      </c>
      <c r="G160" s="150">
        <v>84</v>
      </c>
      <c r="H160" s="150">
        <v>152</v>
      </c>
      <c r="I160" s="150">
        <v>135</v>
      </c>
      <c r="J160" s="150">
        <v>139</v>
      </c>
      <c r="K160" s="150">
        <v>116</v>
      </c>
      <c r="L160" s="150">
        <v>105</v>
      </c>
      <c r="M160" s="150">
        <v>105</v>
      </c>
      <c r="N160" s="150">
        <v>97</v>
      </c>
      <c r="O160" s="150">
        <v>82</v>
      </c>
    </row>
    <row r="161" spans="1:15" s="176" customFormat="1" ht="18" customHeight="1">
      <c r="A161" s="153" t="s">
        <v>41</v>
      </c>
      <c r="B161" s="150">
        <v>41</v>
      </c>
      <c r="C161" s="150">
        <v>25</v>
      </c>
      <c r="D161" s="150">
        <v>37</v>
      </c>
      <c r="E161" s="150">
        <v>28</v>
      </c>
      <c r="F161" s="150">
        <v>56</v>
      </c>
      <c r="G161" s="150">
        <v>32</v>
      </c>
      <c r="H161" s="150">
        <v>59</v>
      </c>
      <c r="I161" s="150">
        <v>62</v>
      </c>
      <c r="J161" s="150">
        <v>60</v>
      </c>
      <c r="K161" s="150">
        <v>49</v>
      </c>
      <c r="L161" s="150">
        <v>38</v>
      </c>
      <c r="M161" s="150">
        <v>25</v>
      </c>
      <c r="N161" s="150">
        <v>41</v>
      </c>
      <c r="O161" s="150">
        <v>30</v>
      </c>
    </row>
    <row r="162" spans="1:15" s="176" customFormat="1" ht="18" customHeight="1">
      <c r="A162" s="153" t="s">
        <v>40</v>
      </c>
      <c r="B162" s="150">
        <v>26</v>
      </c>
      <c r="C162" s="150">
        <v>34</v>
      </c>
      <c r="D162" s="150">
        <v>41</v>
      </c>
      <c r="E162" s="150">
        <v>50</v>
      </c>
      <c r="F162" s="150">
        <v>45</v>
      </c>
      <c r="G162" s="150">
        <v>39</v>
      </c>
      <c r="H162" s="150">
        <v>61</v>
      </c>
      <c r="I162" s="150">
        <v>64</v>
      </c>
      <c r="J162" s="150">
        <v>49</v>
      </c>
      <c r="K162" s="150">
        <v>49</v>
      </c>
      <c r="L162" s="150">
        <v>41</v>
      </c>
      <c r="M162" s="150">
        <v>56</v>
      </c>
      <c r="N162" s="150">
        <v>51</v>
      </c>
      <c r="O162" s="150">
        <v>47</v>
      </c>
    </row>
    <row r="163" spans="1:15" s="176" customFormat="1" ht="18" customHeight="1">
      <c r="A163" s="152" t="s">
        <v>39</v>
      </c>
      <c r="B163" s="150">
        <v>31</v>
      </c>
      <c r="C163" s="150">
        <v>34</v>
      </c>
      <c r="D163" s="150">
        <v>45</v>
      </c>
      <c r="E163" s="150">
        <v>35</v>
      </c>
      <c r="F163" s="150">
        <v>52</v>
      </c>
      <c r="G163" s="150">
        <v>52</v>
      </c>
      <c r="H163" s="150">
        <v>91</v>
      </c>
      <c r="I163" s="150">
        <v>74</v>
      </c>
      <c r="J163" s="150">
        <v>80</v>
      </c>
      <c r="K163" s="150">
        <v>54</v>
      </c>
      <c r="L163" s="150">
        <v>64</v>
      </c>
      <c r="M163" s="150">
        <v>58</v>
      </c>
      <c r="N163" s="150">
        <v>55</v>
      </c>
      <c r="O163" s="150">
        <v>34</v>
      </c>
    </row>
    <row r="164" spans="1:15" s="174" customFormat="1" ht="15" customHeight="1">
      <c r="A164" s="144" t="s">
        <v>289</v>
      </c>
      <c r="B164" s="146"/>
      <c r="C164" s="146"/>
      <c r="D164" s="146"/>
      <c r="E164" s="146"/>
      <c r="F164" s="146"/>
      <c r="G164" s="146"/>
      <c r="H164" s="146"/>
      <c r="I164" s="146"/>
      <c r="J164" s="146"/>
      <c r="K164" s="146"/>
      <c r="L164" s="146"/>
      <c r="M164" s="146"/>
      <c r="N164" s="146"/>
      <c r="O164" s="146"/>
    </row>
    <row r="165" spans="1:15" s="174" customFormat="1" ht="15" customHeight="1">
      <c r="A165" s="175" t="s">
        <v>36</v>
      </c>
      <c r="B165" s="175"/>
      <c r="C165" s="175"/>
    </row>
  </sheetData>
  <mergeCells count="11">
    <mergeCell ref="A1:D1"/>
    <mergeCell ref="A2:D2"/>
    <mergeCell ref="A3:O3"/>
    <mergeCell ref="A6:A7"/>
    <mergeCell ref="B6:C6"/>
    <mergeCell ref="D6:E6"/>
    <mergeCell ref="F6:G6"/>
    <mergeCell ref="H6:I6"/>
    <mergeCell ref="J6:K6"/>
    <mergeCell ref="L6:M6"/>
    <mergeCell ref="N6:O6"/>
  </mergeCells>
  <phoneticPr fontId="20"/>
  <pageMargins left="0.70866141732283472" right="0.70866141732283472" top="0.74803149606299213" bottom="0.74803149606299213" header="0.31496062992125984" footer="0.31496062992125984"/>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zoomScaleNormal="100" zoomScaleSheetLayoutView="100" workbookViewId="0">
      <selection activeCell="A2" sqref="A2:D2"/>
    </sheetView>
  </sheetViews>
  <sheetFormatPr defaultColWidth="9" defaultRowHeight="14.25"/>
  <cols>
    <col min="1" max="1" width="12.625" style="24" customWidth="1"/>
    <col min="2" max="16" width="7.625" style="24" customWidth="1"/>
    <col min="17"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6.1" customHeight="1">
      <c r="A3" s="3737" t="s">
        <v>3262</v>
      </c>
      <c r="B3" s="3737"/>
      <c r="C3" s="3737"/>
      <c r="D3" s="3737"/>
      <c r="E3" s="3737"/>
      <c r="F3" s="3737"/>
      <c r="G3" s="3737"/>
      <c r="H3" s="3737"/>
      <c r="I3" s="3737"/>
      <c r="J3" s="3737"/>
      <c r="K3" s="3737"/>
      <c r="L3" s="3737"/>
      <c r="M3" s="3737"/>
      <c r="N3" s="3738"/>
      <c r="O3" s="3738"/>
      <c r="P3" s="3738"/>
    </row>
    <row r="4" spans="1:26" s="90" customFormat="1" ht="15" customHeight="1">
      <c r="A4" s="1867"/>
      <c r="B4" s="1867"/>
      <c r="C4" s="1867"/>
      <c r="D4" s="1867"/>
      <c r="E4" s="1867"/>
      <c r="F4" s="1867"/>
      <c r="G4" s="1867"/>
      <c r="H4" s="1867"/>
      <c r="I4" s="1867"/>
      <c r="J4" s="1867"/>
      <c r="K4" s="1867"/>
      <c r="L4" s="1867"/>
      <c r="M4" s="1867"/>
      <c r="N4" s="1867"/>
      <c r="O4" s="1867"/>
      <c r="P4" s="1867"/>
    </row>
    <row r="5" spans="1:26" s="90" customFormat="1" ht="15" customHeight="1" thickBot="1">
      <c r="A5" s="1866"/>
      <c r="B5" s="1866"/>
      <c r="C5" s="1866"/>
      <c r="D5" s="1866"/>
      <c r="E5" s="1866"/>
      <c r="F5" s="1866"/>
      <c r="G5" s="1866"/>
      <c r="H5" s="1866"/>
      <c r="I5" s="1866"/>
      <c r="J5" s="1866"/>
      <c r="K5" s="1866"/>
      <c r="L5" s="1866"/>
      <c r="M5" s="1866"/>
      <c r="O5" s="1921"/>
      <c r="P5" s="1864" t="s">
        <v>3261</v>
      </c>
    </row>
    <row r="6" spans="1:26" ht="18" customHeight="1" thickTop="1">
      <c r="A6" s="3721" t="s">
        <v>2615</v>
      </c>
      <c r="B6" s="3742" t="s">
        <v>25</v>
      </c>
      <c r="C6" s="3742"/>
      <c r="D6" s="3728"/>
      <c r="E6" s="3721" t="s">
        <v>3230</v>
      </c>
      <c r="F6" s="3742"/>
      <c r="G6" s="3742"/>
      <c r="H6" s="3739" t="s">
        <v>3229</v>
      </c>
      <c r="I6" s="3740"/>
      <c r="J6" s="3741"/>
      <c r="K6" s="3739" t="s">
        <v>3228</v>
      </c>
      <c r="L6" s="3740"/>
      <c r="M6" s="3741"/>
      <c r="N6" s="3742" t="s">
        <v>3227</v>
      </c>
      <c r="O6" s="3742"/>
      <c r="P6" s="3720"/>
    </row>
    <row r="7" spans="1:26" ht="30" customHeight="1">
      <c r="A7" s="3725"/>
      <c r="B7" s="1911" t="s">
        <v>3226</v>
      </c>
      <c r="C7" s="1911" t="s">
        <v>3224</v>
      </c>
      <c r="D7" s="1913" t="s">
        <v>3223</v>
      </c>
      <c r="E7" s="1912" t="s">
        <v>3225</v>
      </c>
      <c r="F7" s="1911" t="s">
        <v>3224</v>
      </c>
      <c r="G7" s="1911" t="s">
        <v>3223</v>
      </c>
      <c r="H7" s="1911" t="s">
        <v>3225</v>
      </c>
      <c r="I7" s="1911" t="s">
        <v>3224</v>
      </c>
      <c r="J7" s="1911" t="s">
        <v>3223</v>
      </c>
      <c r="K7" s="1911" t="s">
        <v>3225</v>
      </c>
      <c r="L7" s="1911" t="s">
        <v>3224</v>
      </c>
      <c r="M7" s="1910" t="s">
        <v>3223</v>
      </c>
      <c r="N7" s="1911" t="s">
        <v>3225</v>
      </c>
      <c r="O7" s="1911" t="s">
        <v>3224</v>
      </c>
      <c r="P7" s="1910" t="s">
        <v>3223</v>
      </c>
    </row>
    <row r="8" spans="1:26" s="32" customFormat="1" ht="18" customHeight="1">
      <c r="A8" s="1909"/>
      <c r="B8" s="1908" t="s">
        <v>3221</v>
      </c>
      <c r="C8" s="1908" t="s">
        <v>3221</v>
      </c>
      <c r="D8" s="1908" t="s">
        <v>314</v>
      </c>
      <c r="E8" s="1908" t="s">
        <v>3221</v>
      </c>
      <c r="F8" s="1908" t="s">
        <v>3221</v>
      </c>
      <c r="G8" s="1908" t="s">
        <v>314</v>
      </c>
      <c r="H8" s="1908" t="s">
        <v>3221</v>
      </c>
      <c r="I8" s="1908" t="s">
        <v>3222</v>
      </c>
      <c r="J8" s="1908" t="s">
        <v>314</v>
      </c>
      <c r="K8" s="1908" t="s">
        <v>3221</v>
      </c>
      <c r="L8" s="1908" t="s">
        <v>3221</v>
      </c>
      <c r="M8" s="1908" t="s">
        <v>314</v>
      </c>
      <c r="N8" s="1908" t="s">
        <v>3221</v>
      </c>
      <c r="O8" s="1908" t="s">
        <v>3221</v>
      </c>
      <c r="P8" s="1908" t="s">
        <v>314</v>
      </c>
    </row>
    <row r="9" spans="1:26" ht="18" customHeight="1">
      <c r="A9" s="1907" t="s">
        <v>991</v>
      </c>
      <c r="B9" s="1905">
        <v>1211</v>
      </c>
      <c r="C9" s="1904">
        <v>880</v>
      </c>
      <c r="D9" s="1903">
        <v>72.7</v>
      </c>
      <c r="E9" s="1904">
        <v>302.75</v>
      </c>
      <c r="F9" s="1904">
        <v>238</v>
      </c>
      <c r="G9" s="1903">
        <v>78.599999999999994</v>
      </c>
      <c r="H9" s="1904">
        <v>302.75</v>
      </c>
      <c r="I9" s="1904">
        <v>276</v>
      </c>
      <c r="J9" s="1903">
        <v>91.2</v>
      </c>
      <c r="K9" s="1904">
        <v>303</v>
      </c>
      <c r="L9" s="1904">
        <v>227</v>
      </c>
      <c r="M9" s="1903">
        <v>75</v>
      </c>
      <c r="N9" s="1904">
        <v>302.75</v>
      </c>
      <c r="O9" s="1904">
        <v>139</v>
      </c>
      <c r="P9" s="1903">
        <v>45.9</v>
      </c>
    </row>
    <row r="10" spans="1:26" s="399" customFormat="1" ht="18" customHeight="1">
      <c r="A10" s="1906" t="s">
        <v>660</v>
      </c>
      <c r="B10" s="1905">
        <v>1386</v>
      </c>
      <c r="C10" s="1904">
        <v>868</v>
      </c>
      <c r="D10" s="1903">
        <v>62.6</v>
      </c>
      <c r="E10" s="1904">
        <v>346</v>
      </c>
      <c r="F10" s="1904">
        <v>244</v>
      </c>
      <c r="G10" s="1903">
        <v>70.5</v>
      </c>
      <c r="H10" s="1904">
        <v>347</v>
      </c>
      <c r="I10" s="1904">
        <v>279</v>
      </c>
      <c r="J10" s="1903">
        <v>80.400000000000006</v>
      </c>
      <c r="K10" s="1904">
        <v>347</v>
      </c>
      <c r="L10" s="1904">
        <v>231</v>
      </c>
      <c r="M10" s="1903">
        <v>66.599999999999994</v>
      </c>
      <c r="N10" s="1904">
        <v>346</v>
      </c>
      <c r="O10" s="1904">
        <v>114</v>
      </c>
      <c r="P10" s="1903">
        <v>32.9</v>
      </c>
    </row>
    <row r="11" spans="1:26" s="391" customFormat="1" ht="18" customHeight="1">
      <c r="A11" s="1728">
        <v>2</v>
      </c>
      <c r="B11" s="1902">
        <f>SUM(E11,H11,K11,N11)</f>
        <v>1145</v>
      </c>
      <c r="C11" s="1901">
        <f>SUM(F11,I11,L11,O11)</f>
        <v>485</v>
      </c>
      <c r="D11" s="1900">
        <f>ROUND(C11/B11*100,2)</f>
        <v>42.36</v>
      </c>
      <c r="E11" s="1901">
        <v>286</v>
      </c>
      <c r="F11" s="1901">
        <v>143</v>
      </c>
      <c r="G11" s="1900">
        <f>ROUND(F11/E11*100,2)</f>
        <v>50</v>
      </c>
      <c r="H11" s="1901">
        <v>286</v>
      </c>
      <c r="I11" s="1901">
        <v>141</v>
      </c>
      <c r="J11" s="1900">
        <f>ROUND(I11/H11*100,2)</f>
        <v>49.3</v>
      </c>
      <c r="K11" s="1901">
        <v>286</v>
      </c>
      <c r="L11" s="1901">
        <v>134</v>
      </c>
      <c r="M11" s="1900">
        <f>ROUND(L11/K11*100,2)</f>
        <v>46.85</v>
      </c>
      <c r="N11" s="1901">
        <v>287</v>
      </c>
      <c r="O11" s="1901">
        <v>67</v>
      </c>
      <c r="P11" s="1900">
        <f>ROUND(O11/N11*100,2)</f>
        <v>23.34</v>
      </c>
    </row>
    <row r="12" spans="1:26" s="90" customFormat="1" ht="15" customHeight="1">
      <c r="A12" s="656" t="s">
        <v>3260</v>
      </c>
      <c r="B12" s="1866"/>
      <c r="C12" s="1866"/>
      <c r="D12" s="1866"/>
      <c r="E12" s="1866"/>
      <c r="F12" s="1866"/>
      <c r="G12" s="1866"/>
      <c r="H12" s="1866"/>
      <c r="I12" s="1866"/>
      <c r="J12" s="1866"/>
      <c r="K12" s="1866"/>
      <c r="L12" s="1866"/>
      <c r="M12" s="1866"/>
      <c r="N12" s="1866"/>
      <c r="O12" s="1866"/>
      <c r="P12" s="1866"/>
    </row>
    <row r="13" spans="1:26" s="90" customFormat="1" ht="15" customHeight="1"/>
    <row r="14" spans="1:26" s="1839" customFormat="1" ht="26.1" customHeight="1">
      <c r="A14" s="3047" t="s">
        <v>3259</v>
      </c>
      <c r="B14" s="3047"/>
      <c r="C14" s="3047"/>
      <c r="D14" s="3047"/>
      <c r="E14" s="3047"/>
      <c r="F14" s="3047"/>
      <c r="G14" s="3047"/>
      <c r="H14" s="3047"/>
      <c r="I14" s="3047"/>
      <c r="J14" s="3047"/>
      <c r="K14" s="3047"/>
      <c r="L14" s="3047"/>
      <c r="M14" s="3047"/>
      <c r="N14" s="3047"/>
      <c r="O14" s="3047"/>
      <c r="P14" s="3047"/>
    </row>
    <row r="15" spans="1:26" s="90" customFormat="1" ht="15" customHeight="1">
      <c r="A15" s="1867"/>
      <c r="B15" s="1867"/>
      <c r="C15" s="1867"/>
      <c r="D15" s="1867"/>
      <c r="E15" s="1867"/>
      <c r="F15" s="1867"/>
      <c r="G15" s="1867"/>
      <c r="H15" s="1867"/>
      <c r="I15" s="1867"/>
      <c r="J15" s="1867"/>
      <c r="K15" s="1867"/>
      <c r="L15" s="1867"/>
      <c r="M15" s="1867"/>
      <c r="N15" s="1867"/>
      <c r="O15" s="1867"/>
      <c r="P15" s="1867"/>
    </row>
    <row r="16" spans="1:26" s="90" customFormat="1" ht="15" customHeight="1" thickBot="1">
      <c r="P16" s="133" t="s">
        <v>3258</v>
      </c>
    </row>
    <row r="17" spans="1:16" ht="18" customHeight="1" thickTop="1">
      <c r="A17" s="3721" t="s">
        <v>2615</v>
      </c>
      <c r="B17" s="3742" t="s">
        <v>25</v>
      </c>
      <c r="C17" s="3742"/>
      <c r="D17" s="3728"/>
      <c r="E17" s="3721" t="s">
        <v>3230</v>
      </c>
      <c r="F17" s="3742"/>
      <c r="G17" s="3742"/>
      <c r="H17" s="3739" t="s">
        <v>3229</v>
      </c>
      <c r="I17" s="3740"/>
      <c r="J17" s="3741"/>
      <c r="K17" s="3739" t="s">
        <v>3228</v>
      </c>
      <c r="L17" s="3740"/>
      <c r="M17" s="3741"/>
      <c r="N17" s="3742" t="s">
        <v>3227</v>
      </c>
      <c r="O17" s="3742"/>
      <c r="P17" s="3720"/>
    </row>
    <row r="18" spans="1:16" ht="30" customHeight="1">
      <c r="A18" s="3725"/>
      <c r="B18" s="1911" t="s">
        <v>3226</v>
      </c>
      <c r="C18" s="1911" t="s">
        <v>3224</v>
      </c>
      <c r="D18" s="1913" t="s">
        <v>3223</v>
      </c>
      <c r="E18" s="1912" t="s">
        <v>3225</v>
      </c>
      <c r="F18" s="1911" t="s">
        <v>3224</v>
      </c>
      <c r="G18" s="1911" t="s">
        <v>3223</v>
      </c>
      <c r="H18" s="1911" t="s">
        <v>3225</v>
      </c>
      <c r="I18" s="1911" t="s">
        <v>3224</v>
      </c>
      <c r="J18" s="1911" t="s">
        <v>3223</v>
      </c>
      <c r="K18" s="1911" t="s">
        <v>3225</v>
      </c>
      <c r="L18" s="1911" t="s">
        <v>3224</v>
      </c>
      <c r="M18" s="1910" t="s">
        <v>3223</v>
      </c>
      <c r="N18" s="1911" t="s">
        <v>3225</v>
      </c>
      <c r="O18" s="1911" t="s">
        <v>3224</v>
      </c>
      <c r="P18" s="1910" t="s">
        <v>3223</v>
      </c>
    </row>
    <row r="19" spans="1:16" s="32" customFormat="1" ht="18" customHeight="1">
      <c r="A19" s="1909"/>
      <c r="B19" s="1908" t="s">
        <v>3221</v>
      </c>
      <c r="C19" s="1908" t="s">
        <v>3221</v>
      </c>
      <c r="D19" s="1908" t="s">
        <v>314</v>
      </c>
      <c r="E19" s="1908" t="s">
        <v>3221</v>
      </c>
      <c r="F19" s="1908" t="s">
        <v>3221</v>
      </c>
      <c r="G19" s="1908" t="s">
        <v>314</v>
      </c>
      <c r="H19" s="1908" t="s">
        <v>3221</v>
      </c>
      <c r="I19" s="1908" t="s">
        <v>3222</v>
      </c>
      <c r="J19" s="1908" t="s">
        <v>314</v>
      </c>
      <c r="K19" s="1908" t="s">
        <v>3221</v>
      </c>
      <c r="L19" s="1908" t="s">
        <v>3221</v>
      </c>
      <c r="M19" s="1908" t="s">
        <v>314</v>
      </c>
      <c r="N19" s="1908" t="s">
        <v>3221</v>
      </c>
      <c r="O19" s="1908" t="s">
        <v>3221</v>
      </c>
      <c r="P19" s="1908" t="s">
        <v>314</v>
      </c>
    </row>
    <row r="20" spans="1:16" s="396" customFormat="1" ht="18" customHeight="1">
      <c r="A20" s="1907" t="s">
        <v>991</v>
      </c>
      <c r="B20" s="1905">
        <v>1412</v>
      </c>
      <c r="C20" s="1904">
        <v>711</v>
      </c>
      <c r="D20" s="1903">
        <v>50.4</v>
      </c>
      <c r="E20" s="1904">
        <v>353</v>
      </c>
      <c r="F20" s="1904">
        <v>178</v>
      </c>
      <c r="G20" s="1903">
        <v>50.4</v>
      </c>
      <c r="H20" s="1904">
        <v>353</v>
      </c>
      <c r="I20" s="1904">
        <v>226</v>
      </c>
      <c r="J20" s="1903">
        <v>64</v>
      </c>
      <c r="K20" s="1904">
        <v>353</v>
      </c>
      <c r="L20" s="1904">
        <v>202</v>
      </c>
      <c r="M20" s="1903">
        <v>57.2</v>
      </c>
      <c r="N20" s="1904">
        <v>353</v>
      </c>
      <c r="O20" s="1904">
        <v>105</v>
      </c>
      <c r="P20" s="1903">
        <v>29.7</v>
      </c>
    </row>
    <row r="21" spans="1:16" s="1919" customFormat="1" ht="18" customHeight="1">
      <c r="A21" s="1906" t="s">
        <v>660</v>
      </c>
      <c r="B21" s="1905">
        <v>1346</v>
      </c>
      <c r="C21" s="1904">
        <v>597</v>
      </c>
      <c r="D21" s="1903">
        <v>44.4</v>
      </c>
      <c r="E21" s="1904">
        <v>336</v>
      </c>
      <c r="F21" s="1904">
        <v>148</v>
      </c>
      <c r="G21" s="1903">
        <v>44</v>
      </c>
      <c r="H21" s="1904">
        <v>337</v>
      </c>
      <c r="I21" s="1904">
        <v>196</v>
      </c>
      <c r="J21" s="1903">
        <v>58.2</v>
      </c>
      <c r="K21" s="1904">
        <v>337</v>
      </c>
      <c r="L21" s="1904">
        <v>169</v>
      </c>
      <c r="M21" s="1903">
        <v>50.1</v>
      </c>
      <c r="N21" s="1904">
        <v>336</v>
      </c>
      <c r="O21" s="1904">
        <v>84</v>
      </c>
      <c r="P21" s="1903">
        <v>25</v>
      </c>
    </row>
    <row r="22" spans="1:16" s="1918" customFormat="1" ht="18" customHeight="1">
      <c r="A22" s="1728">
        <v>2</v>
      </c>
      <c r="B22" s="1902">
        <f>SUM(E22,H22,K22,N22)</f>
        <v>1151</v>
      </c>
      <c r="C22" s="1901">
        <f>SUM(F22,I22,L22,O22)</f>
        <v>293</v>
      </c>
      <c r="D22" s="1900">
        <f>ROUND(C22/B22*100,2)</f>
        <v>25.46</v>
      </c>
      <c r="E22" s="1901">
        <v>287</v>
      </c>
      <c r="F22" s="1901">
        <v>75</v>
      </c>
      <c r="G22" s="1900">
        <f>ROUND(F22/E22*100,2)</f>
        <v>26.13</v>
      </c>
      <c r="H22" s="1901">
        <v>288</v>
      </c>
      <c r="I22" s="1901">
        <v>93</v>
      </c>
      <c r="J22" s="1900">
        <f>ROUND(I22/H22*100,2)</f>
        <v>32.29</v>
      </c>
      <c r="K22" s="1901">
        <v>288</v>
      </c>
      <c r="L22" s="1901">
        <v>69</v>
      </c>
      <c r="M22" s="1900">
        <f>ROUND(L22/K22*100,2)</f>
        <v>23.96</v>
      </c>
      <c r="N22" s="1901">
        <v>288</v>
      </c>
      <c r="O22" s="1901">
        <v>56</v>
      </c>
      <c r="P22" s="1900">
        <f>ROUND(O22/N22*100,2)</f>
        <v>19.440000000000001</v>
      </c>
    </row>
    <row r="23" spans="1:16" s="90" customFormat="1" ht="15" customHeight="1">
      <c r="A23" s="656" t="s">
        <v>3257</v>
      </c>
      <c r="B23" s="1866"/>
      <c r="C23" s="1866"/>
      <c r="D23" s="1866"/>
      <c r="E23" s="1866"/>
      <c r="F23" s="1866"/>
      <c r="G23" s="1866"/>
      <c r="H23" s="1866"/>
      <c r="I23" s="1866"/>
      <c r="J23" s="1866"/>
      <c r="K23" s="1866"/>
      <c r="L23" s="1866"/>
      <c r="M23" s="1866"/>
      <c r="N23" s="1866"/>
      <c r="O23" s="1866"/>
      <c r="P23" s="1866"/>
    </row>
    <row r="24" spans="1:16" s="90" customFormat="1" ht="15" customHeight="1">
      <c r="A24" s="1866"/>
      <c r="B24" s="1866"/>
      <c r="C24" s="1866"/>
      <c r="D24" s="1866"/>
      <c r="E24" s="1866"/>
      <c r="F24" s="1866"/>
      <c r="G24" s="1866"/>
      <c r="H24" s="1866"/>
      <c r="I24" s="1866"/>
      <c r="J24" s="1866"/>
      <c r="K24" s="1866"/>
      <c r="L24" s="1866"/>
      <c r="M24" s="1866"/>
      <c r="N24" s="1866"/>
      <c r="O24" s="1866"/>
      <c r="P24" s="1866"/>
    </row>
    <row r="25" spans="1:16" s="1839" customFormat="1" ht="26.1" customHeight="1">
      <c r="A25" s="3737" t="s">
        <v>3256</v>
      </c>
      <c r="B25" s="3737"/>
      <c r="C25" s="3737"/>
      <c r="D25" s="3737"/>
      <c r="E25" s="3737"/>
      <c r="F25" s="3737"/>
      <c r="G25" s="3737"/>
      <c r="H25" s="3737"/>
      <c r="I25" s="3737"/>
      <c r="J25" s="3737"/>
      <c r="K25" s="3737"/>
      <c r="L25" s="3737"/>
      <c r="M25" s="3737"/>
      <c r="N25" s="3737"/>
      <c r="O25" s="3737"/>
      <c r="P25" s="3737"/>
    </row>
    <row r="26" spans="1:16" s="90" customFormat="1" ht="15" customHeight="1">
      <c r="A26" s="1867"/>
      <c r="B26" s="1867"/>
      <c r="C26" s="1867"/>
      <c r="D26" s="1867"/>
      <c r="E26" s="1867"/>
      <c r="F26" s="1867"/>
      <c r="G26" s="1867"/>
      <c r="H26" s="1867"/>
      <c r="I26" s="1867"/>
      <c r="J26" s="1867"/>
      <c r="K26" s="1867"/>
      <c r="L26" s="1867"/>
      <c r="M26" s="1867"/>
      <c r="N26" s="1867"/>
      <c r="O26" s="1867"/>
      <c r="P26" s="1867"/>
    </row>
    <row r="27" spans="1:16" s="90" customFormat="1" ht="15" customHeight="1" thickBot="1">
      <c r="A27" s="1866"/>
      <c r="B27" s="1866"/>
      <c r="C27" s="1866"/>
      <c r="D27" s="1866"/>
      <c r="E27" s="1866"/>
      <c r="F27" s="1866"/>
      <c r="G27" s="1866"/>
      <c r="H27" s="1866"/>
      <c r="I27" s="1866"/>
      <c r="J27" s="1866"/>
      <c r="K27" s="1866"/>
      <c r="L27" s="1866"/>
      <c r="M27" s="1866"/>
      <c r="N27" s="1866"/>
      <c r="O27" s="1866"/>
      <c r="P27" s="1915" t="s">
        <v>3255</v>
      </c>
    </row>
    <row r="28" spans="1:16" ht="18" customHeight="1" thickTop="1">
      <c r="A28" s="3721" t="s">
        <v>2615</v>
      </c>
      <c r="B28" s="3742" t="s">
        <v>25</v>
      </c>
      <c r="C28" s="3742"/>
      <c r="D28" s="3728"/>
      <c r="E28" s="3721" t="s">
        <v>3230</v>
      </c>
      <c r="F28" s="3742"/>
      <c r="G28" s="3742"/>
      <c r="H28" s="3739" t="s">
        <v>3229</v>
      </c>
      <c r="I28" s="3740"/>
      <c r="J28" s="3741"/>
      <c r="K28" s="3739" t="s">
        <v>3228</v>
      </c>
      <c r="L28" s="3740"/>
      <c r="M28" s="3741"/>
      <c r="N28" s="3742" t="s">
        <v>3227</v>
      </c>
      <c r="O28" s="3742"/>
      <c r="P28" s="3720"/>
    </row>
    <row r="29" spans="1:16" ht="30" customHeight="1">
      <c r="A29" s="3725"/>
      <c r="B29" s="1911" t="s">
        <v>3226</v>
      </c>
      <c r="C29" s="1911" t="s">
        <v>3224</v>
      </c>
      <c r="D29" s="1913" t="s">
        <v>3223</v>
      </c>
      <c r="E29" s="1912" t="s">
        <v>3225</v>
      </c>
      <c r="F29" s="1911" t="s">
        <v>3224</v>
      </c>
      <c r="G29" s="1911" t="s">
        <v>3223</v>
      </c>
      <c r="H29" s="1911" t="s">
        <v>3225</v>
      </c>
      <c r="I29" s="1911" t="s">
        <v>3224</v>
      </c>
      <c r="J29" s="1911" t="s">
        <v>3223</v>
      </c>
      <c r="K29" s="1911" t="s">
        <v>3225</v>
      </c>
      <c r="L29" s="1911" t="s">
        <v>3224</v>
      </c>
      <c r="M29" s="1910" t="s">
        <v>3223</v>
      </c>
      <c r="N29" s="1911" t="s">
        <v>3225</v>
      </c>
      <c r="O29" s="1911" t="s">
        <v>3224</v>
      </c>
      <c r="P29" s="1910" t="s">
        <v>3223</v>
      </c>
    </row>
    <row r="30" spans="1:16" s="32" customFormat="1" ht="18" customHeight="1">
      <c r="A30" s="1909"/>
      <c r="B30" s="1908" t="s">
        <v>3221</v>
      </c>
      <c r="C30" s="1908" t="s">
        <v>3221</v>
      </c>
      <c r="D30" s="1908" t="s">
        <v>314</v>
      </c>
      <c r="E30" s="1908" t="s">
        <v>3221</v>
      </c>
      <c r="F30" s="1908" t="s">
        <v>3221</v>
      </c>
      <c r="G30" s="1908" t="s">
        <v>314</v>
      </c>
      <c r="H30" s="1908" t="s">
        <v>3221</v>
      </c>
      <c r="I30" s="1908" t="s">
        <v>3222</v>
      </c>
      <c r="J30" s="1908" t="s">
        <v>314</v>
      </c>
      <c r="K30" s="1908" t="s">
        <v>3221</v>
      </c>
      <c r="L30" s="1908" t="s">
        <v>3221</v>
      </c>
      <c r="M30" s="1908" t="s">
        <v>314</v>
      </c>
      <c r="N30" s="1908" t="s">
        <v>3221</v>
      </c>
      <c r="O30" s="1908" t="s">
        <v>3221</v>
      </c>
      <c r="P30" s="1908" t="s">
        <v>314</v>
      </c>
    </row>
    <row r="31" spans="1:16" s="396" customFormat="1" ht="18" customHeight="1">
      <c r="A31" s="1907" t="s">
        <v>991</v>
      </c>
      <c r="B31" s="1905">
        <v>1408</v>
      </c>
      <c r="C31" s="1904">
        <v>601</v>
      </c>
      <c r="D31" s="1903">
        <v>42.7</v>
      </c>
      <c r="E31" s="1904">
        <v>352</v>
      </c>
      <c r="F31" s="1904">
        <v>82</v>
      </c>
      <c r="G31" s="1903">
        <v>23.3</v>
      </c>
      <c r="H31" s="1904">
        <v>352</v>
      </c>
      <c r="I31" s="1904">
        <v>201</v>
      </c>
      <c r="J31" s="1903">
        <v>57.1</v>
      </c>
      <c r="K31" s="1904">
        <v>352</v>
      </c>
      <c r="L31" s="1904">
        <v>191</v>
      </c>
      <c r="M31" s="1903">
        <v>54.3</v>
      </c>
      <c r="N31" s="1904">
        <v>352</v>
      </c>
      <c r="O31" s="1904">
        <v>127</v>
      </c>
      <c r="P31" s="1903">
        <v>36.1</v>
      </c>
    </row>
    <row r="32" spans="1:16" s="1919" customFormat="1" ht="18" customHeight="1">
      <c r="A32" s="1906" t="s">
        <v>660</v>
      </c>
      <c r="B32" s="1905">
        <v>1398</v>
      </c>
      <c r="C32" s="1904">
        <v>593</v>
      </c>
      <c r="D32" s="1903">
        <v>42.4</v>
      </c>
      <c r="E32" s="1904">
        <v>349</v>
      </c>
      <c r="F32" s="1904">
        <v>108</v>
      </c>
      <c r="G32" s="1903">
        <v>30.9</v>
      </c>
      <c r="H32" s="1904">
        <v>350</v>
      </c>
      <c r="I32" s="1904">
        <v>200</v>
      </c>
      <c r="J32" s="1903">
        <v>42.4</v>
      </c>
      <c r="K32" s="1904">
        <v>350</v>
      </c>
      <c r="L32" s="1904">
        <v>186</v>
      </c>
      <c r="M32" s="1903">
        <v>53.1</v>
      </c>
      <c r="N32" s="1904">
        <v>349</v>
      </c>
      <c r="O32" s="1904">
        <v>99</v>
      </c>
      <c r="P32" s="1903">
        <v>28.4</v>
      </c>
    </row>
    <row r="33" spans="1:16" s="1918" customFormat="1" ht="18" customHeight="1">
      <c r="A33" s="1728">
        <v>2</v>
      </c>
      <c r="B33" s="1902">
        <f>SUM(E33,H33,K33,N33)</f>
        <v>1169</v>
      </c>
      <c r="C33" s="1901">
        <f>SUM(F33,I33,L33,O33)</f>
        <v>278</v>
      </c>
      <c r="D33" s="1900">
        <f>ROUND(C33/B33*100,2)</f>
        <v>23.78</v>
      </c>
      <c r="E33" s="1901">
        <v>292</v>
      </c>
      <c r="F33" s="1901">
        <v>55</v>
      </c>
      <c r="G33" s="1900">
        <f>ROUND(F33/E33*100,2)</f>
        <v>18.84</v>
      </c>
      <c r="H33" s="1901">
        <v>292</v>
      </c>
      <c r="I33" s="1901">
        <v>82</v>
      </c>
      <c r="J33" s="1900">
        <f>ROUND(I33/H33*100,2)</f>
        <v>28.08</v>
      </c>
      <c r="K33" s="1901">
        <v>292</v>
      </c>
      <c r="L33" s="1901">
        <v>97</v>
      </c>
      <c r="M33" s="1900">
        <f>ROUND(L33/K33*100,2)</f>
        <v>33.22</v>
      </c>
      <c r="N33" s="1901">
        <v>293</v>
      </c>
      <c r="O33" s="1901">
        <v>44</v>
      </c>
      <c r="P33" s="1900">
        <f>ROUND(O33/N33*100,2)</f>
        <v>15.02</v>
      </c>
    </row>
    <row r="34" spans="1:16" s="90" customFormat="1" ht="15" customHeight="1">
      <c r="A34" s="656" t="s">
        <v>3254</v>
      </c>
      <c r="B34" s="1866"/>
      <c r="C34" s="1866"/>
      <c r="D34" s="1866"/>
      <c r="E34" s="1866"/>
      <c r="F34" s="1866"/>
      <c r="G34" s="1866"/>
      <c r="H34" s="1866"/>
      <c r="I34" s="1866"/>
      <c r="J34" s="1866"/>
      <c r="K34" s="1866"/>
      <c r="L34" s="1866"/>
      <c r="M34" s="1866"/>
      <c r="N34" s="1866"/>
      <c r="O34" s="1866"/>
      <c r="P34" s="1866"/>
    </row>
    <row r="35" spans="1:16" s="90" customFormat="1" ht="15" customHeight="1">
      <c r="A35" s="1866"/>
      <c r="B35" s="1866"/>
      <c r="C35" s="1866"/>
      <c r="D35" s="1866"/>
      <c r="E35" s="1866"/>
      <c r="F35" s="1866"/>
      <c r="G35" s="1866"/>
      <c r="H35" s="1866"/>
      <c r="I35" s="1866"/>
      <c r="J35" s="1866"/>
      <c r="K35" s="1866"/>
      <c r="L35" s="1866"/>
      <c r="M35" s="1866"/>
      <c r="N35" s="1866"/>
      <c r="O35" s="1866"/>
      <c r="P35" s="1866"/>
    </row>
    <row r="36" spans="1:16" s="1839" customFormat="1" ht="26.1" customHeight="1">
      <c r="A36" s="3737" t="s">
        <v>3253</v>
      </c>
      <c r="B36" s="3737"/>
      <c r="C36" s="3737"/>
      <c r="D36" s="3737"/>
      <c r="E36" s="3737"/>
      <c r="F36" s="3737"/>
      <c r="G36" s="3737"/>
      <c r="H36" s="3737"/>
      <c r="I36" s="3737"/>
      <c r="J36" s="3737"/>
      <c r="K36" s="3737"/>
      <c r="L36" s="3737"/>
      <c r="M36" s="3737"/>
      <c r="N36" s="3737"/>
      <c r="O36" s="3737"/>
      <c r="P36" s="3737"/>
    </row>
    <row r="37" spans="1:16" s="90" customFormat="1" ht="15" customHeight="1">
      <c r="A37" s="1867"/>
      <c r="B37" s="1867"/>
      <c r="C37" s="1867"/>
      <c r="D37" s="1867"/>
      <c r="E37" s="1867"/>
      <c r="F37" s="1867"/>
      <c r="G37" s="1867"/>
      <c r="H37" s="1867"/>
      <c r="I37" s="1867"/>
      <c r="J37" s="1867"/>
      <c r="K37" s="1867"/>
      <c r="L37" s="1867"/>
      <c r="M37" s="1867"/>
      <c r="N37" s="1867"/>
      <c r="O37" s="1867"/>
      <c r="P37" s="1867"/>
    </row>
    <row r="38" spans="1:16" s="90" customFormat="1" ht="15" customHeight="1" thickBot="1">
      <c r="A38" s="1866"/>
      <c r="B38" s="1866"/>
      <c r="C38" s="1866"/>
      <c r="D38" s="1866"/>
      <c r="E38" s="1866"/>
      <c r="F38" s="1866"/>
      <c r="G38" s="1866"/>
      <c r="H38" s="1866"/>
      <c r="I38" s="1866"/>
      <c r="J38" s="1866"/>
      <c r="K38" s="1866"/>
      <c r="L38" s="1866"/>
      <c r="M38" s="1866"/>
      <c r="N38" s="1866"/>
      <c r="O38" s="1866"/>
      <c r="P38" s="1915" t="s">
        <v>3252</v>
      </c>
    </row>
    <row r="39" spans="1:16" ht="18" customHeight="1" thickTop="1">
      <c r="A39" s="3721" t="s">
        <v>2615</v>
      </c>
      <c r="B39" s="3742" t="s">
        <v>25</v>
      </c>
      <c r="C39" s="3742"/>
      <c r="D39" s="3728"/>
      <c r="E39" s="3721" t="s">
        <v>3230</v>
      </c>
      <c r="F39" s="3742"/>
      <c r="G39" s="3742"/>
      <c r="H39" s="3739" t="s">
        <v>3229</v>
      </c>
      <c r="I39" s="3740"/>
      <c r="J39" s="3741"/>
      <c r="K39" s="3739" t="s">
        <v>3228</v>
      </c>
      <c r="L39" s="3740"/>
      <c r="M39" s="3741"/>
      <c r="N39" s="3742" t="s">
        <v>3227</v>
      </c>
      <c r="O39" s="3742"/>
      <c r="P39" s="3720"/>
    </row>
    <row r="40" spans="1:16" ht="30" customHeight="1">
      <c r="A40" s="3725"/>
      <c r="B40" s="1911" t="s">
        <v>3226</v>
      </c>
      <c r="C40" s="1911" t="s">
        <v>3224</v>
      </c>
      <c r="D40" s="1913" t="s">
        <v>3223</v>
      </c>
      <c r="E40" s="1912" t="s">
        <v>3225</v>
      </c>
      <c r="F40" s="1911" t="s">
        <v>3224</v>
      </c>
      <c r="G40" s="1911" t="s">
        <v>3223</v>
      </c>
      <c r="H40" s="1911" t="s">
        <v>3225</v>
      </c>
      <c r="I40" s="1911" t="s">
        <v>3224</v>
      </c>
      <c r="J40" s="1911" t="s">
        <v>3223</v>
      </c>
      <c r="K40" s="1911" t="s">
        <v>3225</v>
      </c>
      <c r="L40" s="1911" t="s">
        <v>3224</v>
      </c>
      <c r="M40" s="1910" t="s">
        <v>3223</v>
      </c>
      <c r="N40" s="1911" t="s">
        <v>3225</v>
      </c>
      <c r="O40" s="1911" t="s">
        <v>3224</v>
      </c>
      <c r="P40" s="1910" t="s">
        <v>3223</v>
      </c>
    </row>
    <row r="41" spans="1:16" s="32" customFormat="1" ht="18" customHeight="1">
      <c r="A41" s="1909"/>
      <c r="B41" s="1908" t="s">
        <v>3221</v>
      </c>
      <c r="C41" s="1908" t="s">
        <v>3221</v>
      </c>
      <c r="D41" s="1908" t="s">
        <v>314</v>
      </c>
      <c r="E41" s="1908" t="s">
        <v>3221</v>
      </c>
      <c r="F41" s="1908" t="s">
        <v>3221</v>
      </c>
      <c r="G41" s="1908" t="s">
        <v>314</v>
      </c>
      <c r="H41" s="1908" t="s">
        <v>3221</v>
      </c>
      <c r="I41" s="1908" t="s">
        <v>3222</v>
      </c>
      <c r="J41" s="1908" t="s">
        <v>314</v>
      </c>
      <c r="K41" s="1908" t="s">
        <v>3221</v>
      </c>
      <c r="L41" s="1908" t="s">
        <v>3221</v>
      </c>
      <c r="M41" s="1908" t="s">
        <v>314</v>
      </c>
      <c r="N41" s="1908" t="s">
        <v>3221</v>
      </c>
      <c r="O41" s="1908" t="s">
        <v>3221</v>
      </c>
      <c r="P41" s="1908" t="s">
        <v>314</v>
      </c>
    </row>
    <row r="42" spans="1:16" s="396" customFormat="1" ht="18" customHeight="1">
      <c r="A42" s="1907" t="s">
        <v>991</v>
      </c>
      <c r="B42" s="1905">
        <v>1390</v>
      </c>
      <c r="C42" s="1904">
        <v>408</v>
      </c>
      <c r="D42" s="1903">
        <v>29.4</v>
      </c>
      <c r="E42" s="1904">
        <v>347</v>
      </c>
      <c r="F42" s="1904">
        <v>101</v>
      </c>
      <c r="G42" s="1903">
        <v>29.1</v>
      </c>
      <c r="H42" s="1904">
        <v>348</v>
      </c>
      <c r="I42" s="1904">
        <v>112</v>
      </c>
      <c r="J42" s="1903">
        <v>32.200000000000003</v>
      </c>
      <c r="K42" s="1904">
        <v>348</v>
      </c>
      <c r="L42" s="1904">
        <v>115</v>
      </c>
      <c r="M42" s="1903">
        <v>33</v>
      </c>
      <c r="N42" s="1904">
        <v>347</v>
      </c>
      <c r="O42" s="1904">
        <v>80</v>
      </c>
      <c r="P42" s="1903">
        <v>23.1</v>
      </c>
    </row>
    <row r="43" spans="1:16" s="1919" customFormat="1" ht="18" customHeight="1">
      <c r="A43" s="1906" t="s">
        <v>660</v>
      </c>
      <c r="B43" s="1905">
        <v>1385</v>
      </c>
      <c r="C43" s="1904">
        <v>376</v>
      </c>
      <c r="D43" s="1903">
        <v>27.1</v>
      </c>
      <c r="E43" s="1904">
        <v>347</v>
      </c>
      <c r="F43" s="1904">
        <v>108</v>
      </c>
      <c r="G43" s="1903">
        <v>31.1</v>
      </c>
      <c r="H43" s="1904">
        <v>346</v>
      </c>
      <c r="I43" s="1904">
        <v>98</v>
      </c>
      <c r="J43" s="1903">
        <v>28.3</v>
      </c>
      <c r="K43" s="1904">
        <v>346</v>
      </c>
      <c r="L43" s="1904">
        <v>105</v>
      </c>
      <c r="M43" s="1903">
        <v>30.3</v>
      </c>
      <c r="N43" s="1904">
        <v>346</v>
      </c>
      <c r="O43" s="1904">
        <v>65</v>
      </c>
      <c r="P43" s="1903">
        <v>18.8</v>
      </c>
    </row>
    <row r="44" spans="1:16" s="1918" customFormat="1" ht="18" customHeight="1">
      <c r="A44" s="1728">
        <v>2</v>
      </c>
      <c r="B44" s="1902">
        <f>SUM(E44,H44,K44,N44)</f>
        <v>1163</v>
      </c>
      <c r="C44" s="1901">
        <f>SUM(F44,I44,L44,O44)</f>
        <v>225</v>
      </c>
      <c r="D44" s="1900">
        <f>ROUND(C44/B44*100,2)</f>
        <v>19.350000000000001</v>
      </c>
      <c r="E44" s="1901">
        <v>290</v>
      </c>
      <c r="F44" s="1901">
        <v>76</v>
      </c>
      <c r="G44" s="1900">
        <f>ROUND(F44/E44*100,2)</f>
        <v>26.21</v>
      </c>
      <c r="H44" s="1901">
        <v>291</v>
      </c>
      <c r="I44" s="1901">
        <v>62</v>
      </c>
      <c r="J44" s="1900">
        <f>ROUND(I44/H44*100,2)</f>
        <v>21.31</v>
      </c>
      <c r="K44" s="1901">
        <v>291</v>
      </c>
      <c r="L44" s="1901">
        <v>64</v>
      </c>
      <c r="M44" s="1900">
        <f>ROUND(L44/K44*100,2)</f>
        <v>21.99</v>
      </c>
      <c r="N44" s="1901">
        <v>291</v>
      </c>
      <c r="O44" s="1901">
        <v>23</v>
      </c>
      <c r="P44" s="1900">
        <f>ROUND(O44/N44*100,2)</f>
        <v>7.9</v>
      </c>
    </row>
    <row r="45" spans="1:16" s="90" customFormat="1" ht="15" customHeight="1">
      <c r="A45" s="656" t="s">
        <v>3251</v>
      </c>
      <c r="B45" s="1866"/>
      <c r="C45" s="1866"/>
      <c r="D45" s="1866"/>
    </row>
    <row r="46" spans="1:16" s="90" customFormat="1" ht="15" customHeight="1">
      <c r="A46" s="1866"/>
      <c r="B46" s="1866"/>
      <c r="C46" s="1866"/>
      <c r="D46" s="1866"/>
      <c r="E46" s="1866"/>
      <c r="F46" s="1866"/>
      <c r="G46" s="1866"/>
      <c r="H46" s="1866"/>
      <c r="I46" s="1866"/>
      <c r="J46" s="1866"/>
      <c r="K46" s="1866"/>
      <c r="L46" s="1866"/>
      <c r="M46" s="1866"/>
      <c r="N46" s="1866"/>
      <c r="O46" s="1866"/>
      <c r="P46" s="1866"/>
    </row>
    <row r="47" spans="1:16" s="1839" customFormat="1" ht="26.1" customHeight="1">
      <c r="A47" s="3737" t="s">
        <v>3250</v>
      </c>
      <c r="B47" s="3737"/>
      <c r="C47" s="3737"/>
      <c r="D47" s="3737"/>
      <c r="E47" s="3737"/>
      <c r="F47" s="3737"/>
      <c r="G47" s="3737"/>
      <c r="H47" s="3737"/>
      <c r="I47" s="3737"/>
      <c r="J47" s="3737"/>
      <c r="K47" s="3737"/>
      <c r="L47" s="3737"/>
      <c r="M47" s="3737"/>
      <c r="N47" s="3737"/>
      <c r="O47" s="3737"/>
      <c r="P47" s="3737"/>
    </row>
    <row r="48" spans="1:16" s="32" customFormat="1" ht="15" customHeight="1">
      <c r="A48" s="1867"/>
      <c r="B48" s="1867"/>
      <c r="C48" s="1867"/>
      <c r="D48" s="1867"/>
      <c r="E48" s="1867"/>
      <c r="F48" s="1867"/>
      <c r="G48" s="1867"/>
      <c r="H48" s="1867"/>
      <c r="I48" s="1867"/>
      <c r="J48" s="1867"/>
      <c r="K48" s="1867"/>
      <c r="L48" s="1867"/>
      <c r="M48" s="1867"/>
      <c r="N48" s="1867"/>
      <c r="O48" s="1867"/>
      <c r="P48" s="1867"/>
    </row>
    <row r="49" spans="1:16" s="90" customFormat="1" ht="15" customHeight="1" thickBot="1">
      <c r="A49" s="1866"/>
      <c r="B49" s="1866"/>
      <c r="C49" s="1866"/>
      <c r="D49" s="1866"/>
      <c r="E49" s="1866"/>
      <c r="F49" s="1866"/>
      <c r="G49" s="1866"/>
      <c r="H49" s="1866"/>
      <c r="I49" s="1866"/>
      <c r="J49" s="1866"/>
      <c r="K49" s="1866"/>
      <c r="L49" s="1866"/>
      <c r="M49" s="1866"/>
      <c r="N49" s="1866"/>
      <c r="O49" s="1866"/>
      <c r="P49" s="1915" t="s">
        <v>3249</v>
      </c>
    </row>
    <row r="50" spans="1:16" ht="18" customHeight="1" thickTop="1">
      <c r="A50" s="3721" t="s">
        <v>2615</v>
      </c>
      <c r="B50" s="3742" t="s">
        <v>25</v>
      </c>
      <c r="C50" s="3742"/>
      <c r="D50" s="3728"/>
      <c r="E50" s="3721" t="s">
        <v>3230</v>
      </c>
      <c r="F50" s="3742"/>
      <c r="G50" s="3742"/>
      <c r="H50" s="3739" t="s">
        <v>3229</v>
      </c>
      <c r="I50" s="3740"/>
      <c r="J50" s="3741"/>
      <c r="K50" s="3739" t="s">
        <v>3228</v>
      </c>
      <c r="L50" s="3740"/>
      <c r="M50" s="3741"/>
      <c r="N50" s="3742" t="s">
        <v>3227</v>
      </c>
      <c r="O50" s="3742"/>
      <c r="P50" s="3720"/>
    </row>
    <row r="51" spans="1:16" ht="30" customHeight="1">
      <c r="A51" s="3725"/>
      <c r="B51" s="1911" t="s">
        <v>3226</v>
      </c>
      <c r="C51" s="1911" t="s">
        <v>3224</v>
      </c>
      <c r="D51" s="1913" t="s">
        <v>3223</v>
      </c>
      <c r="E51" s="1912" t="s">
        <v>3225</v>
      </c>
      <c r="F51" s="1911" t="s">
        <v>3224</v>
      </c>
      <c r="G51" s="1911" t="s">
        <v>3223</v>
      </c>
      <c r="H51" s="1911" t="s">
        <v>3225</v>
      </c>
      <c r="I51" s="1911" t="s">
        <v>3224</v>
      </c>
      <c r="J51" s="1911" t="s">
        <v>3223</v>
      </c>
      <c r="K51" s="1911" t="s">
        <v>3225</v>
      </c>
      <c r="L51" s="1911" t="s">
        <v>3224</v>
      </c>
      <c r="M51" s="1910" t="s">
        <v>3223</v>
      </c>
      <c r="N51" s="1911" t="s">
        <v>3225</v>
      </c>
      <c r="O51" s="1911" t="s">
        <v>3224</v>
      </c>
      <c r="P51" s="1910" t="s">
        <v>3223</v>
      </c>
    </row>
    <row r="52" spans="1:16" s="32" customFormat="1" ht="18" customHeight="1">
      <c r="A52" s="1909"/>
      <c r="B52" s="1908" t="s">
        <v>3221</v>
      </c>
      <c r="C52" s="1908" t="s">
        <v>3221</v>
      </c>
      <c r="D52" s="1908" t="s">
        <v>314</v>
      </c>
      <c r="E52" s="1908" t="s">
        <v>3221</v>
      </c>
      <c r="F52" s="1908" t="s">
        <v>3221</v>
      </c>
      <c r="G52" s="1908" t="s">
        <v>314</v>
      </c>
      <c r="H52" s="1908" t="s">
        <v>3221</v>
      </c>
      <c r="I52" s="1908" t="s">
        <v>3222</v>
      </c>
      <c r="J52" s="1908" t="s">
        <v>314</v>
      </c>
      <c r="K52" s="1908" t="s">
        <v>3221</v>
      </c>
      <c r="L52" s="1908" t="s">
        <v>3221</v>
      </c>
      <c r="M52" s="1908" t="s">
        <v>314</v>
      </c>
      <c r="N52" s="1908" t="s">
        <v>3221</v>
      </c>
      <c r="O52" s="1908" t="s">
        <v>3221</v>
      </c>
      <c r="P52" s="1908" t="s">
        <v>314</v>
      </c>
    </row>
    <row r="53" spans="1:16" s="396" customFormat="1" ht="18" customHeight="1">
      <c r="A53" s="1907" t="s">
        <v>991</v>
      </c>
      <c r="B53" s="1905">
        <v>1391</v>
      </c>
      <c r="C53" s="1904">
        <v>507</v>
      </c>
      <c r="D53" s="1903">
        <v>36.4</v>
      </c>
      <c r="E53" s="1904">
        <v>348</v>
      </c>
      <c r="F53" s="1904">
        <v>108</v>
      </c>
      <c r="G53" s="1903">
        <v>31</v>
      </c>
      <c r="H53" s="1904">
        <v>348</v>
      </c>
      <c r="I53" s="1904">
        <v>147</v>
      </c>
      <c r="J53" s="1903">
        <v>42.2</v>
      </c>
      <c r="K53" s="1904">
        <v>347</v>
      </c>
      <c r="L53" s="1904">
        <v>144</v>
      </c>
      <c r="M53" s="1903">
        <v>41.5</v>
      </c>
      <c r="N53" s="1904">
        <v>348</v>
      </c>
      <c r="O53" s="1904">
        <v>108</v>
      </c>
      <c r="P53" s="1903">
        <v>31</v>
      </c>
    </row>
    <row r="54" spans="1:16" s="1919" customFormat="1" ht="18" customHeight="1">
      <c r="A54" s="1906" t="s">
        <v>660</v>
      </c>
      <c r="B54" s="1905">
        <v>1382</v>
      </c>
      <c r="C54" s="1904">
        <v>515</v>
      </c>
      <c r="D54" s="1903">
        <v>37.299999999999997</v>
      </c>
      <c r="E54" s="1904">
        <v>345</v>
      </c>
      <c r="F54" s="1904">
        <v>110</v>
      </c>
      <c r="G54" s="1903">
        <v>31.9</v>
      </c>
      <c r="H54" s="1904">
        <v>346</v>
      </c>
      <c r="I54" s="1904">
        <v>187</v>
      </c>
      <c r="J54" s="1903">
        <v>54</v>
      </c>
      <c r="K54" s="1904">
        <v>346</v>
      </c>
      <c r="L54" s="1904">
        <v>132</v>
      </c>
      <c r="M54" s="1903">
        <v>38.200000000000003</v>
      </c>
      <c r="N54" s="1904">
        <v>345</v>
      </c>
      <c r="O54" s="1904">
        <v>86</v>
      </c>
      <c r="P54" s="1903">
        <v>24.9</v>
      </c>
    </row>
    <row r="55" spans="1:16" s="1918" customFormat="1" ht="18" customHeight="1">
      <c r="A55" s="1728">
        <v>2</v>
      </c>
      <c r="B55" s="1902">
        <f>SUM(E55,H55,K55,N55)</f>
        <v>1164</v>
      </c>
      <c r="C55" s="1901">
        <f>SUM(F55,I55,L55,O55)</f>
        <v>310</v>
      </c>
      <c r="D55" s="1900">
        <f>ROUND(C55/B55*100,2)</f>
        <v>26.63</v>
      </c>
      <c r="E55" s="1901">
        <v>291</v>
      </c>
      <c r="F55" s="1901">
        <v>49</v>
      </c>
      <c r="G55" s="1900">
        <f>ROUND(F55/E55*100,2)</f>
        <v>16.84</v>
      </c>
      <c r="H55" s="1901">
        <v>291</v>
      </c>
      <c r="I55" s="1901">
        <v>128</v>
      </c>
      <c r="J55" s="1900">
        <f>ROUND(I55/H55*100,2)</f>
        <v>43.99</v>
      </c>
      <c r="K55" s="1901">
        <v>291</v>
      </c>
      <c r="L55" s="1901">
        <v>88</v>
      </c>
      <c r="M55" s="1900">
        <f>ROUND(L55/K55*100,2)</f>
        <v>30.24</v>
      </c>
      <c r="N55" s="1901">
        <v>291</v>
      </c>
      <c r="O55" s="1901">
        <v>45</v>
      </c>
      <c r="P55" s="1900">
        <f>ROUND(O55/N55*100,2)</f>
        <v>15.46</v>
      </c>
    </row>
    <row r="56" spans="1:16" s="90" customFormat="1" ht="15" customHeight="1">
      <c r="A56" s="656" t="s">
        <v>3248</v>
      </c>
      <c r="B56" s="657"/>
      <c r="C56" s="1866"/>
      <c r="D56" s="1866"/>
      <c r="E56" s="1866"/>
      <c r="F56" s="1866"/>
      <c r="G56" s="1866"/>
      <c r="H56" s="1866"/>
      <c r="I56" s="1866"/>
      <c r="J56" s="1866"/>
      <c r="K56" s="1866"/>
      <c r="L56" s="1866"/>
      <c r="M56" s="1866"/>
      <c r="N56" s="1866"/>
      <c r="O56" s="1866"/>
      <c r="P56" s="1866"/>
    </row>
    <row r="57" spans="1:16" s="90" customFormat="1" ht="15" customHeight="1">
      <c r="A57" s="1866"/>
      <c r="B57" s="1866"/>
      <c r="C57" s="1866"/>
      <c r="D57" s="1866"/>
      <c r="E57" s="1866"/>
      <c r="F57" s="1920"/>
      <c r="G57" s="1866"/>
      <c r="H57" s="1866"/>
      <c r="I57" s="1866"/>
      <c r="J57" s="1866"/>
      <c r="K57" s="1866"/>
      <c r="L57" s="1866"/>
      <c r="M57" s="1866"/>
      <c r="N57" s="1866"/>
      <c r="O57" s="1866"/>
      <c r="P57" s="1866"/>
    </row>
    <row r="58" spans="1:16" s="1839" customFormat="1" ht="26.1" customHeight="1">
      <c r="A58" s="3737" t="s">
        <v>3247</v>
      </c>
      <c r="B58" s="3737"/>
      <c r="C58" s="3737"/>
      <c r="D58" s="3737"/>
      <c r="E58" s="3737"/>
      <c r="F58" s="3737"/>
      <c r="G58" s="3737"/>
      <c r="H58" s="3737"/>
      <c r="I58" s="3737"/>
      <c r="J58" s="3737"/>
      <c r="K58" s="3737"/>
      <c r="L58" s="3737"/>
      <c r="M58" s="3737"/>
      <c r="N58" s="3737"/>
      <c r="O58" s="3737"/>
      <c r="P58" s="3737"/>
    </row>
    <row r="59" spans="1:16" s="90" customFormat="1" ht="15" customHeight="1">
      <c r="A59" s="1867"/>
      <c r="B59" s="1867"/>
      <c r="C59" s="1867"/>
      <c r="D59" s="1867"/>
      <c r="E59" s="1867"/>
      <c r="F59" s="1867"/>
      <c r="G59" s="1867"/>
      <c r="H59" s="1867"/>
      <c r="I59" s="1867"/>
      <c r="J59" s="1867"/>
      <c r="K59" s="1867"/>
      <c r="L59" s="1867"/>
      <c r="M59" s="1867"/>
      <c r="N59" s="1867"/>
      <c r="O59" s="1867"/>
      <c r="P59" s="1867"/>
    </row>
    <row r="60" spans="1:16" s="90" customFormat="1" ht="15" customHeight="1" thickBot="1">
      <c r="A60" s="1866"/>
      <c r="B60" s="1866"/>
      <c r="C60" s="1866"/>
      <c r="D60" s="1866"/>
      <c r="E60" s="1866"/>
      <c r="F60" s="1866"/>
      <c r="G60" s="1866"/>
      <c r="H60" s="1866"/>
      <c r="I60" s="1866"/>
      <c r="J60" s="1866"/>
      <c r="K60" s="1866"/>
      <c r="L60" s="1866"/>
      <c r="M60" s="1866"/>
      <c r="N60" s="1866"/>
      <c r="O60" s="1866"/>
      <c r="P60" s="1915" t="s">
        <v>3246</v>
      </c>
    </row>
    <row r="61" spans="1:16" ht="18" customHeight="1" thickTop="1">
      <c r="A61" s="3721" t="s">
        <v>2615</v>
      </c>
      <c r="B61" s="3742" t="s">
        <v>25</v>
      </c>
      <c r="C61" s="3742"/>
      <c r="D61" s="3728"/>
      <c r="E61" s="3721" t="s">
        <v>3230</v>
      </c>
      <c r="F61" s="3742"/>
      <c r="G61" s="3742"/>
      <c r="H61" s="3739" t="s">
        <v>3229</v>
      </c>
      <c r="I61" s="3740"/>
      <c r="J61" s="3741"/>
      <c r="K61" s="3739" t="s">
        <v>3228</v>
      </c>
      <c r="L61" s="3740"/>
      <c r="M61" s="3741"/>
      <c r="N61" s="3742" t="s">
        <v>3227</v>
      </c>
      <c r="O61" s="3742"/>
      <c r="P61" s="3720"/>
    </row>
    <row r="62" spans="1:16" ht="30" customHeight="1">
      <c r="A62" s="3725"/>
      <c r="B62" s="1911" t="s">
        <v>3226</v>
      </c>
      <c r="C62" s="1911" t="s">
        <v>3224</v>
      </c>
      <c r="D62" s="1913" t="s">
        <v>3223</v>
      </c>
      <c r="E62" s="1912" t="s">
        <v>3225</v>
      </c>
      <c r="F62" s="1911" t="s">
        <v>3224</v>
      </c>
      <c r="G62" s="1911" t="s">
        <v>3223</v>
      </c>
      <c r="H62" s="1911" t="s">
        <v>3225</v>
      </c>
      <c r="I62" s="1911" t="s">
        <v>3224</v>
      </c>
      <c r="J62" s="1911" t="s">
        <v>3223</v>
      </c>
      <c r="K62" s="1911" t="s">
        <v>3225</v>
      </c>
      <c r="L62" s="1911" t="s">
        <v>3224</v>
      </c>
      <c r="M62" s="1910" t="s">
        <v>3223</v>
      </c>
      <c r="N62" s="1911" t="s">
        <v>3225</v>
      </c>
      <c r="O62" s="1911" t="s">
        <v>3224</v>
      </c>
      <c r="P62" s="1910" t="s">
        <v>3223</v>
      </c>
    </row>
    <row r="63" spans="1:16" s="32" customFormat="1" ht="18" customHeight="1">
      <c r="A63" s="1909"/>
      <c r="B63" s="1908" t="s">
        <v>3221</v>
      </c>
      <c r="C63" s="1908" t="s">
        <v>3221</v>
      </c>
      <c r="D63" s="1908" t="s">
        <v>314</v>
      </c>
      <c r="E63" s="1908" t="s">
        <v>3221</v>
      </c>
      <c r="F63" s="1908" t="s">
        <v>3221</v>
      </c>
      <c r="G63" s="1908" t="s">
        <v>314</v>
      </c>
      <c r="H63" s="1908" t="s">
        <v>3221</v>
      </c>
      <c r="I63" s="1908" t="s">
        <v>3222</v>
      </c>
      <c r="J63" s="1908" t="s">
        <v>314</v>
      </c>
      <c r="K63" s="1908" t="s">
        <v>3221</v>
      </c>
      <c r="L63" s="1908" t="s">
        <v>3221</v>
      </c>
      <c r="M63" s="1908" t="s">
        <v>314</v>
      </c>
      <c r="N63" s="1908" t="s">
        <v>3221</v>
      </c>
      <c r="O63" s="1908" t="s">
        <v>3221</v>
      </c>
      <c r="P63" s="1908" t="s">
        <v>314</v>
      </c>
    </row>
    <row r="64" spans="1:16" s="396" customFormat="1" ht="18" customHeight="1">
      <c r="A64" s="1907" t="s">
        <v>991</v>
      </c>
      <c r="B64" s="1905">
        <v>1391</v>
      </c>
      <c r="C64" s="1904">
        <v>967</v>
      </c>
      <c r="D64" s="1903">
        <v>69.5</v>
      </c>
      <c r="E64" s="1904">
        <v>348</v>
      </c>
      <c r="F64" s="1904">
        <v>282</v>
      </c>
      <c r="G64" s="1903">
        <v>81</v>
      </c>
      <c r="H64" s="1904">
        <v>348</v>
      </c>
      <c r="I64" s="1904">
        <v>300</v>
      </c>
      <c r="J64" s="1903">
        <v>86.2</v>
      </c>
      <c r="K64" s="1904">
        <v>348</v>
      </c>
      <c r="L64" s="1904">
        <v>227</v>
      </c>
      <c r="M64" s="1903">
        <v>65.2</v>
      </c>
      <c r="N64" s="1904">
        <v>347</v>
      </c>
      <c r="O64" s="1904">
        <v>158</v>
      </c>
      <c r="P64" s="1903">
        <v>45.5</v>
      </c>
    </row>
    <row r="65" spans="1:18" s="1919" customFormat="1" ht="18" customHeight="1">
      <c r="A65" s="1906" t="s">
        <v>660</v>
      </c>
      <c r="B65" s="1905">
        <v>1380</v>
      </c>
      <c r="C65" s="1904">
        <v>1011</v>
      </c>
      <c r="D65" s="1903">
        <v>73.3</v>
      </c>
      <c r="E65" s="1904">
        <v>345</v>
      </c>
      <c r="F65" s="1904">
        <v>257</v>
      </c>
      <c r="G65" s="1903">
        <v>74.5</v>
      </c>
      <c r="H65" s="1904">
        <v>345</v>
      </c>
      <c r="I65" s="1904">
        <v>320</v>
      </c>
      <c r="J65" s="1903">
        <v>92.8</v>
      </c>
      <c r="K65" s="1904">
        <v>345</v>
      </c>
      <c r="L65" s="1904">
        <v>251</v>
      </c>
      <c r="M65" s="1903">
        <v>72.8</v>
      </c>
      <c r="N65" s="1904">
        <v>345</v>
      </c>
      <c r="O65" s="1904">
        <v>183</v>
      </c>
      <c r="P65" s="1903">
        <v>53</v>
      </c>
    </row>
    <row r="66" spans="1:18" s="1918" customFormat="1" ht="18" customHeight="1">
      <c r="A66" s="1728">
        <v>2</v>
      </c>
      <c r="B66" s="1902">
        <f>SUM(E66,H66,K66,N66)</f>
        <v>990</v>
      </c>
      <c r="C66" s="1901">
        <f>SUM(F66,I66,L66,O66)</f>
        <v>469</v>
      </c>
      <c r="D66" s="1900">
        <f>ROUND(C66/B66*100,2)</f>
        <v>47.37</v>
      </c>
      <c r="E66" s="1901">
        <v>247</v>
      </c>
      <c r="F66" s="1901">
        <v>143</v>
      </c>
      <c r="G66" s="1900">
        <f>ROUND(F66/E66*100,2)</f>
        <v>57.89</v>
      </c>
      <c r="H66" s="1901">
        <v>247</v>
      </c>
      <c r="I66" s="1901">
        <v>109</v>
      </c>
      <c r="J66" s="1900">
        <f>ROUND(I66/H66*100,2)</f>
        <v>44.13</v>
      </c>
      <c r="K66" s="1901">
        <v>248</v>
      </c>
      <c r="L66" s="1901">
        <v>115</v>
      </c>
      <c r="M66" s="1900">
        <f>ROUND(L66/K66*100,2)</f>
        <v>46.37</v>
      </c>
      <c r="N66" s="1901">
        <v>248</v>
      </c>
      <c r="O66" s="1901">
        <v>102</v>
      </c>
      <c r="P66" s="1900">
        <f>ROUND(O66/N66*100,2)</f>
        <v>41.13</v>
      </c>
    </row>
    <row r="67" spans="1:18" s="90" customFormat="1" ht="15" customHeight="1">
      <c r="A67" s="656" t="s">
        <v>3245</v>
      </c>
      <c r="B67" s="35"/>
      <c r="C67" s="35"/>
      <c r="D67" s="35"/>
      <c r="E67" s="35"/>
      <c r="F67" s="35"/>
      <c r="G67" s="1917"/>
      <c r="H67" s="35"/>
      <c r="I67" s="35"/>
      <c r="J67" s="35"/>
      <c r="K67" s="35"/>
      <c r="L67" s="35"/>
      <c r="M67" s="35"/>
    </row>
    <row r="68" spans="1:18" s="1914" customFormat="1" ht="15" customHeight="1">
      <c r="A68" s="90"/>
      <c r="B68" s="90"/>
      <c r="C68" s="90"/>
      <c r="D68" s="90"/>
      <c r="E68" s="90"/>
      <c r="F68" s="90"/>
      <c r="G68" s="90"/>
      <c r="H68" s="90"/>
      <c r="I68" s="90"/>
      <c r="J68" s="90"/>
      <c r="K68" s="90"/>
      <c r="L68" s="90"/>
      <c r="M68" s="90"/>
      <c r="N68" s="90"/>
      <c r="O68" s="90"/>
      <c r="P68" s="90"/>
      <c r="Q68" s="90"/>
      <c r="R68" s="90"/>
    </row>
    <row r="69" spans="1:18" s="1916" customFormat="1" ht="26.1" customHeight="1">
      <c r="A69" s="3737" t="s">
        <v>3244</v>
      </c>
      <c r="B69" s="3737"/>
      <c r="C69" s="3737"/>
      <c r="D69" s="3737"/>
      <c r="E69" s="3737"/>
      <c r="F69" s="3737"/>
      <c r="G69" s="3737"/>
      <c r="H69" s="3737"/>
      <c r="I69" s="3737"/>
      <c r="J69" s="3737"/>
      <c r="K69" s="3737"/>
      <c r="L69" s="3737"/>
      <c r="M69" s="3737"/>
      <c r="N69" s="3737"/>
      <c r="O69" s="3737"/>
      <c r="P69" s="3737"/>
      <c r="Q69" s="1839"/>
      <c r="R69" s="1839"/>
    </row>
    <row r="70" spans="1:18" s="90" customFormat="1" ht="15" customHeight="1">
      <c r="A70" s="1867"/>
      <c r="B70" s="1867"/>
      <c r="C70" s="1867"/>
      <c r="D70" s="1867"/>
      <c r="E70" s="1867"/>
      <c r="F70" s="1867"/>
      <c r="G70" s="1867"/>
      <c r="H70" s="1867"/>
      <c r="I70" s="1867"/>
      <c r="J70" s="1867"/>
      <c r="K70" s="1867"/>
      <c r="L70" s="1867"/>
      <c r="M70" s="1867"/>
      <c r="N70" s="1867"/>
      <c r="O70" s="1867"/>
      <c r="P70" s="1867"/>
    </row>
    <row r="71" spans="1:18" s="1914" customFormat="1" ht="15" customHeight="1" thickBot="1">
      <c r="A71" s="1866"/>
      <c r="B71" s="1866"/>
      <c r="C71" s="1866"/>
      <c r="D71" s="1866"/>
      <c r="E71" s="1866"/>
      <c r="F71" s="1866"/>
      <c r="G71" s="1866"/>
      <c r="H71" s="1866"/>
      <c r="I71" s="1866"/>
      <c r="J71" s="1866"/>
      <c r="K71" s="1866"/>
      <c r="L71" s="1866"/>
      <c r="M71" s="1866"/>
      <c r="N71" s="1866"/>
      <c r="O71" s="1866"/>
      <c r="P71" s="1915" t="s">
        <v>3243</v>
      </c>
      <c r="Q71" s="90"/>
      <c r="R71" s="90"/>
    </row>
    <row r="72" spans="1:18" ht="18" customHeight="1" thickTop="1">
      <c r="A72" s="3721" t="s">
        <v>2615</v>
      </c>
      <c r="B72" s="3742" t="s">
        <v>25</v>
      </c>
      <c r="C72" s="3742"/>
      <c r="D72" s="3728"/>
      <c r="E72" s="3721" t="s">
        <v>3230</v>
      </c>
      <c r="F72" s="3742"/>
      <c r="G72" s="3742"/>
      <c r="H72" s="3739" t="s">
        <v>3229</v>
      </c>
      <c r="I72" s="3740"/>
      <c r="J72" s="3741"/>
      <c r="K72" s="3739" t="s">
        <v>3228</v>
      </c>
      <c r="L72" s="3740"/>
      <c r="M72" s="3741"/>
      <c r="N72" s="3742" t="s">
        <v>3227</v>
      </c>
      <c r="O72" s="3742"/>
      <c r="P72" s="3720"/>
    </row>
    <row r="73" spans="1:18" ht="30" customHeight="1">
      <c r="A73" s="3725"/>
      <c r="B73" s="1911" t="s">
        <v>3226</v>
      </c>
      <c r="C73" s="1911" t="s">
        <v>3224</v>
      </c>
      <c r="D73" s="1913" t="s">
        <v>3223</v>
      </c>
      <c r="E73" s="1912" t="s">
        <v>3225</v>
      </c>
      <c r="F73" s="1911" t="s">
        <v>3224</v>
      </c>
      <c r="G73" s="1911" t="s">
        <v>3223</v>
      </c>
      <c r="H73" s="1911" t="s">
        <v>3225</v>
      </c>
      <c r="I73" s="1911" t="s">
        <v>3224</v>
      </c>
      <c r="J73" s="1911" t="s">
        <v>3223</v>
      </c>
      <c r="K73" s="1911" t="s">
        <v>3225</v>
      </c>
      <c r="L73" s="1911" t="s">
        <v>3224</v>
      </c>
      <c r="M73" s="1910" t="s">
        <v>3223</v>
      </c>
      <c r="N73" s="1911" t="s">
        <v>3225</v>
      </c>
      <c r="O73" s="1911" t="s">
        <v>3224</v>
      </c>
      <c r="P73" s="1910" t="s">
        <v>3223</v>
      </c>
    </row>
    <row r="74" spans="1:18" s="32" customFormat="1" ht="18" customHeight="1">
      <c r="A74" s="1909"/>
      <c r="B74" s="1908" t="s">
        <v>3221</v>
      </c>
      <c r="C74" s="1908" t="s">
        <v>3221</v>
      </c>
      <c r="D74" s="1908" t="s">
        <v>314</v>
      </c>
      <c r="E74" s="1908" t="s">
        <v>3221</v>
      </c>
      <c r="F74" s="1908" t="s">
        <v>3221</v>
      </c>
      <c r="G74" s="1908" t="s">
        <v>314</v>
      </c>
      <c r="H74" s="1908" t="s">
        <v>3221</v>
      </c>
      <c r="I74" s="1908" t="s">
        <v>3222</v>
      </c>
      <c r="J74" s="1908" t="s">
        <v>314</v>
      </c>
      <c r="K74" s="1908" t="s">
        <v>3221</v>
      </c>
      <c r="L74" s="1908" t="s">
        <v>3221</v>
      </c>
      <c r="M74" s="1908" t="s">
        <v>314</v>
      </c>
      <c r="N74" s="1908" t="s">
        <v>3221</v>
      </c>
      <c r="O74" s="1908" t="s">
        <v>3221</v>
      </c>
      <c r="P74" s="1908" t="s">
        <v>314</v>
      </c>
    </row>
    <row r="75" spans="1:18" ht="18" customHeight="1">
      <c r="A75" s="1907" t="s">
        <v>991</v>
      </c>
      <c r="B75" s="1905">
        <v>794</v>
      </c>
      <c r="C75" s="1904">
        <v>111</v>
      </c>
      <c r="D75" s="1903">
        <v>14</v>
      </c>
      <c r="E75" s="1904">
        <v>199</v>
      </c>
      <c r="F75" s="1904">
        <v>26</v>
      </c>
      <c r="G75" s="1903">
        <v>13.1</v>
      </c>
      <c r="H75" s="1904">
        <v>199</v>
      </c>
      <c r="I75" s="1904">
        <v>32</v>
      </c>
      <c r="J75" s="1903">
        <v>16.100000000000001</v>
      </c>
      <c r="K75" s="1904">
        <v>198</v>
      </c>
      <c r="L75" s="1904">
        <v>33</v>
      </c>
      <c r="M75" s="1903">
        <v>16.7</v>
      </c>
      <c r="N75" s="1904">
        <v>198</v>
      </c>
      <c r="O75" s="1904">
        <v>20</v>
      </c>
      <c r="P75" s="1903">
        <v>10.1</v>
      </c>
    </row>
    <row r="76" spans="1:18" s="399" customFormat="1" ht="18" customHeight="1">
      <c r="A76" s="1906" t="s">
        <v>660</v>
      </c>
      <c r="B76" s="1905">
        <v>1342</v>
      </c>
      <c r="C76" s="1904">
        <v>248</v>
      </c>
      <c r="D76" s="1903">
        <v>18.5</v>
      </c>
      <c r="E76" s="1904">
        <v>335</v>
      </c>
      <c r="F76" s="1904">
        <v>59</v>
      </c>
      <c r="G76" s="1903">
        <v>17.600000000000001</v>
      </c>
      <c r="H76" s="1904">
        <v>336</v>
      </c>
      <c r="I76" s="1904">
        <v>71</v>
      </c>
      <c r="J76" s="1903">
        <v>21.1</v>
      </c>
      <c r="K76" s="1904">
        <v>336</v>
      </c>
      <c r="L76" s="1904">
        <v>71</v>
      </c>
      <c r="M76" s="1903">
        <v>21.1</v>
      </c>
      <c r="N76" s="1904">
        <v>335</v>
      </c>
      <c r="O76" s="1904">
        <v>47</v>
      </c>
      <c r="P76" s="1903">
        <v>14</v>
      </c>
    </row>
    <row r="77" spans="1:18" s="392" customFormat="1" ht="18" customHeight="1">
      <c r="A77" s="1728">
        <v>2</v>
      </c>
      <c r="B77" s="1902">
        <f>SUM(E77,H77,K77,N77)</f>
        <v>1163</v>
      </c>
      <c r="C77" s="1901">
        <f>SUM(F77,I77,L77,O77)</f>
        <v>142</v>
      </c>
      <c r="D77" s="1900">
        <f>ROUND(C77/B77*100,2)</f>
        <v>12.21</v>
      </c>
      <c r="E77" s="1901">
        <v>290</v>
      </c>
      <c r="F77" s="1901">
        <v>29</v>
      </c>
      <c r="G77" s="1900">
        <f>ROUND(F77/E77*100,2)</f>
        <v>10</v>
      </c>
      <c r="H77" s="1901">
        <v>291</v>
      </c>
      <c r="I77" s="1901">
        <v>44</v>
      </c>
      <c r="J77" s="1900">
        <f>ROUND(I77/H77*100,2)</f>
        <v>15.12</v>
      </c>
      <c r="K77" s="1901">
        <v>291</v>
      </c>
      <c r="L77" s="1901">
        <v>43</v>
      </c>
      <c r="M77" s="1900">
        <f>ROUND(L77/K77*100,2)</f>
        <v>14.78</v>
      </c>
      <c r="N77" s="1901">
        <v>291</v>
      </c>
      <c r="O77" s="1901">
        <v>26</v>
      </c>
      <c r="P77" s="1900">
        <f>ROUND(O77/N77*100,2)</f>
        <v>8.93</v>
      </c>
    </row>
    <row r="78" spans="1:18" s="1914" customFormat="1" ht="15" customHeight="1">
      <c r="A78" s="1866" t="s">
        <v>3242</v>
      </c>
      <c r="B78" s="1866"/>
      <c r="C78" s="1866"/>
      <c r="D78" s="1866"/>
      <c r="E78" s="1866"/>
      <c r="F78" s="1866"/>
      <c r="G78" s="1866"/>
      <c r="H78" s="1866"/>
      <c r="I78" s="1866"/>
      <c r="J78" s="1866"/>
      <c r="K78" s="1866"/>
      <c r="L78" s="1866"/>
      <c r="M78" s="1866"/>
      <c r="N78" s="1866"/>
      <c r="O78" s="1866"/>
      <c r="P78" s="1866"/>
      <c r="Q78" s="90"/>
      <c r="R78" s="90"/>
    </row>
    <row r="79" spans="1:18" s="1914" customFormat="1" ht="15" customHeight="1">
      <c r="A79" s="1866"/>
      <c r="B79" s="1866"/>
      <c r="C79" s="1866"/>
      <c r="D79" s="1866"/>
      <c r="E79" s="1866"/>
      <c r="F79" s="1866"/>
      <c r="G79" s="1866"/>
      <c r="H79" s="1866"/>
      <c r="I79" s="1866"/>
      <c r="J79" s="1866"/>
      <c r="K79" s="1866"/>
      <c r="L79" s="1866"/>
      <c r="M79" s="1866"/>
      <c r="N79" s="1866"/>
      <c r="O79" s="1866"/>
      <c r="P79" s="1866"/>
      <c r="Q79" s="90"/>
      <c r="R79" s="90"/>
    </row>
    <row r="80" spans="1:18" s="1916" customFormat="1" ht="26.1" customHeight="1">
      <c r="A80" s="3737" t="s">
        <v>3241</v>
      </c>
      <c r="B80" s="3737"/>
      <c r="C80" s="3737"/>
      <c r="D80" s="3737"/>
      <c r="E80" s="3737"/>
      <c r="F80" s="3737"/>
      <c r="G80" s="3737"/>
      <c r="H80" s="3737"/>
      <c r="I80" s="3737"/>
      <c r="J80" s="3737"/>
      <c r="K80" s="3737"/>
      <c r="L80" s="3737"/>
      <c r="M80" s="3737"/>
      <c r="N80" s="3737"/>
      <c r="O80" s="3737"/>
      <c r="P80" s="3737"/>
      <c r="Q80" s="1839"/>
      <c r="R80" s="1839"/>
    </row>
    <row r="81" spans="1:18" s="90" customFormat="1" ht="15" customHeight="1">
      <c r="A81" s="1867"/>
      <c r="B81" s="1867"/>
      <c r="C81" s="1867"/>
      <c r="D81" s="1867"/>
      <c r="E81" s="1867"/>
      <c r="F81" s="1867"/>
      <c r="G81" s="1867"/>
      <c r="H81" s="1867"/>
      <c r="I81" s="1867"/>
      <c r="J81" s="1867"/>
      <c r="K81" s="1867"/>
      <c r="L81" s="1867"/>
      <c r="M81" s="1867"/>
      <c r="N81" s="1867"/>
      <c r="O81" s="1867"/>
      <c r="P81" s="1867"/>
    </row>
    <row r="82" spans="1:18" s="1914" customFormat="1" ht="15" customHeight="1" thickBot="1">
      <c r="A82" s="1866"/>
      <c r="B82" s="1866"/>
      <c r="C82" s="1866"/>
      <c r="D82" s="1866"/>
      <c r="E82" s="1866"/>
      <c r="F82" s="1866"/>
      <c r="G82" s="1866"/>
      <c r="H82" s="1866"/>
      <c r="I82" s="1866"/>
      <c r="J82" s="1866"/>
      <c r="K82" s="1866"/>
      <c r="L82" s="1866"/>
      <c r="M82" s="1866"/>
      <c r="N82" s="1866"/>
      <c r="O82" s="1866"/>
      <c r="P82" s="1915" t="s">
        <v>3240</v>
      </c>
      <c r="Q82" s="90"/>
      <c r="R82" s="90"/>
    </row>
    <row r="83" spans="1:18" ht="18" customHeight="1" thickTop="1">
      <c r="A83" s="3721" t="s">
        <v>2615</v>
      </c>
      <c r="B83" s="3742" t="s">
        <v>25</v>
      </c>
      <c r="C83" s="3742"/>
      <c r="D83" s="3728"/>
      <c r="E83" s="3721" t="s">
        <v>3230</v>
      </c>
      <c r="F83" s="3742"/>
      <c r="G83" s="3742"/>
      <c r="H83" s="3739" t="s">
        <v>3229</v>
      </c>
      <c r="I83" s="3740"/>
      <c r="J83" s="3741"/>
      <c r="K83" s="3739" t="s">
        <v>3228</v>
      </c>
      <c r="L83" s="3740"/>
      <c r="M83" s="3741"/>
      <c r="N83" s="3742" t="s">
        <v>3227</v>
      </c>
      <c r="O83" s="3742"/>
      <c r="P83" s="3720"/>
    </row>
    <row r="84" spans="1:18" ht="30" customHeight="1">
      <c r="A84" s="3725"/>
      <c r="B84" s="1911" t="s">
        <v>3226</v>
      </c>
      <c r="C84" s="1911" t="s">
        <v>3224</v>
      </c>
      <c r="D84" s="1913" t="s">
        <v>3223</v>
      </c>
      <c r="E84" s="1912" t="s">
        <v>3225</v>
      </c>
      <c r="F84" s="1911" t="s">
        <v>3224</v>
      </c>
      <c r="G84" s="1911" t="s">
        <v>3223</v>
      </c>
      <c r="H84" s="1911" t="s">
        <v>3225</v>
      </c>
      <c r="I84" s="1911" t="s">
        <v>3224</v>
      </c>
      <c r="J84" s="1911" t="s">
        <v>3223</v>
      </c>
      <c r="K84" s="1911" t="s">
        <v>3225</v>
      </c>
      <c r="L84" s="1911" t="s">
        <v>3224</v>
      </c>
      <c r="M84" s="1910" t="s">
        <v>3223</v>
      </c>
      <c r="N84" s="1911" t="s">
        <v>3225</v>
      </c>
      <c r="O84" s="1911" t="s">
        <v>3224</v>
      </c>
      <c r="P84" s="1910" t="s">
        <v>3223</v>
      </c>
    </row>
    <row r="85" spans="1:18" s="32" customFormat="1" ht="18" customHeight="1">
      <c r="A85" s="1909"/>
      <c r="B85" s="1908" t="s">
        <v>3221</v>
      </c>
      <c r="C85" s="1908" t="s">
        <v>3221</v>
      </c>
      <c r="D85" s="1908" t="s">
        <v>314</v>
      </c>
      <c r="E85" s="1908" t="s">
        <v>3221</v>
      </c>
      <c r="F85" s="1908" t="s">
        <v>3221</v>
      </c>
      <c r="G85" s="1908" t="s">
        <v>314</v>
      </c>
      <c r="H85" s="1908" t="s">
        <v>3221</v>
      </c>
      <c r="I85" s="1908" t="s">
        <v>3222</v>
      </c>
      <c r="J85" s="1908" t="s">
        <v>314</v>
      </c>
      <c r="K85" s="1908" t="s">
        <v>3221</v>
      </c>
      <c r="L85" s="1908" t="s">
        <v>3221</v>
      </c>
      <c r="M85" s="1908" t="s">
        <v>314</v>
      </c>
      <c r="N85" s="1908" t="s">
        <v>3221</v>
      </c>
      <c r="O85" s="1908" t="s">
        <v>3221</v>
      </c>
      <c r="P85" s="1908" t="s">
        <v>314</v>
      </c>
    </row>
    <row r="86" spans="1:18" ht="18" customHeight="1">
      <c r="A86" s="1907" t="s">
        <v>991</v>
      </c>
      <c r="B86" s="1905">
        <v>1392</v>
      </c>
      <c r="C86" s="1904">
        <v>357</v>
      </c>
      <c r="D86" s="1903">
        <v>25.6</v>
      </c>
      <c r="E86" s="1904">
        <v>348</v>
      </c>
      <c r="F86" s="1904">
        <v>64</v>
      </c>
      <c r="G86" s="1903">
        <v>18.399999999999999</v>
      </c>
      <c r="H86" s="1904">
        <v>348</v>
      </c>
      <c r="I86" s="1904">
        <v>130</v>
      </c>
      <c r="J86" s="1903">
        <v>37.4</v>
      </c>
      <c r="K86" s="1904">
        <v>348</v>
      </c>
      <c r="L86" s="1904">
        <v>98</v>
      </c>
      <c r="M86" s="1903">
        <v>28.2</v>
      </c>
      <c r="N86" s="1904">
        <v>348</v>
      </c>
      <c r="O86" s="1904">
        <v>65</v>
      </c>
      <c r="P86" s="1903">
        <v>18.7</v>
      </c>
    </row>
    <row r="87" spans="1:18" s="399" customFormat="1" ht="18" customHeight="1">
      <c r="A87" s="1906" t="s">
        <v>660</v>
      </c>
      <c r="B87" s="1905">
        <v>1404</v>
      </c>
      <c r="C87" s="1904">
        <v>442</v>
      </c>
      <c r="D87" s="1903">
        <v>31.5</v>
      </c>
      <c r="E87" s="1904">
        <v>351</v>
      </c>
      <c r="F87" s="1904">
        <v>80</v>
      </c>
      <c r="G87" s="1903">
        <v>22.8</v>
      </c>
      <c r="H87" s="1904">
        <v>351</v>
      </c>
      <c r="I87" s="1904">
        <v>146</v>
      </c>
      <c r="J87" s="1903">
        <v>41.6</v>
      </c>
      <c r="K87" s="1904">
        <v>351</v>
      </c>
      <c r="L87" s="1904">
        <v>129</v>
      </c>
      <c r="M87" s="1903">
        <v>36.799999999999997</v>
      </c>
      <c r="N87" s="1904">
        <v>351</v>
      </c>
      <c r="O87" s="1904">
        <v>87</v>
      </c>
      <c r="P87" s="1903">
        <v>24.8</v>
      </c>
    </row>
    <row r="88" spans="1:18" s="391" customFormat="1" ht="18" customHeight="1">
      <c r="A88" s="1728">
        <v>2</v>
      </c>
      <c r="B88" s="1902">
        <f>SUM(E88,H88,K88,N88)</f>
        <v>1178</v>
      </c>
      <c r="C88" s="1901">
        <f>SUM(F88,I88,L88,O88)</f>
        <v>298</v>
      </c>
      <c r="D88" s="1900">
        <f>ROUND(C88/B88*100,2)</f>
        <v>25.3</v>
      </c>
      <c r="E88" s="1901">
        <v>294</v>
      </c>
      <c r="F88" s="1901">
        <v>117</v>
      </c>
      <c r="G88" s="1900">
        <f>ROUND(F88/E88*100,2)</f>
        <v>39.799999999999997</v>
      </c>
      <c r="H88" s="1901">
        <v>294</v>
      </c>
      <c r="I88" s="1901">
        <v>73</v>
      </c>
      <c r="J88" s="1900">
        <f>ROUND(I88/H88*100,2)</f>
        <v>24.83</v>
      </c>
      <c r="K88" s="1901">
        <v>295</v>
      </c>
      <c r="L88" s="1901">
        <v>59</v>
      </c>
      <c r="M88" s="1900">
        <f>ROUND(L88/K88*100,2)</f>
        <v>20</v>
      </c>
      <c r="N88" s="1901">
        <v>295</v>
      </c>
      <c r="O88" s="1901">
        <v>49</v>
      </c>
      <c r="P88" s="1900">
        <f>ROUND(O88/N88*100,2)</f>
        <v>16.61</v>
      </c>
    </row>
    <row r="89" spans="1:18" s="1914" customFormat="1" ht="15" customHeight="1">
      <c r="A89" s="1866" t="s">
        <v>3239</v>
      </c>
      <c r="B89" s="1866"/>
      <c r="C89" s="1866"/>
      <c r="D89" s="1866"/>
      <c r="E89" s="1866"/>
      <c r="F89" s="1866"/>
      <c r="G89" s="1866"/>
      <c r="H89" s="1866"/>
      <c r="I89" s="1866"/>
      <c r="J89" s="1866"/>
      <c r="K89" s="1866"/>
      <c r="L89" s="1866"/>
      <c r="M89" s="1866"/>
      <c r="N89" s="1866"/>
      <c r="O89" s="1866"/>
      <c r="P89" s="1866"/>
      <c r="Q89" s="90"/>
      <c r="R89" s="90"/>
    </row>
    <row r="90" spans="1:18" s="1914" customFormat="1" ht="15" customHeight="1">
      <c r="A90" s="1866"/>
      <c r="B90" s="1866"/>
      <c r="C90" s="1866"/>
      <c r="D90" s="1866"/>
      <c r="E90" s="1866"/>
      <c r="F90" s="1866"/>
      <c r="G90" s="1866"/>
      <c r="H90" s="1866"/>
      <c r="I90" s="1866"/>
      <c r="J90" s="1866"/>
      <c r="K90" s="1866"/>
      <c r="L90" s="1866"/>
      <c r="M90" s="1866"/>
      <c r="N90" s="1866"/>
      <c r="O90" s="1866"/>
      <c r="P90" s="1866"/>
      <c r="Q90" s="90"/>
      <c r="R90" s="90"/>
    </row>
    <row r="91" spans="1:18" s="1916" customFormat="1" ht="26.1" customHeight="1">
      <c r="A91" s="3737" t="s">
        <v>3238</v>
      </c>
      <c r="B91" s="3737"/>
      <c r="C91" s="3737"/>
      <c r="D91" s="3737"/>
      <c r="E91" s="3737"/>
      <c r="F91" s="3737"/>
      <c r="G91" s="3737"/>
      <c r="H91" s="3737"/>
      <c r="I91" s="3737"/>
      <c r="J91" s="3737"/>
      <c r="K91" s="3737"/>
      <c r="L91" s="3737"/>
      <c r="M91" s="3737"/>
      <c r="N91" s="3737"/>
      <c r="O91" s="3737"/>
      <c r="P91" s="3737"/>
      <c r="Q91" s="1839"/>
      <c r="R91" s="1839"/>
    </row>
    <row r="92" spans="1:18" s="90" customFormat="1" ht="15" customHeight="1">
      <c r="A92" s="1867"/>
      <c r="B92" s="1867"/>
      <c r="C92" s="1867"/>
      <c r="D92" s="1867"/>
      <c r="E92" s="1867"/>
      <c r="F92" s="1867"/>
      <c r="G92" s="1867"/>
      <c r="H92" s="1867"/>
      <c r="I92" s="1867"/>
      <c r="J92" s="1867"/>
      <c r="K92" s="1867"/>
      <c r="L92" s="1867"/>
      <c r="M92" s="1867"/>
      <c r="N92" s="1867"/>
      <c r="O92" s="1867"/>
      <c r="P92" s="1867"/>
    </row>
    <row r="93" spans="1:18" s="1914" customFormat="1" ht="15" customHeight="1" thickBot="1">
      <c r="A93" s="1866"/>
      <c r="B93" s="1866"/>
      <c r="C93" s="1866"/>
      <c r="D93" s="1866"/>
      <c r="E93" s="1866"/>
      <c r="F93" s="1866"/>
      <c r="G93" s="1866"/>
      <c r="H93" s="1866"/>
      <c r="I93" s="1866"/>
      <c r="J93" s="1866"/>
      <c r="K93" s="1866"/>
      <c r="L93" s="1866"/>
      <c r="M93" s="1866"/>
      <c r="N93" s="1866"/>
      <c r="O93" s="1866"/>
      <c r="P93" s="1915" t="s">
        <v>3237</v>
      </c>
      <c r="Q93" s="90"/>
      <c r="R93" s="90"/>
    </row>
    <row r="94" spans="1:18" ht="18" customHeight="1" thickTop="1">
      <c r="A94" s="3721" t="s">
        <v>2615</v>
      </c>
      <c r="B94" s="3742" t="s">
        <v>25</v>
      </c>
      <c r="C94" s="3742"/>
      <c r="D94" s="3728"/>
      <c r="E94" s="3721" t="s">
        <v>3230</v>
      </c>
      <c r="F94" s="3742"/>
      <c r="G94" s="3742"/>
      <c r="H94" s="3739" t="s">
        <v>3229</v>
      </c>
      <c r="I94" s="3740"/>
      <c r="J94" s="3741"/>
      <c r="K94" s="3739" t="s">
        <v>3228</v>
      </c>
      <c r="L94" s="3740"/>
      <c r="M94" s="3741"/>
      <c r="N94" s="3742" t="s">
        <v>3227</v>
      </c>
      <c r="O94" s="3742"/>
      <c r="P94" s="3720"/>
    </row>
    <row r="95" spans="1:18" ht="30" customHeight="1">
      <c r="A95" s="3725"/>
      <c r="B95" s="1911" t="s">
        <v>3226</v>
      </c>
      <c r="C95" s="1911" t="s">
        <v>3224</v>
      </c>
      <c r="D95" s="1913" t="s">
        <v>3223</v>
      </c>
      <c r="E95" s="1912" t="s">
        <v>3225</v>
      </c>
      <c r="F95" s="1911" t="s">
        <v>3224</v>
      </c>
      <c r="G95" s="1911" t="s">
        <v>3223</v>
      </c>
      <c r="H95" s="1911" t="s">
        <v>3225</v>
      </c>
      <c r="I95" s="1911" t="s">
        <v>3224</v>
      </c>
      <c r="J95" s="1911" t="s">
        <v>3223</v>
      </c>
      <c r="K95" s="1911" t="s">
        <v>3225</v>
      </c>
      <c r="L95" s="1911" t="s">
        <v>3224</v>
      </c>
      <c r="M95" s="1910" t="s">
        <v>3223</v>
      </c>
      <c r="N95" s="1911" t="s">
        <v>3225</v>
      </c>
      <c r="O95" s="1911" t="s">
        <v>3224</v>
      </c>
      <c r="P95" s="1910" t="s">
        <v>3223</v>
      </c>
    </row>
    <row r="96" spans="1:18" s="32" customFormat="1" ht="18" customHeight="1">
      <c r="A96" s="1909"/>
      <c r="B96" s="1908" t="s">
        <v>3221</v>
      </c>
      <c r="C96" s="1908" t="s">
        <v>3221</v>
      </c>
      <c r="D96" s="1908" t="s">
        <v>314</v>
      </c>
      <c r="E96" s="1908" t="s">
        <v>3221</v>
      </c>
      <c r="F96" s="1908" t="s">
        <v>3221</v>
      </c>
      <c r="G96" s="1908" t="s">
        <v>314</v>
      </c>
      <c r="H96" s="1908" t="s">
        <v>3221</v>
      </c>
      <c r="I96" s="1908" t="s">
        <v>3222</v>
      </c>
      <c r="J96" s="1908" t="s">
        <v>314</v>
      </c>
      <c r="K96" s="1908" t="s">
        <v>3221</v>
      </c>
      <c r="L96" s="1908" t="s">
        <v>3221</v>
      </c>
      <c r="M96" s="1908" t="s">
        <v>314</v>
      </c>
      <c r="N96" s="1908" t="s">
        <v>3221</v>
      </c>
      <c r="O96" s="1908" t="s">
        <v>3221</v>
      </c>
      <c r="P96" s="1908" t="s">
        <v>314</v>
      </c>
    </row>
    <row r="97" spans="1:18" ht="18" customHeight="1">
      <c r="A97" s="1907" t="s">
        <v>991</v>
      </c>
      <c r="B97" s="1905">
        <v>1410</v>
      </c>
      <c r="C97" s="1904">
        <v>639</v>
      </c>
      <c r="D97" s="1903">
        <v>45.3</v>
      </c>
      <c r="E97" s="1904">
        <v>353</v>
      </c>
      <c r="F97" s="1904">
        <v>146</v>
      </c>
      <c r="G97" s="1903">
        <v>41.4</v>
      </c>
      <c r="H97" s="1904">
        <v>352</v>
      </c>
      <c r="I97" s="1904">
        <v>196</v>
      </c>
      <c r="J97" s="1903">
        <v>55.7</v>
      </c>
      <c r="K97" s="1904">
        <v>352</v>
      </c>
      <c r="L97" s="1904">
        <v>151</v>
      </c>
      <c r="M97" s="1903">
        <v>42.9</v>
      </c>
      <c r="N97" s="1904">
        <v>353</v>
      </c>
      <c r="O97" s="1904">
        <v>146</v>
      </c>
      <c r="P97" s="1903">
        <v>41.4</v>
      </c>
    </row>
    <row r="98" spans="1:18" s="399" customFormat="1" ht="18" customHeight="1">
      <c r="A98" s="1906" t="s">
        <v>660</v>
      </c>
      <c r="B98" s="1905">
        <v>1417</v>
      </c>
      <c r="C98" s="1904">
        <v>674</v>
      </c>
      <c r="D98" s="1903">
        <v>47.6</v>
      </c>
      <c r="E98" s="1904">
        <v>355</v>
      </c>
      <c r="F98" s="1904">
        <v>151</v>
      </c>
      <c r="G98" s="1903">
        <v>42.5</v>
      </c>
      <c r="H98" s="1904">
        <v>354</v>
      </c>
      <c r="I98" s="1904">
        <v>201</v>
      </c>
      <c r="J98" s="1903">
        <v>56.8</v>
      </c>
      <c r="K98" s="1904">
        <v>354</v>
      </c>
      <c r="L98" s="1904">
        <v>167</v>
      </c>
      <c r="M98" s="1903">
        <v>47.2</v>
      </c>
      <c r="N98" s="1904">
        <v>354</v>
      </c>
      <c r="O98" s="1904">
        <v>155</v>
      </c>
      <c r="P98" s="1903">
        <v>43.8</v>
      </c>
    </row>
    <row r="99" spans="1:18" s="391" customFormat="1" ht="18" customHeight="1">
      <c r="A99" s="1728">
        <v>2</v>
      </c>
      <c r="B99" s="1902">
        <f>SUM(E99,H99,K99,N99)</f>
        <v>1184</v>
      </c>
      <c r="C99" s="1901">
        <f>SUM(F99,I99,L99,O99)</f>
        <v>357</v>
      </c>
      <c r="D99" s="1900">
        <f>ROUND(C99/B99*100,2)</f>
        <v>30.15</v>
      </c>
      <c r="E99" s="1901">
        <v>296</v>
      </c>
      <c r="F99" s="1901">
        <v>73</v>
      </c>
      <c r="G99" s="1900">
        <f>ROUND(F99/E99*100,2)</f>
        <v>24.66</v>
      </c>
      <c r="H99" s="1901">
        <v>296</v>
      </c>
      <c r="I99" s="1901">
        <v>97</v>
      </c>
      <c r="J99" s="1900">
        <f>ROUND(I99/H99*100,2)</f>
        <v>32.770000000000003</v>
      </c>
      <c r="K99" s="1901">
        <v>296</v>
      </c>
      <c r="L99" s="1901">
        <v>90</v>
      </c>
      <c r="M99" s="1900">
        <f>ROUND(L99/K99*100,2)</f>
        <v>30.41</v>
      </c>
      <c r="N99" s="1901">
        <v>296</v>
      </c>
      <c r="O99" s="1901">
        <v>97</v>
      </c>
      <c r="P99" s="1900">
        <f>ROUND(O99/N99*100,2)</f>
        <v>32.770000000000003</v>
      </c>
    </row>
    <row r="100" spans="1:18" s="1914" customFormat="1" ht="15" customHeight="1">
      <c r="A100" s="3743" t="s">
        <v>3236</v>
      </c>
      <c r="B100" s="3743"/>
      <c r="C100" s="3743"/>
      <c r="D100" s="3743"/>
      <c r="E100" s="1866"/>
      <c r="F100" s="1866"/>
      <c r="G100" s="1866"/>
      <c r="H100" s="1866"/>
      <c r="I100" s="1866"/>
      <c r="J100" s="1866"/>
      <c r="K100" s="1866"/>
      <c r="L100" s="1866"/>
      <c r="M100" s="1866"/>
      <c r="N100" s="1866"/>
      <c r="O100" s="1866"/>
      <c r="P100" s="1866"/>
      <c r="Q100" s="90"/>
      <c r="R100" s="90"/>
    </row>
    <row r="101" spans="1:18" s="1914" customFormat="1" ht="15" customHeight="1">
      <c r="A101" s="1866"/>
      <c r="B101" s="1866"/>
      <c r="C101" s="1866"/>
      <c r="D101" s="1866"/>
      <c r="E101" s="1866"/>
      <c r="F101" s="1866"/>
      <c r="G101" s="1866"/>
      <c r="H101" s="1866"/>
      <c r="I101" s="1866"/>
      <c r="J101" s="1866"/>
      <c r="K101" s="1866"/>
      <c r="L101" s="1866"/>
      <c r="M101" s="1866"/>
      <c r="N101" s="1866"/>
      <c r="O101" s="1866"/>
      <c r="P101" s="1866"/>
      <c r="Q101" s="90"/>
      <c r="R101" s="90"/>
    </row>
    <row r="102" spans="1:18" s="1916" customFormat="1" ht="26.1" customHeight="1">
      <c r="A102" s="3737" t="s">
        <v>3235</v>
      </c>
      <c r="B102" s="3737"/>
      <c r="C102" s="3737"/>
      <c r="D102" s="3737"/>
      <c r="E102" s="3737"/>
      <c r="F102" s="3737"/>
      <c r="G102" s="3737"/>
      <c r="H102" s="3737"/>
      <c r="I102" s="3737"/>
      <c r="J102" s="3737"/>
      <c r="K102" s="3737"/>
      <c r="L102" s="3737"/>
      <c r="M102" s="3737"/>
      <c r="N102" s="3737"/>
      <c r="O102" s="3737"/>
      <c r="P102" s="3737"/>
      <c r="Q102" s="1839"/>
      <c r="R102" s="1839"/>
    </row>
    <row r="103" spans="1:18" s="90" customFormat="1" ht="15" customHeight="1">
      <c r="A103" s="1867"/>
      <c r="B103" s="1867"/>
      <c r="C103" s="1867"/>
      <c r="D103" s="1867"/>
      <c r="E103" s="1867"/>
      <c r="F103" s="1867"/>
      <c r="G103" s="1867"/>
      <c r="H103" s="1867"/>
      <c r="I103" s="1867"/>
      <c r="J103" s="1867"/>
      <c r="K103" s="1867"/>
      <c r="L103" s="1867"/>
      <c r="M103" s="1867"/>
      <c r="N103" s="1867"/>
      <c r="O103" s="1867"/>
      <c r="P103" s="1867"/>
    </row>
    <row r="104" spans="1:18" s="1914" customFormat="1" ht="15" customHeight="1" thickBot="1">
      <c r="A104" s="1866"/>
      <c r="B104" s="1866"/>
      <c r="C104" s="1866"/>
      <c r="D104" s="1866"/>
      <c r="E104" s="1866"/>
      <c r="F104" s="1866"/>
      <c r="G104" s="1866"/>
      <c r="H104" s="1866"/>
      <c r="I104" s="1866"/>
      <c r="J104" s="1866"/>
      <c r="K104" s="1866"/>
      <c r="L104" s="1866"/>
      <c r="M104" s="1866"/>
      <c r="N104" s="1866"/>
      <c r="O104" s="1866"/>
      <c r="P104" s="1915" t="s">
        <v>3234</v>
      </c>
      <c r="Q104" s="90"/>
      <c r="R104" s="90"/>
    </row>
    <row r="105" spans="1:18" ht="18" customHeight="1" thickTop="1">
      <c r="A105" s="3721" t="s">
        <v>2615</v>
      </c>
      <c r="B105" s="3742" t="s">
        <v>25</v>
      </c>
      <c r="C105" s="3742"/>
      <c r="D105" s="3728"/>
      <c r="E105" s="3721" t="s">
        <v>3230</v>
      </c>
      <c r="F105" s="3742"/>
      <c r="G105" s="3742"/>
      <c r="H105" s="3739" t="s">
        <v>3229</v>
      </c>
      <c r="I105" s="3740"/>
      <c r="J105" s="3741"/>
      <c r="K105" s="3739" t="s">
        <v>3228</v>
      </c>
      <c r="L105" s="3740"/>
      <c r="M105" s="3741"/>
      <c r="N105" s="3742" t="s">
        <v>3227</v>
      </c>
      <c r="O105" s="3742"/>
      <c r="P105" s="3720"/>
    </row>
    <row r="106" spans="1:18" ht="30" customHeight="1">
      <c r="A106" s="3725"/>
      <c r="B106" s="1911" t="s">
        <v>3226</v>
      </c>
      <c r="C106" s="1911" t="s">
        <v>3224</v>
      </c>
      <c r="D106" s="1913" t="s">
        <v>3223</v>
      </c>
      <c r="E106" s="1912" t="s">
        <v>3225</v>
      </c>
      <c r="F106" s="1911" t="s">
        <v>3224</v>
      </c>
      <c r="G106" s="1911" t="s">
        <v>3223</v>
      </c>
      <c r="H106" s="1911" t="s">
        <v>3225</v>
      </c>
      <c r="I106" s="1911" t="s">
        <v>3224</v>
      </c>
      <c r="J106" s="1911" t="s">
        <v>3223</v>
      </c>
      <c r="K106" s="1911" t="s">
        <v>3225</v>
      </c>
      <c r="L106" s="1911" t="s">
        <v>3224</v>
      </c>
      <c r="M106" s="1910" t="s">
        <v>3223</v>
      </c>
      <c r="N106" s="1911" t="s">
        <v>3225</v>
      </c>
      <c r="O106" s="1911" t="s">
        <v>3224</v>
      </c>
      <c r="P106" s="1910" t="s">
        <v>3223</v>
      </c>
    </row>
    <row r="107" spans="1:18" s="32" customFormat="1" ht="18" customHeight="1">
      <c r="A107" s="1909"/>
      <c r="B107" s="1908" t="s">
        <v>3221</v>
      </c>
      <c r="C107" s="1908" t="s">
        <v>3221</v>
      </c>
      <c r="D107" s="1908" t="s">
        <v>314</v>
      </c>
      <c r="E107" s="1908" t="s">
        <v>3221</v>
      </c>
      <c r="F107" s="1908" t="s">
        <v>3221</v>
      </c>
      <c r="G107" s="1908" t="s">
        <v>314</v>
      </c>
      <c r="H107" s="1908" t="s">
        <v>3221</v>
      </c>
      <c r="I107" s="1908" t="s">
        <v>3222</v>
      </c>
      <c r="J107" s="1908" t="s">
        <v>314</v>
      </c>
      <c r="K107" s="1908" t="s">
        <v>3221</v>
      </c>
      <c r="L107" s="1908" t="s">
        <v>3221</v>
      </c>
      <c r="M107" s="1908" t="s">
        <v>314</v>
      </c>
      <c r="N107" s="1908" t="s">
        <v>3221</v>
      </c>
      <c r="O107" s="1908" t="s">
        <v>3221</v>
      </c>
      <c r="P107" s="1908" t="s">
        <v>314</v>
      </c>
    </row>
    <row r="108" spans="1:18" ht="18" customHeight="1">
      <c r="A108" s="1907" t="s">
        <v>991</v>
      </c>
      <c r="B108" s="1905">
        <v>1423</v>
      </c>
      <c r="C108" s="1904">
        <v>655</v>
      </c>
      <c r="D108" s="1903">
        <v>46</v>
      </c>
      <c r="E108" s="1904">
        <v>356</v>
      </c>
      <c r="F108" s="1904">
        <v>137</v>
      </c>
      <c r="G108" s="1903">
        <v>38.5</v>
      </c>
      <c r="H108" s="1904">
        <v>356</v>
      </c>
      <c r="I108" s="1904">
        <v>223</v>
      </c>
      <c r="J108" s="1903">
        <v>62.6</v>
      </c>
      <c r="K108" s="1904">
        <v>356</v>
      </c>
      <c r="L108" s="1904">
        <v>134</v>
      </c>
      <c r="M108" s="1903">
        <v>37.6</v>
      </c>
      <c r="N108" s="1904">
        <v>355</v>
      </c>
      <c r="O108" s="1904">
        <v>161</v>
      </c>
      <c r="P108" s="1903">
        <v>45.4</v>
      </c>
    </row>
    <row r="109" spans="1:18" s="399" customFormat="1" ht="18" customHeight="1">
      <c r="A109" s="1906" t="s">
        <v>660</v>
      </c>
      <c r="B109" s="1905">
        <v>1422</v>
      </c>
      <c r="C109" s="1904">
        <v>635</v>
      </c>
      <c r="D109" s="1903">
        <v>44.7</v>
      </c>
      <c r="E109" s="1904">
        <v>355</v>
      </c>
      <c r="F109" s="1904">
        <v>127</v>
      </c>
      <c r="G109" s="1903">
        <v>35.799999999999997</v>
      </c>
      <c r="H109" s="1904">
        <v>356</v>
      </c>
      <c r="I109" s="1904">
        <v>199</v>
      </c>
      <c r="J109" s="1903">
        <v>55.9</v>
      </c>
      <c r="K109" s="1904">
        <v>356</v>
      </c>
      <c r="L109" s="1904">
        <v>141</v>
      </c>
      <c r="M109" s="1903">
        <v>39.6</v>
      </c>
      <c r="N109" s="1904">
        <v>355</v>
      </c>
      <c r="O109" s="1904">
        <v>168</v>
      </c>
      <c r="P109" s="1903">
        <v>47.3</v>
      </c>
    </row>
    <row r="110" spans="1:18" s="391" customFormat="1" ht="18" customHeight="1">
      <c r="A110" s="1728">
        <v>2</v>
      </c>
      <c r="B110" s="1902">
        <f>SUM(E110,H110,K110,N110)</f>
        <v>1180</v>
      </c>
      <c r="C110" s="1901">
        <f>SUM(F110,I110,L110,O110)</f>
        <v>400</v>
      </c>
      <c r="D110" s="1900">
        <f>ROUND(C110/B110*100,2)</f>
        <v>33.9</v>
      </c>
      <c r="E110" s="1901">
        <v>295</v>
      </c>
      <c r="F110" s="1901">
        <v>76</v>
      </c>
      <c r="G110" s="1900">
        <f>ROUND(F110/E110*100,2)</f>
        <v>25.76</v>
      </c>
      <c r="H110" s="1901">
        <v>295</v>
      </c>
      <c r="I110" s="1901">
        <v>100</v>
      </c>
      <c r="J110" s="1900">
        <f>ROUND(I110/H110*100,2)</f>
        <v>33.9</v>
      </c>
      <c r="K110" s="1901">
        <v>295</v>
      </c>
      <c r="L110" s="1901">
        <v>116</v>
      </c>
      <c r="M110" s="1900">
        <f>ROUND(L110/K110*100,2)</f>
        <v>39.32</v>
      </c>
      <c r="N110" s="1901">
        <v>295</v>
      </c>
      <c r="O110" s="1901">
        <v>108</v>
      </c>
      <c r="P110" s="1900">
        <f>ROUND(O110/N110*100,2)</f>
        <v>36.61</v>
      </c>
    </row>
    <row r="111" spans="1:18" s="1914" customFormat="1" ht="15" customHeight="1">
      <c r="A111" s="1866" t="s">
        <v>3233</v>
      </c>
      <c r="B111" s="1866"/>
      <c r="C111" s="1866"/>
      <c r="D111" s="1866"/>
      <c r="E111" s="1866"/>
      <c r="F111" s="1866"/>
      <c r="G111" s="1866"/>
      <c r="H111" s="1866"/>
      <c r="I111" s="1866"/>
      <c r="J111" s="1866"/>
      <c r="K111" s="1866"/>
      <c r="L111" s="1866"/>
      <c r="M111" s="1866"/>
      <c r="N111" s="1866"/>
      <c r="O111" s="1866"/>
      <c r="P111" s="1866"/>
      <c r="Q111" s="90"/>
      <c r="R111" s="90"/>
    </row>
    <row r="112" spans="1:18" s="1914" customFormat="1" ht="15" customHeight="1">
      <c r="A112" s="1866"/>
      <c r="B112" s="1866"/>
      <c r="C112" s="1866"/>
      <c r="D112" s="1866"/>
      <c r="E112" s="1866"/>
      <c r="F112" s="1866"/>
      <c r="G112" s="1866"/>
      <c r="H112" s="1866"/>
      <c r="I112" s="1866"/>
      <c r="J112" s="1866"/>
      <c r="K112" s="1866"/>
      <c r="L112" s="1866"/>
      <c r="M112" s="1866"/>
      <c r="N112" s="1866"/>
      <c r="O112" s="1866"/>
      <c r="P112" s="1866"/>
      <c r="Q112" s="90"/>
      <c r="R112" s="90"/>
    </row>
    <row r="113" spans="1:18" s="1916" customFormat="1" ht="26.1" customHeight="1">
      <c r="A113" s="3737" t="s">
        <v>3232</v>
      </c>
      <c r="B113" s="3737"/>
      <c r="C113" s="3737"/>
      <c r="D113" s="3737"/>
      <c r="E113" s="3737"/>
      <c r="F113" s="3737"/>
      <c r="G113" s="3737"/>
      <c r="H113" s="3737"/>
      <c r="I113" s="3737"/>
      <c r="J113" s="3737"/>
      <c r="K113" s="3737"/>
      <c r="L113" s="3737"/>
      <c r="M113" s="3737"/>
      <c r="N113" s="3737"/>
      <c r="O113" s="3737"/>
      <c r="P113" s="3737"/>
      <c r="Q113" s="1839"/>
      <c r="R113" s="1839"/>
    </row>
    <row r="114" spans="1:18" s="90" customFormat="1" ht="15" customHeight="1">
      <c r="A114" s="1867"/>
      <c r="B114" s="1867"/>
      <c r="C114" s="1867"/>
      <c r="D114" s="1867"/>
      <c r="E114" s="1867"/>
      <c r="F114" s="1867"/>
      <c r="G114" s="1867"/>
      <c r="H114" s="1867"/>
      <c r="I114" s="1867"/>
      <c r="J114" s="1867"/>
      <c r="K114" s="1867"/>
      <c r="L114" s="1867"/>
      <c r="M114" s="1867"/>
      <c r="N114" s="1867"/>
      <c r="O114" s="1867"/>
      <c r="P114" s="1867"/>
    </row>
    <row r="115" spans="1:18" s="1914" customFormat="1" ht="15" customHeight="1" thickBot="1">
      <c r="A115" s="1866"/>
      <c r="B115" s="1866"/>
      <c r="C115" s="1866"/>
      <c r="D115" s="1866"/>
      <c r="E115" s="1866"/>
      <c r="F115" s="1866"/>
      <c r="G115" s="1866"/>
      <c r="H115" s="1866"/>
      <c r="I115" s="1866"/>
      <c r="J115" s="1866"/>
      <c r="K115" s="1866"/>
      <c r="L115" s="1866"/>
      <c r="M115" s="1866"/>
      <c r="N115" s="1866"/>
      <c r="O115" s="1866"/>
      <c r="P115" s="1915" t="s">
        <v>3231</v>
      </c>
      <c r="Q115" s="90"/>
      <c r="R115" s="90"/>
    </row>
    <row r="116" spans="1:18" ht="18" customHeight="1" thickTop="1">
      <c r="A116" s="3721" t="s">
        <v>2615</v>
      </c>
      <c r="B116" s="3742" t="s">
        <v>25</v>
      </c>
      <c r="C116" s="3742"/>
      <c r="D116" s="3728"/>
      <c r="E116" s="3721" t="s">
        <v>3230</v>
      </c>
      <c r="F116" s="3742"/>
      <c r="G116" s="3742"/>
      <c r="H116" s="3739" t="s">
        <v>3229</v>
      </c>
      <c r="I116" s="3740"/>
      <c r="J116" s="3741"/>
      <c r="K116" s="3739" t="s">
        <v>3228</v>
      </c>
      <c r="L116" s="3740"/>
      <c r="M116" s="3741"/>
      <c r="N116" s="3742" t="s">
        <v>3227</v>
      </c>
      <c r="O116" s="3742"/>
      <c r="P116" s="3720"/>
    </row>
    <row r="117" spans="1:18" ht="30" customHeight="1">
      <c r="A117" s="3725"/>
      <c r="B117" s="1911" t="s">
        <v>3226</v>
      </c>
      <c r="C117" s="1911" t="s">
        <v>3224</v>
      </c>
      <c r="D117" s="1913" t="s">
        <v>3223</v>
      </c>
      <c r="E117" s="1912" t="s">
        <v>3225</v>
      </c>
      <c r="F117" s="1911" t="s">
        <v>3224</v>
      </c>
      <c r="G117" s="1911" t="s">
        <v>3223</v>
      </c>
      <c r="H117" s="1911" t="s">
        <v>3225</v>
      </c>
      <c r="I117" s="1911" t="s">
        <v>3224</v>
      </c>
      <c r="J117" s="1911" t="s">
        <v>3223</v>
      </c>
      <c r="K117" s="1911" t="s">
        <v>3225</v>
      </c>
      <c r="L117" s="1911" t="s">
        <v>3224</v>
      </c>
      <c r="M117" s="1910" t="s">
        <v>3223</v>
      </c>
      <c r="N117" s="1911" t="s">
        <v>3225</v>
      </c>
      <c r="O117" s="1911" t="s">
        <v>3224</v>
      </c>
      <c r="P117" s="1910" t="s">
        <v>3223</v>
      </c>
    </row>
    <row r="118" spans="1:18" s="32" customFormat="1" ht="18" customHeight="1">
      <c r="A118" s="1909"/>
      <c r="B118" s="1908" t="s">
        <v>3221</v>
      </c>
      <c r="C118" s="1908" t="s">
        <v>3221</v>
      </c>
      <c r="D118" s="1908" t="s">
        <v>314</v>
      </c>
      <c r="E118" s="1908" t="s">
        <v>3221</v>
      </c>
      <c r="F118" s="1908" t="s">
        <v>3221</v>
      </c>
      <c r="G118" s="1908" t="s">
        <v>314</v>
      </c>
      <c r="H118" s="1908" t="s">
        <v>3221</v>
      </c>
      <c r="I118" s="1908" t="s">
        <v>3222</v>
      </c>
      <c r="J118" s="1908" t="s">
        <v>314</v>
      </c>
      <c r="K118" s="1908" t="s">
        <v>3221</v>
      </c>
      <c r="L118" s="1908" t="s">
        <v>3221</v>
      </c>
      <c r="M118" s="1908" t="s">
        <v>314</v>
      </c>
      <c r="N118" s="1908" t="s">
        <v>3221</v>
      </c>
      <c r="O118" s="1908" t="s">
        <v>3221</v>
      </c>
      <c r="P118" s="1908" t="s">
        <v>314</v>
      </c>
    </row>
    <row r="119" spans="1:18" ht="18" customHeight="1">
      <c r="A119" s="1907" t="s">
        <v>991</v>
      </c>
      <c r="B119" s="1905">
        <v>1429</v>
      </c>
      <c r="C119" s="1904">
        <v>859</v>
      </c>
      <c r="D119" s="1903">
        <v>60.1</v>
      </c>
      <c r="E119" s="1904">
        <v>357</v>
      </c>
      <c r="F119" s="1904">
        <v>181</v>
      </c>
      <c r="G119" s="1903">
        <v>50.7</v>
      </c>
      <c r="H119" s="1904">
        <v>357</v>
      </c>
      <c r="I119" s="1904">
        <v>260</v>
      </c>
      <c r="J119" s="1903">
        <v>72.8</v>
      </c>
      <c r="K119" s="1904">
        <v>357</v>
      </c>
      <c r="L119" s="1904">
        <v>265</v>
      </c>
      <c r="M119" s="1903">
        <v>74.2</v>
      </c>
      <c r="N119" s="1904">
        <v>358</v>
      </c>
      <c r="O119" s="1904">
        <v>153</v>
      </c>
      <c r="P119" s="1903">
        <v>42.7</v>
      </c>
    </row>
    <row r="120" spans="1:18" s="399" customFormat="1" ht="18" customHeight="1">
      <c r="A120" s="1906" t="s">
        <v>660</v>
      </c>
      <c r="B120" s="1905">
        <v>1416</v>
      </c>
      <c r="C120" s="1904">
        <v>815</v>
      </c>
      <c r="D120" s="1903">
        <v>57.6</v>
      </c>
      <c r="E120" s="1904">
        <v>354</v>
      </c>
      <c r="F120" s="1904">
        <v>165</v>
      </c>
      <c r="G120" s="1903">
        <v>46.6</v>
      </c>
      <c r="H120" s="1904">
        <v>354</v>
      </c>
      <c r="I120" s="1904">
        <v>238</v>
      </c>
      <c r="J120" s="1903">
        <v>67.2</v>
      </c>
      <c r="K120" s="1904">
        <v>354</v>
      </c>
      <c r="L120" s="1904">
        <v>254</v>
      </c>
      <c r="M120" s="1903">
        <v>71.8</v>
      </c>
      <c r="N120" s="1904">
        <v>354</v>
      </c>
      <c r="O120" s="1904">
        <v>158</v>
      </c>
      <c r="P120" s="1903">
        <v>44.6</v>
      </c>
    </row>
    <row r="121" spans="1:18" s="391" customFormat="1" ht="18" customHeight="1">
      <c r="A121" s="1728">
        <v>2</v>
      </c>
      <c r="B121" s="1902">
        <f>SUM(E121,H121,K121,N121)</f>
        <v>1185</v>
      </c>
      <c r="C121" s="1901">
        <f>SUM(F121,I121,L121,O121)</f>
        <v>459</v>
      </c>
      <c r="D121" s="1900">
        <f>ROUND(C121/B121*100,2)</f>
        <v>38.729999999999997</v>
      </c>
      <c r="E121" s="1901">
        <v>296</v>
      </c>
      <c r="F121" s="1901">
        <v>108</v>
      </c>
      <c r="G121" s="1900">
        <f>ROUND(F121/E121*100,2)</f>
        <v>36.49</v>
      </c>
      <c r="H121" s="1901">
        <v>296</v>
      </c>
      <c r="I121" s="1901">
        <v>136</v>
      </c>
      <c r="J121" s="1900">
        <f>ROUND(I121/H121*100,2)</f>
        <v>45.95</v>
      </c>
      <c r="K121" s="1901">
        <v>296</v>
      </c>
      <c r="L121" s="1901">
        <v>150</v>
      </c>
      <c r="M121" s="1900">
        <f>ROUND(L121/K121*100,2)</f>
        <v>50.68</v>
      </c>
      <c r="N121" s="1901">
        <v>297</v>
      </c>
      <c r="O121" s="1901">
        <v>65</v>
      </c>
      <c r="P121" s="1900">
        <f>ROUND(O121/N121*100,2)</f>
        <v>21.89</v>
      </c>
    </row>
    <row r="122" spans="1:18" s="1896" customFormat="1" ht="15" customHeight="1">
      <c r="A122" s="1830" t="s">
        <v>3220</v>
      </c>
      <c r="B122" s="1899"/>
      <c r="C122" s="1898"/>
      <c r="D122" s="1897"/>
      <c r="E122" s="1898"/>
      <c r="F122" s="1898"/>
      <c r="G122" s="1897"/>
      <c r="H122" s="1898"/>
      <c r="I122" s="1898"/>
      <c r="J122" s="1897"/>
      <c r="K122" s="1897"/>
      <c r="L122" s="1897"/>
      <c r="M122" s="1897"/>
      <c r="N122" s="1897"/>
      <c r="O122" s="1897"/>
      <c r="P122" s="1897"/>
    </row>
  </sheetData>
  <mergeCells count="80">
    <mergeCell ref="A72:A73"/>
    <mergeCell ref="B72:D72"/>
    <mergeCell ref="E72:G72"/>
    <mergeCell ref="N72:P72"/>
    <mergeCell ref="H72:J72"/>
    <mergeCell ref="K72:M72"/>
    <mergeCell ref="A1:D1"/>
    <mergeCell ref="A2:D2"/>
    <mergeCell ref="A116:A117"/>
    <mergeCell ref="B116:D116"/>
    <mergeCell ref="E116:G116"/>
    <mergeCell ref="A100:D100"/>
    <mergeCell ref="A69:P69"/>
    <mergeCell ref="B83:D83"/>
    <mergeCell ref="E83:G83"/>
    <mergeCell ref="N116:P116"/>
    <mergeCell ref="H116:J116"/>
    <mergeCell ref="K116:M116"/>
    <mergeCell ref="A113:P113"/>
    <mergeCell ref="A102:P102"/>
    <mergeCell ref="H105:J105"/>
    <mergeCell ref="A80:P80"/>
    <mergeCell ref="K105:M105"/>
    <mergeCell ref="A105:A106"/>
    <mergeCell ref="B105:D105"/>
    <mergeCell ref="E105:G105"/>
    <mergeCell ref="A83:A84"/>
    <mergeCell ref="A94:A95"/>
    <mergeCell ref="B94:D94"/>
    <mergeCell ref="H83:J83"/>
    <mergeCell ref="K83:M83"/>
    <mergeCell ref="K94:M94"/>
    <mergeCell ref="E94:G94"/>
    <mergeCell ref="H94:J94"/>
    <mergeCell ref="A91:P91"/>
    <mergeCell ref="N105:P105"/>
    <mergeCell ref="N94:P94"/>
    <mergeCell ref="N83:P83"/>
    <mergeCell ref="A36:P36"/>
    <mergeCell ref="N39:P39"/>
    <mergeCell ref="H61:J61"/>
    <mergeCell ref="K61:M61"/>
    <mergeCell ref="A50:A51"/>
    <mergeCell ref="N50:P50"/>
    <mergeCell ref="H50:J50"/>
    <mergeCell ref="K50:M50"/>
    <mergeCell ref="A58:P58"/>
    <mergeCell ref="A61:A62"/>
    <mergeCell ref="B61:D61"/>
    <mergeCell ref="E61:G61"/>
    <mergeCell ref="N61:P61"/>
    <mergeCell ref="A47:P47"/>
    <mergeCell ref="B50:D50"/>
    <mergeCell ref="E50:G50"/>
    <mergeCell ref="B39:D39"/>
    <mergeCell ref="A39:A40"/>
    <mergeCell ref="E39:G39"/>
    <mergeCell ref="H39:J39"/>
    <mergeCell ref="K39:M39"/>
    <mergeCell ref="B17:D17"/>
    <mergeCell ref="N17:P17"/>
    <mergeCell ref="N28:P28"/>
    <mergeCell ref="H28:J28"/>
    <mergeCell ref="K28:M28"/>
    <mergeCell ref="A3:P3"/>
    <mergeCell ref="A28:A29"/>
    <mergeCell ref="K17:M17"/>
    <mergeCell ref="H17:J17"/>
    <mergeCell ref="A6:A7"/>
    <mergeCell ref="B6:D6"/>
    <mergeCell ref="E6:G6"/>
    <mergeCell ref="N6:P6"/>
    <mergeCell ref="H6:J6"/>
    <mergeCell ref="K6:M6"/>
    <mergeCell ref="E17:G17"/>
    <mergeCell ref="A25:P25"/>
    <mergeCell ref="B28:D28"/>
    <mergeCell ref="E28:G28"/>
    <mergeCell ref="A14:P14"/>
    <mergeCell ref="A17:A18"/>
  </mergeCells>
  <phoneticPr fontId="20"/>
  <printOptions horizontalCentered="1"/>
  <pageMargins left="0.78740157480314965" right="0.39370078740157483" top="0.78740157480314965" bottom="0.78740157480314965" header="0.51181102362204722" footer="0.51181102362204722"/>
  <headerFooter alignWithMargins="0"/>
  <rowBreaks count="1" manualBreakCount="1">
    <brk id="67"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3"/>
  <sheetViews>
    <sheetView zoomScaleNormal="100" zoomScaleSheetLayoutView="100" workbookViewId="0">
      <selection activeCell="A2" sqref="A2:D2"/>
    </sheetView>
  </sheetViews>
  <sheetFormatPr defaultColWidth="9" defaultRowHeight="13.5"/>
  <cols>
    <col min="1" max="1" width="12.625" style="1923" customWidth="1"/>
    <col min="2" max="2" width="6.625" style="1923" customWidth="1"/>
    <col min="3" max="3" width="7.625" style="1923" customWidth="1"/>
    <col min="4" max="4" width="5.625" style="1923" customWidth="1"/>
    <col min="5" max="5" width="6.625" style="1923" customWidth="1"/>
    <col min="6" max="6" width="5.625" style="1923" customWidth="1"/>
    <col min="7" max="7" width="6.625" style="1923" customWidth="1"/>
    <col min="8" max="8" width="5.625" style="1923" customWidth="1"/>
    <col min="9" max="9" width="6.625" style="1923" customWidth="1"/>
    <col min="10" max="10" width="5.625" style="1923" customWidth="1"/>
    <col min="11" max="11" width="6.625" style="1923" customWidth="1"/>
    <col min="12" max="12" width="5.625" style="1923" customWidth="1"/>
    <col min="13" max="13" width="6.625" style="1923" customWidth="1"/>
    <col min="14" max="14" width="5.625" style="1923" customWidth="1"/>
    <col min="15" max="15" width="6.625" style="1923" customWidth="1"/>
    <col min="16" max="16" width="5.625" style="1923" customWidth="1"/>
    <col min="17" max="17" width="6.625" style="1923" customWidth="1"/>
    <col min="18" max="18" width="5.625" style="1923" customWidth="1"/>
    <col min="19" max="19" width="6.625" style="1923" customWidth="1"/>
    <col min="20" max="16384" width="9" style="1922"/>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958" customFormat="1" ht="26.1" customHeight="1">
      <c r="A3" s="3754" t="s">
        <v>3308</v>
      </c>
      <c r="B3" s="3754"/>
      <c r="C3" s="3754"/>
      <c r="D3" s="3754"/>
      <c r="E3" s="3754"/>
      <c r="F3" s="3754"/>
      <c r="G3" s="3754"/>
      <c r="H3" s="3754"/>
      <c r="I3" s="3754"/>
      <c r="J3" s="3754"/>
      <c r="K3" s="3754"/>
      <c r="L3" s="3754"/>
      <c r="M3" s="3754"/>
      <c r="N3" s="3754"/>
      <c r="O3" s="3754"/>
      <c r="P3" s="3754"/>
      <c r="Q3" s="3754"/>
      <c r="R3" s="1959"/>
      <c r="S3" s="1959"/>
    </row>
    <row r="4" spans="1:26" ht="15" customHeight="1">
      <c r="A4" s="1957"/>
      <c r="B4" s="1956"/>
      <c r="C4" s="1956"/>
      <c r="D4" s="1956"/>
      <c r="E4" s="1956"/>
      <c r="F4" s="1956"/>
      <c r="G4" s="1956"/>
      <c r="H4" s="1956"/>
      <c r="I4" s="1956"/>
      <c r="J4" s="1956"/>
      <c r="K4" s="1956"/>
      <c r="L4" s="1956"/>
      <c r="M4" s="1956"/>
      <c r="N4" s="1956"/>
      <c r="O4" s="1956"/>
      <c r="P4" s="1956"/>
      <c r="Q4" s="1956"/>
      <c r="R4" s="1956"/>
      <c r="S4" s="1956"/>
    </row>
    <row r="5" spans="1:26" ht="15" customHeight="1" thickBot="1">
      <c r="A5" s="1955"/>
      <c r="B5" s="1954"/>
      <c r="C5" s="1954"/>
      <c r="D5" s="1954"/>
      <c r="E5" s="1954"/>
      <c r="F5" s="1954"/>
      <c r="G5" s="1954"/>
      <c r="H5" s="1954"/>
      <c r="I5" s="1954"/>
      <c r="J5" s="1954"/>
      <c r="K5" s="1954"/>
      <c r="L5" s="1954"/>
      <c r="M5" s="1954"/>
      <c r="N5" s="1954"/>
      <c r="O5" s="1954"/>
      <c r="P5" s="1954"/>
      <c r="Q5" s="1954"/>
      <c r="R5" s="1954"/>
      <c r="S5" s="1954"/>
    </row>
    <row r="6" spans="1:26" s="1935" customFormat="1" ht="30" customHeight="1" thickTop="1">
      <c r="A6" s="3752" t="s">
        <v>697</v>
      </c>
      <c r="B6" s="3747" t="s">
        <v>1689</v>
      </c>
      <c r="C6" s="3748"/>
      <c r="D6" s="3749" t="s">
        <v>3307</v>
      </c>
      <c r="E6" s="3745"/>
      <c r="F6" s="3744" t="s">
        <v>3306</v>
      </c>
      <c r="G6" s="3745"/>
      <c r="H6" s="3744" t="s">
        <v>3305</v>
      </c>
      <c r="I6" s="3745"/>
      <c r="J6" s="3744" t="s">
        <v>3304</v>
      </c>
      <c r="K6" s="3745"/>
      <c r="L6" s="3744" t="s">
        <v>3303</v>
      </c>
      <c r="M6" s="3745"/>
      <c r="N6" s="3744" t="s">
        <v>3302</v>
      </c>
      <c r="O6" s="3745"/>
      <c r="P6" s="3747" t="s">
        <v>3301</v>
      </c>
      <c r="Q6" s="3750"/>
    </row>
    <row r="7" spans="1:26" s="1935" customFormat="1" ht="18" customHeight="1">
      <c r="A7" s="3753"/>
      <c r="B7" s="1943" t="s">
        <v>707</v>
      </c>
      <c r="C7" s="1953" t="s">
        <v>3264</v>
      </c>
      <c r="D7" s="1952" t="s">
        <v>707</v>
      </c>
      <c r="E7" s="1943" t="s">
        <v>3264</v>
      </c>
      <c r="F7" s="1943" t="s">
        <v>707</v>
      </c>
      <c r="G7" s="1943" t="s">
        <v>3264</v>
      </c>
      <c r="H7" s="1943" t="s">
        <v>707</v>
      </c>
      <c r="I7" s="1943" t="s">
        <v>3264</v>
      </c>
      <c r="J7" s="1943" t="s">
        <v>707</v>
      </c>
      <c r="K7" s="1943" t="s">
        <v>3264</v>
      </c>
      <c r="L7" s="1943" t="s">
        <v>707</v>
      </c>
      <c r="M7" s="1943" t="s">
        <v>3264</v>
      </c>
      <c r="N7" s="1943" t="s">
        <v>707</v>
      </c>
      <c r="O7" s="1943" t="s">
        <v>3264</v>
      </c>
      <c r="P7" s="1943" t="s">
        <v>707</v>
      </c>
      <c r="Q7" s="1942" t="s">
        <v>3264</v>
      </c>
    </row>
    <row r="8" spans="1:26" s="1924" customFormat="1" ht="18" customHeight="1">
      <c r="A8" s="1939"/>
      <c r="B8" s="1937" t="s">
        <v>704</v>
      </c>
      <c r="C8" s="1951" t="s">
        <v>4</v>
      </c>
      <c r="D8" s="1937" t="s">
        <v>704</v>
      </c>
      <c r="E8" s="1937" t="s">
        <v>4</v>
      </c>
      <c r="F8" s="1937" t="s">
        <v>704</v>
      </c>
      <c r="G8" s="1937" t="s">
        <v>4</v>
      </c>
      <c r="H8" s="1937" t="s">
        <v>704</v>
      </c>
      <c r="I8" s="1937" t="s">
        <v>4</v>
      </c>
      <c r="J8" s="1937" t="s">
        <v>704</v>
      </c>
      <c r="K8" s="1937" t="s">
        <v>4</v>
      </c>
      <c r="L8" s="1937" t="s">
        <v>704</v>
      </c>
      <c r="M8" s="1937" t="s">
        <v>4</v>
      </c>
      <c r="N8" s="1937" t="s">
        <v>704</v>
      </c>
      <c r="O8" s="1937" t="s">
        <v>4</v>
      </c>
      <c r="P8" s="1937" t="s">
        <v>704</v>
      </c>
      <c r="Q8" s="1937" t="s">
        <v>4</v>
      </c>
    </row>
    <row r="9" spans="1:26" s="1935" customFormat="1" ht="18" customHeight="1">
      <c r="A9" s="1934" t="s">
        <v>991</v>
      </c>
      <c r="B9" s="1933">
        <v>97917</v>
      </c>
      <c r="C9" s="1933">
        <v>844806</v>
      </c>
      <c r="D9" s="1933">
        <v>1848</v>
      </c>
      <c r="E9" s="1933">
        <v>18421</v>
      </c>
      <c r="F9" s="1933">
        <v>1620</v>
      </c>
      <c r="G9" s="1933">
        <v>13497</v>
      </c>
      <c r="H9" s="1933">
        <v>1159</v>
      </c>
      <c r="I9" s="1933">
        <v>14916</v>
      </c>
      <c r="J9" s="1933">
        <v>7089</v>
      </c>
      <c r="K9" s="1933">
        <v>48224</v>
      </c>
      <c r="L9" s="1933">
        <v>6952</v>
      </c>
      <c r="M9" s="1933">
        <v>36193</v>
      </c>
      <c r="N9" s="1933">
        <v>2389</v>
      </c>
      <c r="O9" s="1933">
        <v>14806</v>
      </c>
      <c r="P9" s="1933">
        <v>903</v>
      </c>
      <c r="Q9" s="1933">
        <v>7811</v>
      </c>
    </row>
    <row r="10" spans="1:26" s="1931" customFormat="1" ht="18" customHeight="1">
      <c r="A10" s="1934" t="s">
        <v>660</v>
      </c>
      <c r="B10" s="1950">
        <v>89411</v>
      </c>
      <c r="C10" s="1933">
        <v>871777</v>
      </c>
      <c r="D10" s="1933">
        <v>1702</v>
      </c>
      <c r="E10" s="1933">
        <v>16766</v>
      </c>
      <c r="F10" s="1933">
        <v>1577</v>
      </c>
      <c r="G10" s="1933">
        <v>13385</v>
      </c>
      <c r="H10" s="1933">
        <v>1176</v>
      </c>
      <c r="I10" s="1933">
        <v>14425</v>
      </c>
      <c r="J10" s="1933">
        <v>4085</v>
      </c>
      <c r="K10" s="1933">
        <v>45010</v>
      </c>
      <c r="L10" s="1933">
        <v>3970</v>
      </c>
      <c r="M10" s="1933">
        <v>37379</v>
      </c>
      <c r="N10" s="1933">
        <v>1322</v>
      </c>
      <c r="O10" s="1933">
        <v>14069</v>
      </c>
      <c r="P10" s="1933">
        <v>952</v>
      </c>
      <c r="Q10" s="1933">
        <v>8914</v>
      </c>
    </row>
    <row r="11" spans="1:26" s="1927" customFormat="1" ht="18" customHeight="1">
      <c r="A11" s="1930">
        <v>2</v>
      </c>
      <c r="B11" s="1929">
        <f>SUM(D11,F11,H11,J11,L11,N11,P11,B19,D27,B27,P19,N19,L19,J19,H19,F19,D19,F27,H27,J27,L27,N27,P27,B35,D35,F35,H35,J35,L35,N35,P35,B43,D43,F43,H43,J43,L43,N43,P43,B51,D51,F51,H51,J51,L51,N51,P51)</f>
        <v>54137</v>
      </c>
      <c r="C11" s="1929">
        <f>SUM(E11,G11,I11,K11,M11,O11,Q11,C19,E27,C27,Q19,O19,M19,K19,I19,G19,E19,G27,I27,K27,M27,O27,Q27,C35,E35,G35,I35,K35,M35,O35,Q35,C43,E43,G43,I43,K43,M43,O43,Q43,C51,E51,G51,I51,K51,M51,O51,Q51)</f>
        <v>460848</v>
      </c>
      <c r="D11" s="1929">
        <v>672</v>
      </c>
      <c r="E11" s="1929">
        <v>6402</v>
      </c>
      <c r="F11" s="1929">
        <v>805</v>
      </c>
      <c r="G11" s="1929">
        <v>5063</v>
      </c>
      <c r="H11" s="1929">
        <v>579</v>
      </c>
      <c r="I11" s="1929">
        <v>6223</v>
      </c>
      <c r="J11" s="1929">
        <v>2509</v>
      </c>
      <c r="K11" s="1929">
        <v>19095</v>
      </c>
      <c r="L11" s="1929">
        <v>2595</v>
      </c>
      <c r="M11" s="1929">
        <v>19615</v>
      </c>
      <c r="N11" s="1929">
        <v>769</v>
      </c>
      <c r="O11" s="1929">
        <v>7288</v>
      </c>
      <c r="P11" s="1929">
        <v>555</v>
      </c>
      <c r="Q11" s="1929">
        <v>4269</v>
      </c>
    </row>
    <row r="12" spans="1:26" s="1924" customFormat="1" ht="15" customHeight="1">
      <c r="A12" s="1948"/>
      <c r="B12" s="1926"/>
      <c r="C12" s="1925"/>
      <c r="D12" s="1925"/>
      <c r="E12" s="1925"/>
      <c r="F12" s="1925"/>
      <c r="G12" s="1925"/>
      <c r="H12" s="1925"/>
      <c r="I12" s="1925"/>
      <c r="J12" s="1925"/>
      <c r="K12" s="1925"/>
      <c r="L12" s="1925"/>
      <c r="M12" s="1925"/>
      <c r="N12" s="1925"/>
      <c r="O12" s="1925"/>
      <c r="P12" s="1925"/>
      <c r="Q12" s="1925"/>
      <c r="R12" s="1925"/>
      <c r="S12" s="1925"/>
    </row>
    <row r="13" spans="1:26" s="1924" customFormat="1" ht="15" customHeight="1" thickBot="1">
      <c r="A13" s="1948"/>
      <c r="B13" s="1926"/>
      <c r="C13" s="1925"/>
      <c r="D13" s="1925"/>
      <c r="E13" s="1925"/>
      <c r="F13" s="1925"/>
      <c r="G13" s="1925"/>
      <c r="H13" s="1925"/>
      <c r="I13" s="1925"/>
      <c r="J13" s="1925"/>
      <c r="K13" s="1925"/>
      <c r="L13" s="1925"/>
      <c r="M13" s="1925"/>
      <c r="N13" s="1925"/>
      <c r="O13" s="1925"/>
      <c r="P13" s="1925"/>
      <c r="Q13" s="1925"/>
      <c r="R13" s="1925"/>
      <c r="S13" s="1925"/>
    </row>
    <row r="14" spans="1:26" s="1935" customFormat="1" ht="30" customHeight="1" thickTop="1">
      <c r="A14" s="3752" t="s">
        <v>697</v>
      </c>
      <c r="B14" s="3747" t="s">
        <v>3300</v>
      </c>
      <c r="C14" s="3750"/>
      <c r="D14" s="3747" t="s">
        <v>3299</v>
      </c>
      <c r="E14" s="3750"/>
      <c r="F14" s="3751" t="s">
        <v>3298</v>
      </c>
      <c r="G14" s="3750"/>
      <c r="H14" s="3751" t="s">
        <v>3297</v>
      </c>
      <c r="I14" s="3750"/>
      <c r="J14" s="3747" t="s">
        <v>3296</v>
      </c>
      <c r="K14" s="3750"/>
      <c r="L14" s="3751" t="s">
        <v>3295</v>
      </c>
      <c r="M14" s="3750"/>
      <c r="N14" s="3747" t="s">
        <v>3294</v>
      </c>
      <c r="O14" s="3750"/>
      <c r="P14" s="3747" t="s">
        <v>1083</v>
      </c>
      <c r="Q14" s="3750"/>
    </row>
    <row r="15" spans="1:26" s="1935" customFormat="1" ht="18" customHeight="1">
      <c r="A15" s="3753"/>
      <c r="B15" s="1943" t="s">
        <v>707</v>
      </c>
      <c r="C15" s="1942" t="s">
        <v>3264</v>
      </c>
      <c r="D15" s="1943" t="s">
        <v>707</v>
      </c>
      <c r="E15" s="1942" t="s">
        <v>3264</v>
      </c>
      <c r="F15" s="1943" t="s">
        <v>707</v>
      </c>
      <c r="G15" s="1942" t="s">
        <v>3264</v>
      </c>
      <c r="H15" s="1943" t="s">
        <v>707</v>
      </c>
      <c r="I15" s="1942" t="s">
        <v>3264</v>
      </c>
      <c r="J15" s="1943" t="s">
        <v>707</v>
      </c>
      <c r="K15" s="1942" t="s">
        <v>3264</v>
      </c>
      <c r="L15" s="1943" t="s">
        <v>707</v>
      </c>
      <c r="M15" s="1942" t="s">
        <v>3264</v>
      </c>
      <c r="N15" s="1943" t="s">
        <v>707</v>
      </c>
      <c r="O15" s="1942" t="s">
        <v>3264</v>
      </c>
      <c r="P15" s="1943" t="s">
        <v>707</v>
      </c>
      <c r="Q15" s="1942" t="s">
        <v>3264</v>
      </c>
    </row>
    <row r="16" spans="1:26" s="1924" customFormat="1" ht="18" customHeight="1">
      <c r="A16" s="1939"/>
      <c r="B16" s="1937" t="s">
        <v>2012</v>
      </c>
      <c r="C16" s="1937" t="s">
        <v>4</v>
      </c>
      <c r="D16" s="1937" t="s">
        <v>2012</v>
      </c>
      <c r="E16" s="1937" t="s">
        <v>4</v>
      </c>
      <c r="F16" s="1937" t="s">
        <v>2012</v>
      </c>
      <c r="G16" s="1937" t="s">
        <v>4</v>
      </c>
      <c r="H16" s="1937" t="s">
        <v>2012</v>
      </c>
      <c r="I16" s="1937" t="s">
        <v>4</v>
      </c>
      <c r="J16" s="1937" t="s">
        <v>2012</v>
      </c>
      <c r="K16" s="1937" t="s">
        <v>4</v>
      </c>
      <c r="L16" s="1937" t="s">
        <v>2012</v>
      </c>
      <c r="M16" s="1937" t="s">
        <v>4</v>
      </c>
      <c r="N16" s="1937" t="s">
        <v>2012</v>
      </c>
      <c r="O16" s="1937" t="s">
        <v>4</v>
      </c>
      <c r="P16" s="1937" t="s">
        <v>2012</v>
      </c>
      <c r="Q16" s="1937" t="s">
        <v>4</v>
      </c>
    </row>
    <row r="17" spans="1:19" s="1935" customFormat="1" ht="18" customHeight="1">
      <c r="A17" s="1934" t="s">
        <v>991</v>
      </c>
      <c r="B17" s="1933">
        <v>1242</v>
      </c>
      <c r="C17" s="1933">
        <v>10704</v>
      </c>
      <c r="D17" s="1933">
        <v>1084</v>
      </c>
      <c r="E17" s="1933">
        <v>15300</v>
      </c>
      <c r="F17" s="1933">
        <v>2364</v>
      </c>
      <c r="G17" s="1933">
        <v>8897</v>
      </c>
      <c r="H17" s="1933">
        <v>2202</v>
      </c>
      <c r="I17" s="1933">
        <v>18471</v>
      </c>
      <c r="J17" s="1933">
        <v>998</v>
      </c>
      <c r="K17" s="1933">
        <v>11787</v>
      </c>
      <c r="L17" s="1933">
        <v>1214</v>
      </c>
      <c r="M17" s="1933">
        <v>14247</v>
      </c>
      <c r="N17" s="1933">
        <v>1363</v>
      </c>
      <c r="O17" s="1933">
        <v>10817</v>
      </c>
      <c r="P17" s="1933">
        <v>844</v>
      </c>
      <c r="Q17" s="1933">
        <v>7490</v>
      </c>
    </row>
    <row r="18" spans="1:19" s="1931" customFormat="1" ht="18" customHeight="1">
      <c r="A18" s="1934" t="s">
        <v>660</v>
      </c>
      <c r="B18" s="1933">
        <v>1180</v>
      </c>
      <c r="C18" s="1933">
        <v>9645</v>
      </c>
      <c r="D18" s="1950">
        <v>1039</v>
      </c>
      <c r="E18" s="1933">
        <v>14192</v>
      </c>
      <c r="F18" s="1933">
        <v>1187</v>
      </c>
      <c r="G18" s="1933">
        <v>10682</v>
      </c>
      <c r="H18" s="1933">
        <v>2215</v>
      </c>
      <c r="I18" s="1933">
        <v>21040</v>
      </c>
      <c r="J18" s="1933">
        <v>931</v>
      </c>
      <c r="K18" s="1933">
        <v>10740</v>
      </c>
      <c r="L18" s="1933">
        <v>1155</v>
      </c>
      <c r="M18" s="1933">
        <v>13415</v>
      </c>
      <c r="N18" s="1933">
        <v>1315</v>
      </c>
      <c r="O18" s="1933">
        <v>9586</v>
      </c>
      <c r="P18" s="1933">
        <v>837</v>
      </c>
      <c r="Q18" s="1933">
        <v>7722</v>
      </c>
    </row>
    <row r="19" spans="1:19" s="1927" customFormat="1" ht="18" customHeight="1">
      <c r="A19" s="1930">
        <v>2</v>
      </c>
      <c r="B19" s="1929">
        <v>820</v>
      </c>
      <c r="C19" s="1929">
        <v>5975</v>
      </c>
      <c r="D19" s="1929">
        <v>671</v>
      </c>
      <c r="E19" s="1929">
        <v>7996</v>
      </c>
      <c r="F19" s="1929">
        <v>708</v>
      </c>
      <c r="G19" s="1929">
        <v>5239</v>
      </c>
      <c r="H19" s="1929">
        <v>1486</v>
      </c>
      <c r="I19" s="1929">
        <v>13259</v>
      </c>
      <c r="J19" s="1929">
        <v>594</v>
      </c>
      <c r="K19" s="1929">
        <v>6377</v>
      </c>
      <c r="L19" s="1929">
        <v>784</v>
      </c>
      <c r="M19" s="1929">
        <v>7891</v>
      </c>
      <c r="N19" s="1929">
        <v>875</v>
      </c>
      <c r="O19" s="1929">
        <v>4449</v>
      </c>
      <c r="P19" s="1929">
        <v>408</v>
      </c>
      <c r="Q19" s="1929">
        <v>4150</v>
      </c>
    </row>
    <row r="20" spans="1:19" s="1936" customFormat="1" ht="15" customHeight="1">
      <c r="A20" s="1947"/>
      <c r="B20" s="1946"/>
      <c r="C20" s="1946"/>
      <c r="D20" s="1946"/>
      <c r="E20" s="1946"/>
      <c r="F20" s="1946"/>
      <c r="G20" s="1946"/>
      <c r="H20" s="1946"/>
      <c r="I20" s="1946"/>
      <c r="J20" s="1946"/>
      <c r="K20" s="1946"/>
      <c r="L20" s="1946"/>
      <c r="M20" s="1946"/>
      <c r="N20" s="1946"/>
      <c r="O20" s="1946"/>
      <c r="P20" s="1946"/>
      <c r="Q20" s="1946"/>
      <c r="R20" s="1946"/>
      <c r="S20" s="1946"/>
    </row>
    <row r="21" spans="1:19" s="1924" customFormat="1" ht="15" customHeight="1" thickBot="1">
      <c r="A21" s="1948"/>
      <c r="B21" s="1925"/>
      <c r="C21" s="1925"/>
      <c r="D21" s="1925"/>
      <c r="E21" s="1925"/>
      <c r="F21" s="1925"/>
      <c r="G21" s="1925"/>
      <c r="H21" s="1925"/>
      <c r="I21" s="1925"/>
      <c r="J21" s="1925"/>
      <c r="K21" s="1925"/>
      <c r="L21" s="1925"/>
      <c r="M21" s="1925"/>
      <c r="N21" s="1925"/>
      <c r="O21" s="1925"/>
      <c r="P21" s="1925"/>
      <c r="Q21" s="1925"/>
      <c r="R21" s="1925"/>
      <c r="S21" s="1925"/>
    </row>
    <row r="22" spans="1:19" s="1935" customFormat="1" ht="30" customHeight="1" thickTop="1">
      <c r="A22" s="3752" t="s">
        <v>697</v>
      </c>
      <c r="B22" s="3751" t="s">
        <v>3293</v>
      </c>
      <c r="C22" s="3750"/>
      <c r="D22" s="3747" t="s">
        <v>3292</v>
      </c>
      <c r="E22" s="3750"/>
      <c r="F22" s="3744" t="s">
        <v>3291</v>
      </c>
      <c r="G22" s="3746"/>
      <c r="H22" s="3744" t="s">
        <v>3290</v>
      </c>
      <c r="I22" s="3746"/>
      <c r="J22" s="3744" t="s">
        <v>3289</v>
      </c>
      <c r="K22" s="3746"/>
      <c r="L22" s="3744" t="s">
        <v>3288</v>
      </c>
      <c r="M22" s="3746"/>
      <c r="N22" s="3744" t="s">
        <v>3287</v>
      </c>
      <c r="O22" s="3746"/>
      <c r="P22" s="3744" t="s">
        <v>3286</v>
      </c>
      <c r="Q22" s="3746"/>
    </row>
    <row r="23" spans="1:19" s="1935" customFormat="1" ht="18" customHeight="1">
      <c r="A23" s="3753"/>
      <c r="B23" s="1943" t="s">
        <v>707</v>
      </c>
      <c r="C23" s="1942" t="s">
        <v>3264</v>
      </c>
      <c r="D23" s="1943" t="s">
        <v>707</v>
      </c>
      <c r="E23" s="1942" t="s">
        <v>3264</v>
      </c>
      <c r="F23" s="1943" t="s">
        <v>707</v>
      </c>
      <c r="G23" s="1942" t="s">
        <v>3264</v>
      </c>
      <c r="H23" s="1943" t="s">
        <v>707</v>
      </c>
      <c r="I23" s="1942" t="s">
        <v>3264</v>
      </c>
      <c r="J23" s="1943" t="s">
        <v>707</v>
      </c>
      <c r="K23" s="1942" t="s">
        <v>3264</v>
      </c>
      <c r="L23" s="1943" t="s">
        <v>707</v>
      </c>
      <c r="M23" s="1942" t="s">
        <v>3264</v>
      </c>
      <c r="N23" s="1943" t="s">
        <v>707</v>
      </c>
      <c r="O23" s="1942" t="s">
        <v>3264</v>
      </c>
      <c r="P23" s="1943" t="s">
        <v>707</v>
      </c>
      <c r="Q23" s="1942" t="s">
        <v>3264</v>
      </c>
    </row>
    <row r="24" spans="1:19" s="1924" customFormat="1" ht="18" customHeight="1">
      <c r="A24" s="1939"/>
      <c r="B24" s="1937" t="s">
        <v>2012</v>
      </c>
      <c r="C24" s="1937" t="s">
        <v>4</v>
      </c>
      <c r="D24" s="1937" t="s">
        <v>2012</v>
      </c>
      <c r="E24" s="1937" t="s">
        <v>4</v>
      </c>
      <c r="F24" s="1937" t="s">
        <v>2012</v>
      </c>
      <c r="G24" s="1937" t="s">
        <v>4</v>
      </c>
      <c r="H24" s="1937" t="s">
        <v>2012</v>
      </c>
      <c r="I24" s="1937" t="s">
        <v>4</v>
      </c>
      <c r="J24" s="1937" t="s">
        <v>2012</v>
      </c>
      <c r="K24" s="1937" t="s">
        <v>4</v>
      </c>
      <c r="L24" s="1937" t="s">
        <v>2012</v>
      </c>
      <c r="M24" s="1937" t="s">
        <v>4</v>
      </c>
      <c r="N24" s="1937" t="s">
        <v>2012</v>
      </c>
      <c r="O24" s="1937" t="s">
        <v>4</v>
      </c>
      <c r="P24" s="1937" t="s">
        <v>2012</v>
      </c>
      <c r="Q24" s="1937" t="s">
        <v>4</v>
      </c>
    </row>
    <row r="25" spans="1:19" s="1935" customFormat="1" ht="18" customHeight="1">
      <c r="A25" s="1934" t="s">
        <v>991</v>
      </c>
      <c r="B25" s="1933">
        <v>768</v>
      </c>
      <c r="C25" s="1933">
        <v>7586</v>
      </c>
      <c r="D25" s="1933">
        <v>1530</v>
      </c>
      <c r="E25" s="1933">
        <v>15364</v>
      </c>
      <c r="F25" s="1933">
        <v>3340</v>
      </c>
      <c r="G25" s="1933">
        <v>26707</v>
      </c>
      <c r="H25" s="1933">
        <v>5639</v>
      </c>
      <c r="I25" s="1933">
        <v>43237</v>
      </c>
      <c r="J25" s="1933">
        <v>1006</v>
      </c>
      <c r="K25" s="1933">
        <v>11743</v>
      </c>
      <c r="L25" s="1933">
        <v>1233</v>
      </c>
      <c r="M25" s="1933">
        <v>10759</v>
      </c>
      <c r="N25" s="1933">
        <v>1278</v>
      </c>
      <c r="O25" s="1933">
        <v>11269</v>
      </c>
      <c r="P25" s="1933">
        <v>693</v>
      </c>
      <c r="Q25" s="1933">
        <v>8472</v>
      </c>
    </row>
    <row r="26" spans="1:19" s="1931" customFormat="1" ht="18" customHeight="1">
      <c r="A26" s="1934" t="s">
        <v>660</v>
      </c>
      <c r="B26" s="1933">
        <v>883</v>
      </c>
      <c r="C26" s="1933">
        <v>9151</v>
      </c>
      <c r="D26" s="1933">
        <v>1563</v>
      </c>
      <c r="E26" s="1933">
        <v>15076</v>
      </c>
      <c r="F26" s="1933">
        <v>3380</v>
      </c>
      <c r="G26" s="1933">
        <v>27394</v>
      </c>
      <c r="H26" s="1933">
        <v>5735</v>
      </c>
      <c r="I26" s="1933">
        <v>44967</v>
      </c>
      <c r="J26" s="1933">
        <v>902</v>
      </c>
      <c r="K26" s="1933">
        <v>10571</v>
      </c>
      <c r="L26" s="1933">
        <v>1403</v>
      </c>
      <c r="M26" s="1933">
        <v>29666</v>
      </c>
      <c r="N26" s="1933">
        <v>1235</v>
      </c>
      <c r="O26" s="1933">
        <v>10967</v>
      </c>
      <c r="P26" s="1933">
        <v>558</v>
      </c>
      <c r="Q26" s="1933">
        <v>5514</v>
      </c>
    </row>
    <row r="27" spans="1:19" s="1927" customFormat="1" ht="18" customHeight="1">
      <c r="A27" s="1930">
        <v>2</v>
      </c>
      <c r="B27" s="1929">
        <v>693</v>
      </c>
      <c r="C27" s="1929">
        <v>5891</v>
      </c>
      <c r="D27" s="1929">
        <v>984</v>
      </c>
      <c r="E27" s="1929">
        <v>7949</v>
      </c>
      <c r="F27" s="1929">
        <v>2307</v>
      </c>
      <c r="G27" s="1929">
        <v>13530</v>
      </c>
      <c r="H27" s="1929">
        <v>3409</v>
      </c>
      <c r="I27" s="1929">
        <v>28703</v>
      </c>
      <c r="J27" s="1929">
        <v>598</v>
      </c>
      <c r="K27" s="1929">
        <v>5372</v>
      </c>
      <c r="L27" s="1929">
        <v>707</v>
      </c>
      <c r="M27" s="1929">
        <v>23405</v>
      </c>
      <c r="N27" s="1929">
        <v>804</v>
      </c>
      <c r="O27" s="1929">
        <v>6955</v>
      </c>
      <c r="P27" s="1929">
        <v>462</v>
      </c>
      <c r="Q27" s="1929">
        <v>4012</v>
      </c>
    </row>
    <row r="28" spans="1:19" s="1936" customFormat="1" ht="15" customHeight="1">
      <c r="A28" s="1947"/>
      <c r="B28" s="1946"/>
      <c r="C28" s="1946"/>
      <c r="D28" s="1946"/>
      <c r="E28" s="1946"/>
      <c r="F28" s="1946"/>
      <c r="G28" s="1946"/>
      <c r="H28" s="1946"/>
      <c r="I28" s="1946"/>
      <c r="J28" s="1946"/>
      <c r="K28" s="1946"/>
      <c r="L28" s="1946"/>
      <c r="M28" s="1946"/>
      <c r="N28" s="1946"/>
      <c r="O28" s="1946"/>
      <c r="P28" s="1946"/>
      <c r="Q28" s="1946"/>
      <c r="R28" s="1946"/>
      <c r="S28" s="1946"/>
    </row>
    <row r="29" spans="1:19" s="1924" customFormat="1" ht="15" customHeight="1" thickBot="1">
      <c r="A29" s="1948"/>
      <c r="B29" s="1925"/>
      <c r="C29" s="1925"/>
      <c r="D29" s="1925"/>
      <c r="E29" s="1925"/>
      <c r="F29" s="1925"/>
      <c r="G29" s="1925"/>
      <c r="H29" s="1925"/>
      <c r="I29" s="1925"/>
      <c r="J29" s="1925"/>
      <c r="K29" s="1925"/>
      <c r="L29" s="1925"/>
      <c r="M29" s="1925"/>
      <c r="N29" s="1925"/>
      <c r="O29" s="1925"/>
      <c r="P29" s="1925"/>
      <c r="Q29" s="1925"/>
      <c r="R29" s="1925"/>
      <c r="S29" s="1925"/>
    </row>
    <row r="30" spans="1:19" s="1935" customFormat="1" ht="30" customHeight="1" thickTop="1">
      <c r="A30" s="3752" t="s">
        <v>697</v>
      </c>
      <c r="B30" s="3744" t="s">
        <v>3285</v>
      </c>
      <c r="C30" s="3746"/>
      <c r="D30" s="3744" t="s">
        <v>3284</v>
      </c>
      <c r="E30" s="3746"/>
      <c r="F30" s="3744" t="s">
        <v>3283</v>
      </c>
      <c r="G30" s="3746"/>
      <c r="H30" s="3747" t="s">
        <v>3282</v>
      </c>
      <c r="I30" s="3750"/>
      <c r="J30" s="3747" t="s">
        <v>1126</v>
      </c>
      <c r="K30" s="3747"/>
      <c r="L30" s="3744" t="s">
        <v>3281</v>
      </c>
      <c r="M30" s="3745"/>
      <c r="N30" s="3747" t="s">
        <v>3280</v>
      </c>
      <c r="O30" s="3747"/>
      <c r="P30" s="3747" t="s">
        <v>3279</v>
      </c>
      <c r="Q30" s="3747"/>
    </row>
    <row r="31" spans="1:19" s="1935" customFormat="1" ht="18" customHeight="1">
      <c r="A31" s="3753"/>
      <c r="B31" s="1943" t="s">
        <v>707</v>
      </c>
      <c r="C31" s="1942" t="s">
        <v>3264</v>
      </c>
      <c r="D31" s="1943" t="s">
        <v>707</v>
      </c>
      <c r="E31" s="1942" t="s">
        <v>3264</v>
      </c>
      <c r="F31" s="1943" t="s">
        <v>707</v>
      </c>
      <c r="G31" s="1942" t="s">
        <v>3264</v>
      </c>
      <c r="H31" s="1943" t="s">
        <v>707</v>
      </c>
      <c r="I31" s="1942" t="s">
        <v>3264</v>
      </c>
      <c r="J31" s="1943" t="s">
        <v>707</v>
      </c>
      <c r="K31" s="1943" t="s">
        <v>3264</v>
      </c>
      <c r="L31" s="1943" t="s">
        <v>707</v>
      </c>
      <c r="M31" s="1943" t="s">
        <v>3264</v>
      </c>
      <c r="N31" s="1943" t="s">
        <v>707</v>
      </c>
      <c r="O31" s="1943" t="s">
        <v>3264</v>
      </c>
      <c r="P31" s="1943" t="s">
        <v>707</v>
      </c>
      <c r="Q31" s="1943" t="s">
        <v>3264</v>
      </c>
    </row>
    <row r="32" spans="1:19" s="1924" customFormat="1" ht="18" customHeight="1">
      <c r="A32" s="1939"/>
      <c r="B32" s="1937" t="s">
        <v>2012</v>
      </c>
      <c r="C32" s="1937" t="s">
        <v>4</v>
      </c>
      <c r="D32" s="1937" t="s">
        <v>2012</v>
      </c>
      <c r="E32" s="1937" t="s">
        <v>4</v>
      </c>
      <c r="F32" s="1937" t="s">
        <v>2012</v>
      </c>
      <c r="G32" s="1937" t="s">
        <v>4</v>
      </c>
      <c r="H32" s="1938" t="s">
        <v>2012</v>
      </c>
      <c r="I32" s="1938" t="s">
        <v>4</v>
      </c>
      <c r="J32" s="1938" t="s">
        <v>2012</v>
      </c>
      <c r="K32" s="1938" t="s">
        <v>4</v>
      </c>
      <c r="L32" s="1938" t="s">
        <v>2012</v>
      </c>
      <c r="M32" s="1938" t="s">
        <v>4</v>
      </c>
      <c r="N32" s="1938" t="s">
        <v>2012</v>
      </c>
      <c r="O32" s="1938" t="s">
        <v>4</v>
      </c>
      <c r="P32" s="1938" t="s">
        <v>2012</v>
      </c>
      <c r="Q32" s="1938" t="s">
        <v>4</v>
      </c>
    </row>
    <row r="33" spans="1:29" s="1935" customFormat="1" ht="18" customHeight="1">
      <c r="A33" s="1934" t="s">
        <v>991</v>
      </c>
      <c r="B33" s="1933">
        <v>709</v>
      </c>
      <c r="C33" s="1933">
        <v>10534</v>
      </c>
      <c r="D33" s="1933">
        <v>1234</v>
      </c>
      <c r="E33" s="1933">
        <v>16889</v>
      </c>
      <c r="F33" s="1933">
        <v>1363</v>
      </c>
      <c r="G33" s="1933">
        <v>10817</v>
      </c>
      <c r="H33" s="1950">
        <v>1149</v>
      </c>
      <c r="I33" s="1933">
        <v>8905</v>
      </c>
      <c r="J33" s="1933">
        <v>939</v>
      </c>
      <c r="K33" s="1933">
        <v>12862</v>
      </c>
      <c r="L33" s="1933">
        <v>3538</v>
      </c>
      <c r="M33" s="1933">
        <v>32512</v>
      </c>
      <c r="N33" s="1933">
        <v>1084</v>
      </c>
      <c r="O33" s="1933">
        <v>15395</v>
      </c>
      <c r="P33" s="1933">
        <v>1280</v>
      </c>
      <c r="Q33" s="1933">
        <v>14212</v>
      </c>
    </row>
    <row r="34" spans="1:29" s="1931" customFormat="1" ht="18" customHeight="1">
      <c r="A34" s="1934" t="s">
        <v>660</v>
      </c>
      <c r="B34" s="1933">
        <v>648</v>
      </c>
      <c r="C34" s="1933">
        <v>9586</v>
      </c>
      <c r="D34" s="1933">
        <v>1057</v>
      </c>
      <c r="E34" s="1933">
        <v>14584</v>
      </c>
      <c r="F34" s="1933">
        <v>1410</v>
      </c>
      <c r="G34" s="1933">
        <v>3439</v>
      </c>
      <c r="H34" s="1950">
        <v>1109</v>
      </c>
      <c r="I34" s="1933">
        <v>8441</v>
      </c>
      <c r="J34" s="1933">
        <v>827</v>
      </c>
      <c r="K34" s="1933">
        <v>10811</v>
      </c>
      <c r="L34" s="1933">
        <v>6970</v>
      </c>
      <c r="M34" s="1933">
        <v>25431</v>
      </c>
      <c r="N34" s="1933">
        <v>1038</v>
      </c>
      <c r="O34" s="1933">
        <v>14448</v>
      </c>
      <c r="P34" s="1933">
        <v>1233</v>
      </c>
      <c r="Q34" s="1933">
        <v>13101</v>
      </c>
    </row>
    <row r="35" spans="1:29" s="1927" customFormat="1" ht="18" customHeight="1">
      <c r="A35" s="1930">
        <v>2</v>
      </c>
      <c r="B35" s="1929">
        <v>394</v>
      </c>
      <c r="C35" s="1929">
        <v>5916</v>
      </c>
      <c r="D35" s="1929">
        <v>581</v>
      </c>
      <c r="E35" s="1929">
        <v>6055</v>
      </c>
      <c r="F35" s="1929">
        <v>917</v>
      </c>
      <c r="G35" s="1929">
        <v>3275</v>
      </c>
      <c r="H35" s="1949">
        <v>696</v>
      </c>
      <c r="I35" s="1929">
        <v>4797</v>
      </c>
      <c r="J35" s="1929">
        <v>528</v>
      </c>
      <c r="K35" s="1929">
        <v>4899</v>
      </c>
      <c r="L35" s="1929">
        <v>2832</v>
      </c>
      <c r="M35" s="1929">
        <v>16959</v>
      </c>
      <c r="N35" s="1929">
        <v>659</v>
      </c>
      <c r="O35" s="1929">
        <v>8987</v>
      </c>
      <c r="P35" s="1929">
        <v>839</v>
      </c>
      <c r="Q35" s="1929">
        <v>7175</v>
      </c>
    </row>
    <row r="36" spans="1:29" s="1936" customFormat="1" ht="15" customHeight="1">
      <c r="A36" s="1947"/>
      <c r="B36" s="1946"/>
      <c r="C36" s="1946"/>
      <c r="D36" s="1946"/>
      <c r="E36" s="1946"/>
      <c r="F36" s="1946"/>
      <c r="G36" s="1946"/>
      <c r="H36" s="1946"/>
      <c r="I36" s="1946"/>
      <c r="J36" s="1946"/>
      <c r="K36" s="1946"/>
      <c r="L36" s="1946"/>
      <c r="M36" s="1946"/>
      <c r="N36" s="1946"/>
      <c r="O36" s="1946"/>
      <c r="P36" s="1946"/>
      <c r="Q36" s="1946"/>
      <c r="R36" s="1946"/>
      <c r="S36" s="1946"/>
    </row>
    <row r="37" spans="1:29" s="1924" customFormat="1" ht="15" customHeight="1" thickBot="1">
      <c r="A37" s="1948"/>
      <c r="B37" s="1925"/>
      <c r="C37" s="1925"/>
      <c r="D37" s="1925"/>
      <c r="E37" s="1925"/>
      <c r="F37" s="1925"/>
      <c r="G37" s="1925"/>
      <c r="H37" s="1925"/>
      <c r="I37" s="1925"/>
      <c r="J37" s="1925"/>
      <c r="K37" s="1925"/>
      <c r="L37" s="1925"/>
      <c r="M37" s="1925"/>
      <c r="N37" s="1925"/>
      <c r="O37" s="1925"/>
      <c r="P37" s="1925"/>
      <c r="Q37" s="1925"/>
      <c r="R37" s="1925"/>
      <c r="S37" s="1925"/>
    </row>
    <row r="38" spans="1:29" s="1935" customFormat="1" ht="30" customHeight="1" thickTop="1">
      <c r="A38" s="3752" t="s">
        <v>697</v>
      </c>
      <c r="B38" s="3747" t="s">
        <v>3278</v>
      </c>
      <c r="C38" s="3747"/>
      <c r="D38" s="3747" t="s">
        <v>3277</v>
      </c>
      <c r="E38" s="3747"/>
      <c r="F38" s="3747" t="s">
        <v>3276</v>
      </c>
      <c r="G38" s="3747"/>
      <c r="H38" s="3747" t="s">
        <v>1077</v>
      </c>
      <c r="I38" s="3750"/>
      <c r="J38" s="3747" t="s">
        <v>3275</v>
      </c>
      <c r="K38" s="3747"/>
      <c r="L38" s="3751" t="s">
        <v>3274</v>
      </c>
      <c r="M38" s="3747"/>
      <c r="N38" s="3747" t="s">
        <v>3273</v>
      </c>
      <c r="O38" s="3747"/>
      <c r="P38" s="3747" t="s">
        <v>3272</v>
      </c>
      <c r="Q38" s="3747"/>
    </row>
    <row r="39" spans="1:29" s="1935" customFormat="1" ht="18" customHeight="1">
      <c r="A39" s="3753"/>
      <c r="B39" s="1943" t="s">
        <v>707</v>
      </c>
      <c r="C39" s="1943" t="s">
        <v>3264</v>
      </c>
      <c r="D39" s="1943" t="s">
        <v>707</v>
      </c>
      <c r="E39" s="1943" t="s">
        <v>3264</v>
      </c>
      <c r="F39" s="1943" t="s">
        <v>707</v>
      </c>
      <c r="G39" s="1943" t="s">
        <v>3264</v>
      </c>
      <c r="H39" s="1943" t="s">
        <v>707</v>
      </c>
      <c r="I39" s="1942" t="s">
        <v>3264</v>
      </c>
      <c r="J39" s="1943" t="s">
        <v>707</v>
      </c>
      <c r="K39" s="1943" t="s">
        <v>3264</v>
      </c>
      <c r="L39" s="1943" t="s">
        <v>707</v>
      </c>
      <c r="M39" s="1943" t="s">
        <v>3264</v>
      </c>
      <c r="N39" s="1943" t="s">
        <v>707</v>
      </c>
      <c r="O39" s="1943" t="s">
        <v>3264</v>
      </c>
      <c r="P39" s="1943" t="s">
        <v>707</v>
      </c>
      <c r="Q39" s="1943" t="s">
        <v>3264</v>
      </c>
    </row>
    <row r="40" spans="1:29" s="1924" customFormat="1" ht="18" customHeight="1">
      <c r="A40" s="1939"/>
      <c r="B40" s="1938" t="s">
        <v>2012</v>
      </c>
      <c r="C40" s="1938" t="s">
        <v>4</v>
      </c>
      <c r="D40" s="1938" t="s">
        <v>2012</v>
      </c>
      <c r="E40" s="1938" t="s">
        <v>4</v>
      </c>
      <c r="F40" s="1938" t="s">
        <v>2012</v>
      </c>
      <c r="G40" s="1938" t="s">
        <v>4</v>
      </c>
      <c r="H40" s="1938" t="s">
        <v>2012</v>
      </c>
      <c r="I40" s="1938" t="s">
        <v>4</v>
      </c>
      <c r="J40" s="1938" t="s">
        <v>2012</v>
      </c>
      <c r="K40" s="1938" t="s">
        <v>4</v>
      </c>
      <c r="L40" s="1938" t="s">
        <v>2012</v>
      </c>
      <c r="M40" s="1938" t="s">
        <v>4</v>
      </c>
      <c r="N40" s="1938" t="s">
        <v>2012</v>
      </c>
      <c r="O40" s="1938" t="s">
        <v>4</v>
      </c>
      <c r="P40" s="1938" t="s">
        <v>2012</v>
      </c>
      <c r="Q40" s="1938" t="s">
        <v>4</v>
      </c>
    </row>
    <row r="41" spans="1:29" s="1935" customFormat="1" ht="18" customHeight="1">
      <c r="A41" s="1934" t="s">
        <v>991</v>
      </c>
      <c r="B41" s="1933">
        <v>661</v>
      </c>
      <c r="C41" s="1933">
        <v>9990</v>
      </c>
      <c r="D41" s="1933">
        <v>1610</v>
      </c>
      <c r="E41" s="1933">
        <v>16360</v>
      </c>
      <c r="F41" s="1933">
        <v>928</v>
      </c>
      <c r="G41" s="1933">
        <v>8984</v>
      </c>
      <c r="H41" s="1933">
        <v>790</v>
      </c>
      <c r="I41" s="1933">
        <v>12207</v>
      </c>
      <c r="J41" s="1933">
        <v>520</v>
      </c>
      <c r="K41" s="1933">
        <v>5555</v>
      </c>
      <c r="L41" s="1933">
        <v>7085</v>
      </c>
      <c r="M41" s="1933">
        <v>68805</v>
      </c>
      <c r="N41" s="1933">
        <v>852</v>
      </c>
      <c r="O41" s="1933">
        <v>11770</v>
      </c>
      <c r="P41" s="1933">
        <v>909</v>
      </c>
      <c r="Q41" s="1933">
        <v>12591</v>
      </c>
    </row>
    <row r="42" spans="1:29" s="1931" customFormat="1" ht="18" customHeight="1">
      <c r="A42" s="1934" t="s">
        <v>660</v>
      </c>
      <c r="B42" s="1933">
        <v>620</v>
      </c>
      <c r="C42" s="1933">
        <v>9761</v>
      </c>
      <c r="D42" s="1933">
        <v>1517</v>
      </c>
      <c r="E42" s="1933">
        <v>14709</v>
      </c>
      <c r="F42" s="1933">
        <v>886</v>
      </c>
      <c r="G42" s="1933">
        <v>7613</v>
      </c>
      <c r="H42" s="1933">
        <v>798</v>
      </c>
      <c r="I42" s="1933">
        <v>11583</v>
      </c>
      <c r="J42" s="1933">
        <v>472</v>
      </c>
      <c r="K42" s="1933">
        <v>5254</v>
      </c>
      <c r="L42" s="1933">
        <v>7004</v>
      </c>
      <c r="M42" s="1933">
        <v>59123</v>
      </c>
      <c r="N42" s="1933">
        <v>809</v>
      </c>
      <c r="O42" s="1933">
        <v>11425</v>
      </c>
      <c r="P42" s="1933">
        <v>889</v>
      </c>
      <c r="Q42" s="1933">
        <v>11818</v>
      </c>
    </row>
    <row r="43" spans="1:29" s="1927" customFormat="1" ht="18" customHeight="1">
      <c r="A43" s="1930">
        <v>2</v>
      </c>
      <c r="B43" s="1929">
        <v>403</v>
      </c>
      <c r="C43" s="1929">
        <v>5072</v>
      </c>
      <c r="D43" s="1929">
        <v>888</v>
      </c>
      <c r="E43" s="1929">
        <v>7123</v>
      </c>
      <c r="F43" s="1929">
        <v>681</v>
      </c>
      <c r="G43" s="1929">
        <v>4649</v>
      </c>
      <c r="H43" s="1929">
        <v>604</v>
      </c>
      <c r="I43" s="1929">
        <v>7632</v>
      </c>
      <c r="J43" s="1929">
        <v>253</v>
      </c>
      <c r="K43" s="1929">
        <v>2213</v>
      </c>
      <c r="L43" s="1929">
        <v>4272</v>
      </c>
      <c r="M43" s="1929">
        <v>32956</v>
      </c>
      <c r="N43" s="1929">
        <v>524</v>
      </c>
      <c r="O43" s="1929">
        <v>7683</v>
      </c>
      <c r="P43" s="1929">
        <v>482</v>
      </c>
      <c r="Q43" s="1929">
        <v>5808</v>
      </c>
    </row>
    <row r="44" spans="1:29" s="1936" customFormat="1" ht="15" customHeight="1">
      <c r="A44" s="1947"/>
      <c r="B44" s="1946"/>
      <c r="C44" s="1946"/>
      <c r="D44" s="1946"/>
      <c r="E44" s="1946"/>
      <c r="F44" s="1946"/>
      <c r="G44" s="1946"/>
      <c r="H44" s="1946"/>
      <c r="I44" s="1946"/>
      <c r="J44" s="1946"/>
      <c r="K44" s="1946"/>
      <c r="L44" s="1946"/>
      <c r="M44" s="1946"/>
      <c r="N44" s="1946"/>
      <c r="O44" s="1946"/>
      <c r="P44" s="1946"/>
      <c r="Q44" s="1946"/>
      <c r="R44" s="1946"/>
      <c r="S44" s="1946"/>
    </row>
    <row r="45" spans="1:29" s="1936" customFormat="1" ht="15" customHeight="1" thickBot="1">
      <c r="A45" s="1945"/>
      <c r="B45" s="1944"/>
      <c r="C45" s="1944"/>
      <c r="D45" s="1944"/>
      <c r="E45" s="1944"/>
      <c r="F45" s="1944"/>
      <c r="G45" s="1944"/>
      <c r="H45" s="1944"/>
      <c r="I45" s="1944"/>
      <c r="J45" s="1944"/>
      <c r="K45" s="1944"/>
      <c r="L45" s="1944"/>
      <c r="M45" s="1944"/>
      <c r="N45" s="1944"/>
      <c r="O45" s="1944"/>
      <c r="P45" s="1944"/>
      <c r="Q45" s="1944"/>
      <c r="R45" s="1944"/>
      <c r="S45" s="1944"/>
    </row>
    <row r="46" spans="1:29" s="1940" customFormat="1" ht="30" customHeight="1" thickTop="1">
      <c r="A46" s="3752" t="s">
        <v>697</v>
      </c>
      <c r="B46" s="3747" t="s">
        <v>3271</v>
      </c>
      <c r="C46" s="3747"/>
      <c r="D46" s="3747" t="s">
        <v>3270</v>
      </c>
      <c r="E46" s="3747"/>
      <c r="F46" s="3747" t="s">
        <v>2577</v>
      </c>
      <c r="G46" s="3747"/>
      <c r="H46" s="3747" t="s">
        <v>3269</v>
      </c>
      <c r="I46" s="3747"/>
      <c r="J46" s="3747" t="s">
        <v>3268</v>
      </c>
      <c r="K46" s="3750"/>
      <c r="L46" s="3751" t="s">
        <v>3267</v>
      </c>
      <c r="M46" s="3747"/>
      <c r="N46" s="3747" t="s">
        <v>3266</v>
      </c>
      <c r="O46" s="3747"/>
      <c r="P46" s="3747" t="s">
        <v>3265</v>
      </c>
      <c r="Q46" s="3750"/>
      <c r="R46" s="3756"/>
      <c r="S46" s="3757"/>
      <c r="T46" s="3756"/>
      <c r="U46" s="3757"/>
      <c r="V46" s="3755"/>
      <c r="W46" s="3755"/>
      <c r="X46" s="3756"/>
      <c r="Y46" s="3757"/>
      <c r="Z46" s="3755"/>
      <c r="AA46" s="3755"/>
      <c r="AB46" s="3756"/>
      <c r="AC46" s="3757"/>
    </row>
    <row r="47" spans="1:29" s="1940" customFormat="1" ht="18" customHeight="1">
      <c r="A47" s="3753"/>
      <c r="B47" s="1943" t="s">
        <v>707</v>
      </c>
      <c r="C47" s="1943" t="s">
        <v>3264</v>
      </c>
      <c r="D47" s="1943" t="s">
        <v>707</v>
      </c>
      <c r="E47" s="1943" t="s">
        <v>3264</v>
      </c>
      <c r="F47" s="1943" t="s">
        <v>707</v>
      </c>
      <c r="G47" s="1943" t="s">
        <v>3264</v>
      </c>
      <c r="H47" s="1943" t="s">
        <v>707</v>
      </c>
      <c r="I47" s="1943" t="s">
        <v>3264</v>
      </c>
      <c r="J47" s="1943" t="s">
        <v>707</v>
      </c>
      <c r="K47" s="1942" t="s">
        <v>3264</v>
      </c>
      <c r="L47" s="1943" t="s">
        <v>707</v>
      </c>
      <c r="M47" s="1943" t="s">
        <v>3264</v>
      </c>
      <c r="N47" s="1943" t="s">
        <v>707</v>
      </c>
      <c r="O47" s="1943" t="s">
        <v>3264</v>
      </c>
      <c r="P47" s="1943" t="s">
        <v>707</v>
      </c>
      <c r="Q47" s="1942" t="s">
        <v>3264</v>
      </c>
      <c r="R47" s="1941"/>
      <c r="S47" s="1941"/>
      <c r="T47" s="1941"/>
      <c r="U47" s="1941"/>
      <c r="V47" s="1941"/>
      <c r="W47" s="1941"/>
      <c r="X47" s="1941"/>
      <c r="Y47" s="1941"/>
      <c r="Z47" s="1941"/>
      <c r="AA47" s="1941"/>
      <c r="AB47" s="1941"/>
      <c r="AC47" s="1941"/>
    </row>
    <row r="48" spans="1:29" s="1936" customFormat="1" ht="18" customHeight="1">
      <c r="A48" s="1939"/>
      <c r="B48" s="1938" t="s">
        <v>2012</v>
      </c>
      <c r="C48" s="1938" t="s">
        <v>4</v>
      </c>
      <c r="D48" s="1938" t="s">
        <v>2012</v>
      </c>
      <c r="E48" s="1938" t="s">
        <v>4</v>
      </c>
      <c r="F48" s="1938" t="s">
        <v>2012</v>
      </c>
      <c r="G48" s="1938" t="s">
        <v>4</v>
      </c>
      <c r="H48" s="1938" t="s">
        <v>2012</v>
      </c>
      <c r="I48" s="1938" t="s">
        <v>4</v>
      </c>
      <c r="J48" s="1938" t="s">
        <v>2012</v>
      </c>
      <c r="K48" s="1938" t="s">
        <v>4</v>
      </c>
      <c r="L48" s="1938" t="s">
        <v>2012</v>
      </c>
      <c r="M48" s="1938" t="s">
        <v>4</v>
      </c>
      <c r="N48" s="1938" t="s">
        <v>2012</v>
      </c>
      <c r="O48" s="1938" t="s">
        <v>4</v>
      </c>
      <c r="P48" s="1938" t="s">
        <v>2012</v>
      </c>
      <c r="Q48" s="1938" t="s">
        <v>4</v>
      </c>
      <c r="R48" s="1937"/>
      <c r="S48" s="1937"/>
      <c r="T48" s="1937"/>
      <c r="U48" s="1937"/>
      <c r="V48" s="1937"/>
      <c r="W48" s="1937"/>
      <c r="X48" s="1937"/>
      <c r="Y48" s="1937"/>
      <c r="Z48" s="1937"/>
      <c r="AA48" s="1937"/>
      <c r="AB48" s="1937"/>
      <c r="AC48" s="1937"/>
    </row>
    <row r="49" spans="1:29" s="1935" customFormat="1" ht="18" customHeight="1">
      <c r="A49" s="1934" t="s">
        <v>991</v>
      </c>
      <c r="B49" s="1933">
        <v>1765</v>
      </c>
      <c r="C49" s="1933">
        <v>13727</v>
      </c>
      <c r="D49" s="1933">
        <v>3108</v>
      </c>
      <c r="E49" s="1933">
        <v>24203</v>
      </c>
      <c r="F49" s="1933">
        <v>774</v>
      </c>
      <c r="G49" s="1933">
        <v>9515</v>
      </c>
      <c r="H49" s="1933">
        <v>5458</v>
      </c>
      <c r="I49" s="1933">
        <v>53546</v>
      </c>
      <c r="J49" s="1933">
        <v>993</v>
      </c>
      <c r="K49" s="1933">
        <v>13385</v>
      </c>
      <c r="L49" s="1933">
        <v>1524</v>
      </c>
      <c r="M49" s="1933">
        <v>14126</v>
      </c>
      <c r="N49" s="1933">
        <v>8542</v>
      </c>
      <c r="O49" s="1933">
        <v>51588</v>
      </c>
      <c r="P49" s="1933">
        <v>1172</v>
      </c>
      <c r="Q49" s="1933">
        <v>4805</v>
      </c>
      <c r="R49" s="1932"/>
      <c r="S49" s="1932"/>
      <c r="T49" s="1932"/>
      <c r="U49" s="1932"/>
      <c r="V49" s="1932"/>
      <c r="W49" s="1932"/>
      <c r="X49" s="1932"/>
      <c r="Y49" s="1932"/>
      <c r="Z49" s="1932"/>
      <c r="AA49" s="1932"/>
      <c r="AB49" s="1932"/>
      <c r="AC49" s="1932"/>
    </row>
    <row r="50" spans="1:29" s="1931" customFormat="1" ht="18" customHeight="1">
      <c r="A50" s="1934" t="s">
        <v>660</v>
      </c>
      <c r="B50" s="1933">
        <v>2596</v>
      </c>
      <c r="C50" s="1933">
        <v>18014</v>
      </c>
      <c r="D50" s="1933">
        <v>3130</v>
      </c>
      <c r="E50" s="1933">
        <v>23499</v>
      </c>
      <c r="F50" s="1933">
        <v>682</v>
      </c>
      <c r="G50" s="1933">
        <v>8213</v>
      </c>
      <c r="H50" s="1933">
        <v>5521</v>
      </c>
      <c r="I50" s="1933">
        <v>51435</v>
      </c>
      <c r="J50" s="1933">
        <v>961</v>
      </c>
      <c r="K50" s="1933">
        <v>12645</v>
      </c>
      <c r="L50" s="1933">
        <v>1650</v>
      </c>
      <c r="M50" s="1933">
        <v>14193</v>
      </c>
      <c r="N50" s="1933">
        <v>6223</v>
      </c>
      <c r="O50" s="1933">
        <v>99788</v>
      </c>
      <c r="P50" s="1933">
        <v>1059</v>
      </c>
      <c r="Q50" s="1933">
        <v>12587</v>
      </c>
      <c r="R50" s="1932"/>
      <c r="S50" s="1932"/>
      <c r="T50" s="1932"/>
      <c r="U50" s="1932"/>
      <c r="V50" s="1932"/>
      <c r="W50" s="1932"/>
      <c r="X50" s="1932"/>
      <c r="Y50" s="1932"/>
      <c r="Z50" s="1932"/>
      <c r="AA50" s="1932"/>
      <c r="AB50" s="1932"/>
      <c r="AC50" s="1932"/>
    </row>
    <row r="51" spans="1:29" s="1927" customFormat="1" ht="18" customHeight="1">
      <c r="A51" s="1930">
        <v>2</v>
      </c>
      <c r="B51" s="1929">
        <v>2060</v>
      </c>
      <c r="C51" s="1929">
        <v>11383</v>
      </c>
      <c r="D51" s="1929">
        <v>2335</v>
      </c>
      <c r="E51" s="1929">
        <v>12924</v>
      </c>
      <c r="F51" s="1929">
        <v>339</v>
      </c>
      <c r="G51" s="1929">
        <v>4049</v>
      </c>
      <c r="H51" s="1929">
        <v>3450</v>
      </c>
      <c r="I51" s="1929">
        <v>26347</v>
      </c>
      <c r="J51" s="1929">
        <v>496</v>
      </c>
      <c r="K51" s="1929">
        <v>4637</v>
      </c>
      <c r="L51" s="1929">
        <v>1013</v>
      </c>
      <c r="M51" s="1929">
        <v>7219</v>
      </c>
      <c r="N51" s="1929">
        <v>3499</v>
      </c>
      <c r="O51" s="1929">
        <v>38933</v>
      </c>
      <c r="P51" s="1929">
        <v>598</v>
      </c>
      <c r="Q51" s="1929">
        <v>5049</v>
      </c>
      <c r="R51" s="1928"/>
      <c r="S51" s="1928"/>
      <c r="T51" s="1928"/>
      <c r="U51" s="1928"/>
      <c r="V51" s="1928"/>
      <c r="W51" s="1928"/>
      <c r="X51" s="1928"/>
      <c r="Y51" s="1928"/>
      <c r="Z51" s="1928"/>
      <c r="AA51" s="1928"/>
      <c r="AB51" s="1928"/>
      <c r="AC51" s="1928"/>
    </row>
    <row r="52" spans="1:29" s="1924" customFormat="1" ht="15" customHeight="1">
      <c r="A52" s="1926" t="s">
        <v>3263</v>
      </c>
      <c r="B52" s="1926"/>
      <c r="C52" s="1926"/>
      <c r="D52" s="1926"/>
      <c r="E52" s="1926"/>
      <c r="F52" s="1926"/>
      <c r="G52" s="1926"/>
      <c r="H52" s="1926"/>
      <c r="I52" s="1926"/>
      <c r="J52" s="1926"/>
      <c r="K52" s="1926"/>
      <c r="L52" s="1926"/>
      <c r="M52" s="1926"/>
      <c r="N52" s="1926"/>
      <c r="O52" s="1926"/>
      <c r="P52" s="1926"/>
      <c r="Q52" s="1926"/>
      <c r="R52" s="1926"/>
      <c r="S52" s="1926"/>
    </row>
    <row r="53" spans="1:29" s="1924" customFormat="1" ht="15" customHeight="1">
      <c r="A53" s="1925" t="s">
        <v>3168</v>
      </c>
      <c r="B53" s="1925"/>
      <c r="C53" s="1925"/>
      <c r="D53" s="1925"/>
      <c r="E53" s="1925"/>
      <c r="F53" s="1925"/>
      <c r="G53" s="1925"/>
      <c r="H53" s="1925"/>
      <c r="I53" s="1925"/>
      <c r="J53" s="1925"/>
      <c r="K53" s="1925"/>
      <c r="L53" s="1925"/>
      <c r="M53" s="1925"/>
      <c r="N53" s="1925"/>
      <c r="O53" s="1925"/>
      <c r="P53" s="1925"/>
      <c r="Q53" s="1925"/>
      <c r="R53" s="1925"/>
      <c r="S53" s="1925"/>
    </row>
  </sheetData>
  <mergeCells count="63">
    <mergeCell ref="A30:A31"/>
    <mergeCell ref="N30:O30"/>
    <mergeCell ref="J30:K30"/>
    <mergeCell ref="B30:C30"/>
    <mergeCell ref="L30:M30"/>
    <mergeCell ref="H30:I30"/>
    <mergeCell ref="D30:E30"/>
    <mergeCell ref="Z46:AA46"/>
    <mergeCell ref="AB46:AC46"/>
    <mergeCell ref="F30:G30"/>
    <mergeCell ref="D22:E22"/>
    <mergeCell ref="J46:K46"/>
    <mergeCell ref="H38:I38"/>
    <mergeCell ref="F38:G38"/>
    <mergeCell ref="F46:G46"/>
    <mergeCell ref="P30:Q30"/>
    <mergeCell ref="H46:I46"/>
    <mergeCell ref="V46:W46"/>
    <mergeCell ref="X46:Y46"/>
    <mergeCell ref="T46:U46"/>
    <mergeCell ref="P46:Q46"/>
    <mergeCell ref="R46:S46"/>
    <mergeCell ref="P38:Q38"/>
    <mergeCell ref="A1:D1"/>
    <mergeCell ref="A2:D2"/>
    <mergeCell ref="L22:M22"/>
    <mergeCell ref="H22:I22"/>
    <mergeCell ref="J22:K22"/>
    <mergeCell ref="L14:M14"/>
    <mergeCell ref="J14:K14"/>
    <mergeCell ref="H14:I14"/>
    <mergeCell ref="A6:A7"/>
    <mergeCell ref="A22:A23"/>
    <mergeCell ref="A14:A15"/>
    <mergeCell ref="A3:Q3"/>
    <mergeCell ref="N14:O14"/>
    <mergeCell ref="B14:C14"/>
    <mergeCell ref="B22:C22"/>
    <mergeCell ref="P6:Q6"/>
    <mergeCell ref="A46:A47"/>
    <mergeCell ref="L46:M46"/>
    <mergeCell ref="B38:C38"/>
    <mergeCell ref="D38:E38"/>
    <mergeCell ref="N38:O38"/>
    <mergeCell ref="L38:M38"/>
    <mergeCell ref="J38:K38"/>
    <mergeCell ref="A38:A39"/>
    <mergeCell ref="N46:O46"/>
    <mergeCell ref="B46:C46"/>
    <mergeCell ref="D46:E46"/>
    <mergeCell ref="H6:I6"/>
    <mergeCell ref="P22:Q22"/>
    <mergeCell ref="L6:M6"/>
    <mergeCell ref="B6:C6"/>
    <mergeCell ref="F6:G6"/>
    <mergeCell ref="N22:O22"/>
    <mergeCell ref="J6:K6"/>
    <mergeCell ref="N6:O6"/>
    <mergeCell ref="D6:E6"/>
    <mergeCell ref="D14:E14"/>
    <mergeCell ref="F22:G22"/>
    <mergeCell ref="F14:G14"/>
    <mergeCell ref="P14:Q14"/>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7"/>
  <sheetViews>
    <sheetView zoomScaleNormal="100" zoomScaleSheetLayoutView="100" workbookViewId="0">
      <selection activeCell="A2" sqref="A2:D2"/>
    </sheetView>
  </sheetViews>
  <sheetFormatPr defaultColWidth="9" defaultRowHeight="13.5"/>
  <cols>
    <col min="1" max="1" width="19.625" style="1579" customWidth="1"/>
    <col min="2" max="8" width="14.625" style="1579" customWidth="1"/>
    <col min="9" max="11" width="10.5" style="1579" customWidth="1"/>
    <col min="12" max="16384" width="9" style="1579"/>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ht="26.1" customHeight="1">
      <c r="A3" s="3127" t="s">
        <v>3325</v>
      </c>
      <c r="B3" s="3127"/>
      <c r="C3" s="3127"/>
      <c r="D3" s="3127"/>
      <c r="E3" s="3127"/>
      <c r="F3" s="3127"/>
      <c r="G3" s="3127"/>
      <c r="H3" s="3127"/>
      <c r="I3" s="1977"/>
      <c r="J3" s="1977"/>
      <c r="K3" s="1977"/>
    </row>
    <row r="4" spans="1:26" s="1569" customFormat="1" ht="15" customHeight="1">
      <c r="A4" s="242"/>
      <c r="B4" s="242"/>
      <c r="C4" s="242"/>
      <c r="D4" s="242"/>
      <c r="E4" s="242"/>
      <c r="F4" s="242"/>
      <c r="G4" s="242"/>
      <c r="H4" s="242"/>
    </row>
    <row r="5" spans="1:26" s="1569" customFormat="1" ht="15" customHeight="1" thickBot="1"/>
    <row r="6" spans="1:26" s="1705" customFormat="1" ht="18" customHeight="1" thickTop="1">
      <c r="A6" s="3759" t="s">
        <v>3324</v>
      </c>
      <c r="B6" s="3651" t="s">
        <v>3323</v>
      </c>
      <c r="C6" s="3654"/>
      <c r="D6" s="3654"/>
      <c r="E6" s="3654"/>
      <c r="F6" s="3650"/>
      <c r="G6" s="3648" t="s">
        <v>3322</v>
      </c>
      <c r="H6" s="3758" t="s">
        <v>3321</v>
      </c>
    </row>
    <row r="7" spans="1:26" s="1705" customFormat="1" ht="18" customHeight="1">
      <c r="A7" s="3760"/>
      <c r="B7" s="1601" t="s">
        <v>25</v>
      </c>
      <c r="C7" s="1582" t="s">
        <v>2748</v>
      </c>
      <c r="D7" s="698" t="s">
        <v>3153</v>
      </c>
      <c r="E7" s="698" t="s">
        <v>3320</v>
      </c>
      <c r="F7" s="698" t="s">
        <v>202</v>
      </c>
      <c r="G7" s="3219"/>
      <c r="H7" s="3217"/>
    </row>
    <row r="8" spans="1:26" s="1569" customFormat="1" ht="18" customHeight="1">
      <c r="A8" s="1976"/>
      <c r="B8" s="1975" t="s">
        <v>1088</v>
      </c>
      <c r="C8" s="1975" t="s">
        <v>1088</v>
      </c>
      <c r="D8" s="1975" t="s">
        <v>1088</v>
      </c>
      <c r="E8" s="1975" t="s">
        <v>1088</v>
      </c>
      <c r="F8" s="1975" t="s">
        <v>1088</v>
      </c>
      <c r="G8" s="1975" t="s">
        <v>3319</v>
      </c>
      <c r="H8" s="1975" t="s">
        <v>1088</v>
      </c>
    </row>
    <row r="9" spans="1:26" s="1643" customFormat="1" ht="18" customHeight="1">
      <c r="A9" s="1968" t="s">
        <v>991</v>
      </c>
      <c r="B9" s="1608">
        <v>452329</v>
      </c>
      <c r="C9" s="1603">
        <v>154904</v>
      </c>
      <c r="D9" s="1603">
        <v>144830</v>
      </c>
      <c r="E9" s="1603">
        <v>19225</v>
      </c>
      <c r="F9" s="1603">
        <v>133370</v>
      </c>
      <c r="G9" s="1603">
        <v>8160</v>
      </c>
      <c r="H9" s="1603">
        <f>ROUND(B9/G9,0)</f>
        <v>55</v>
      </c>
      <c r="I9" s="731"/>
      <c r="J9" s="1705"/>
      <c r="K9" s="1705"/>
    </row>
    <row r="10" spans="1:26" s="1969" customFormat="1" ht="18" customHeight="1">
      <c r="A10" s="1968" t="s">
        <v>660</v>
      </c>
      <c r="B10" s="1608">
        <v>358610</v>
      </c>
      <c r="C10" s="1974">
        <v>122253</v>
      </c>
      <c r="D10" s="1974">
        <v>118883</v>
      </c>
      <c r="E10" s="1974">
        <v>11816</v>
      </c>
      <c r="F10" s="1974">
        <v>105658</v>
      </c>
      <c r="G10" s="1974">
        <v>7411</v>
      </c>
      <c r="H10" s="1603">
        <f>ROUND(B10/G10,0)</f>
        <v>48</v>
      </c>
      <c r="I10" s="731"/>
      <c r="J10" s="1643"/>
      <c r="K10" s="1643"/>
    </row>
    <row r="11" spans="1:26" s="1927" customFormat="1" ht="18" customHeight="1">
      <c r="A11" s="1575">
        <v>2</v>
      </c>
      <c r="B11" s="1973">
        <f>SUM(C11:F11)</f>
        <v>120840</v>
      </c>
      <c r="C11" s="1972">
        <f>SUM(C13:C43)</f>
        <v>46530</v>
      </c>
      <c r="D11" s="1972">
        <f>SUM(D13:D43)</f>
        <v>27967</v>
      </c>
      <c r="E11" s="1972">
        <f>SUM(E13:E43)</f>
        <v>3553</v>
      </c>
      <c r="F11" s="1972">
        <f>SUM(F13:F43)</f>
        <v>42790</v>
      </c>
      <c r="G11" s="1972">
        <f>SUM(G13:G43)</f>
        <v>6180</v>
      </c>
      <c r="H11" s="1971">
        <f>ROUND(B11/G11,0)</f>
        <v>20</v>
      </c>
      <c r="I11" s="1970"/>
      <c r="J11" s="1701"/>
      <c r="K11" s="1701"/>
    </row>
    <row r="12" spans="1:26" s="1705" customFormat="1" ht="18" customHeight="1">
      <c r="A12" s="1968"/>
      <c r="B12" s="1608"/>
      <c r="C12" s="1603"/>
      <c r="D12" s="1603"/>
      <c r="E12" s="1603"/>
      <c r="F12" s="1603"/>
      <c r="G12" s="1603"/>
      <c r="H12" s="1603"/>
      <c r="I12" s="731"/>
    </row>
    <row r="13" spans="1:26" s="1705" customFormat="1" ht="18" customHeight="1">
      <c r="A13" s="1968" t="s">
        <v>3318</v>
      </c>
      <c r="B13" s="1608">
        <f>SUM(C13:F13)</f>
        <v>10531</v>
      </c>
      <c r="C13" s="1603">
        <v>3313</v>
      </c>
      <c r="D13" s="1603">
        <v>3290</v>
      </c>
      <c r="E13" s="1603">
        <v>340</v>
      </c>
      <c r="F13" s="1967">
        <v>3588</v>
      </c>
      <c r="G13" s="1966">
        <v>286</v>
      </c>
      <c r="H13" s="1603">
        <f>ROUND(B13/G13,0)</f>
        <v>37</v>
      </c>
      <c r="I13" s="731"/>
    </row>
    <row r="14" spans="1:26" s="1705" customFormat="1" ht="18" customHeight="1">
      <c r="A14" s="1968" t="s">
        <v>1080</v>
      </c>
      <c r="B14" s="1608">
        <f>SUM(C14:F14)</f>
        <v>6655</v>
      </c>
      <c r="C14" s="1603">
        <v>2789</v>
      </c>
      <c r="D14" s="1603">
        <v>906</v>
      </c>
      <c r="E14" s="1603">
        <v>13</v>
      </c>
      <c r="F14" s="1967">
        <v>2947</v>
      </c>
      <c r="G14" s="1966">
        <v>286</v>
      </c>
      <c r="H14" s="1603">
        <f>ROUND(B14/G14,0)</f>
        <v>23</v>
      </c>
      <c r="I14" s="731"/>
    </row>
    <row r="15" spans="1:26" s="1705" customFormat="1" ht="18" customHeight="1">
      <c r="A15" s="1968"/>
      <c r="B15" s="1608"/>
      <c r="C15" s="1603"/>
      <c r="D15" s="1603"/>
      <c r="E15" s="1603"/>
      <c r="F15" s="1603"/>
      <c r="G15" s="1603"/>
      <c r="H15" s="1603"/>
      <c r="I15" s="731"/>
    </row>
    <row r="16" spans="1:26" s="1705" customFormat="1" ht="18" customHeight="1">
      <c r="A16" s="1968" t="s">
        <v>2568</v>
      </c>
      <c r="B16" s="1608">
        <f>SUM(C16:F16)</f>
        <v>3209</v>
      </c>
      <c r="C16" s="1603">
        <v>1465</v>
      </c>
      <c r="D16" s="1603">
        <v>433</v>
      </c>
      <c r="E16" s="1603">
        <v>6</v>
      </c>
      <c r="F16" s="1967">
        <v>1305</v>
      </c>
      <c r="G16" s="1966">
        <v>225</v>
      </c>
      <c r="H16" s="1603">
        <f>ROUND(B16/G16,0)</f>
        <v>14</v>
      </c>
      <c r="I16" s="731"/>
    </row>
    <row r="17" spans="1:11" s="1705" customFormat="1" ht="18" customHeight="1">
      <c r="A17" s="1968" t="s">
        <v>1077</v>
      </c>
      <c r="B17" s="1608">
        <f>SUM(C17:F17)</f>
        <v>3100</v>
      </c>
      <c r="C17" s="1603">
        <v>1216</v>
      </c>
      <c r="D17" s="1603">
        <v>602</v>
      </c>
      <c r="E17" s="1603">
        <v>9</v>
      </c>
      <c r="F17" s="1967">
        <v>1273</v>
      </c>
      <c r="G17" s="1966">
        <v>268</v>
      </c>
      <c r="H17" s="1603">
        <f>ROUND(B17/G17,0)</f>
        <v>12</v>
      </c>
      <c r="I17" s="731"/>
    </row>
    <row r="18" spans="1:11" s="1705" customFormat="1" ht="18" customHeight="1">
      <c r="A18" s="1968" t="s">
        <v>2570</v>
      </c>
      <c r="B18" s="1608">
        <f>SUM(C18:F18)</f>
        <v>4902</v>
      </c>
      <c r="C18" s="1603">
        <v>2302</v>
      </c>
      <c r="D18" s="1603">
        <v>374</v>
      </c>
      <c r="E18" s="1603">
        <v>41</v>
      </c>
      <c r="F18" s="1967">
        <v>2185</v>
      </c>
      <c r="G18" s="1966">
        <v>268</v>
      </c>
      <c r="H18" s="1603">
        <f>ROUND(B18/G18,0)</f>
        <v>18</v>
      </c>
      <c r="I18" s="731"/>
    </row>
    <row r="19" spans="1:11" s="1705" customFormat="1" ht="18" customHeight="1">
      <c r="A19" s="1968" t="s">
        <v>1133</v>
      </c>
      <c r="B19" s="1608">
        <f>SUM(C19:F19)</f>
        <v>5011</v>
      </c>
      <c r="C19" s="1603">
        <v>1672</v>
      </c>
      <c r="D19" s="1603">
        <v>1697</v>
      </c>
      <c r="E19" s="1603">
        <v>158</v>
      </c>
      <c r="F19" s="1967">
        <v>1484</v>
      </c>
      <c r="G19" s="1966">
        <v>225</v>
      </c>
      <c r="H19" s="1603">
        <f>ROUND(B19/G19,0)</f>
        <v>22</v>
      </c>
      <c r="I19" s="731"/>
    </row>
    <row r="20" spans="1:11" s="1643" customFormat="1" ht="18" customHeight="1">
      <c r="A20" s="1968" t="s">
        <v>2581</v>
      </c>
      <c r="B20" s="1608">
        <f>SUM(C20:F20)</f>
        <v>3689</v>
      </c>
      <c r="C20" s="1603">
        <v>1333</v>
      </c>
      <c r="D20" s="1603">
        <v>1268</v>
      </c>
      <c r="E20" s="1603">
        <v>78</v>
      </c>
      <c r="F20" s="1967">
        <v>1010</v>
      </c>
      <c r="G20" s="1966">
        <v>225</v>
      </c>
      <c r="H20" s="1603">
        <f>ROUND(B20/G20,0)</f>
        <v>16</v>
      </c>
      <c r="I20" s="731"/>
      <c r="J20" s="1705"/>
      <c r="K20" s="1705"/>
    </row>
    <row r="21" spans="1:11" s="1969" customFormat="1" ht="18" customHeight="1">
      <c r="A21" s="1968"/>
      <c r="B21" s="1608"/>
      <c r="C21" s="1603"/>
      <c r="D21" s="1603"/>
      <c r="E21" s="1603"/>
      <c r="F21" s="1603"/>
      <c r="G21" s="1603"/>
      <c r="H21" s="1603"/>
      <c r="I21" s="731"/>
      <c r="J21" s="1705"/>
      <c r="K21" s="1705"/>
    </row>
    <row r="22" spans="1:11" s="1705" customFormat="1" ht="18" customHeight="1">
      <c r="A22" s="1968" t="s">
        <v>3317</v>
      </c>
      <c r="B22" s="1608">
        <f>SUM(C22:F22)</f>
        <v>4581</v>
      </c>
      <c r="C22" s="1603">
        <v>1699</v>
      </c>
      <c r="D22" s="1603">
        <v>1368</v>
      </c>
      <c r="E22" s="1603">
        <v>46</v>
      </c>
      <c r="F22" s="1967">
        <v>1468</v>
      </c>
      <c r="G22" s="1966">
        <v>225</v>
      </c>
      <c r="H22" s="1603">
        <f>ROUND(B22/G22,0)</f>
        <v>20</v>
      </c>
      <c r="I22" s="731"/>
    </row>
    <row r="23" spans="1:11" s="1705" customFormat="1" ht="18" customHeight="1">
      <c r="A23" s="1968" t="s">
        <v>3316</v>
      </c>
      <c r="B23" s="1608">
        <f>SUM(C23:F23)</f>
        <v>8401</v>
      </c>
      <c r="C23" s="1603">
        <v>3759</v>
      </c>
      <c r="D23" s="1603">
        <v>1143</v>
      </c>
      <c r="E23" s="1603">
        <v>32</v>
      </c>
      <c r="F23" s="1967">
        <v>3467</v>
      </c>
      <c r="G23" s="1966">
        <v>286</v>
      </c>
      <c r="H23" s="1603">
        <f>ROUND(B23/G23,0)</f>
        <v>29</v>
      </c>
      <c r="I23" s="731"/>
    </row>
    <row r="24" spans="1:11" s="1705" customFormat="1" ht="18" customHeight="1">
      <c r="A24" s="1968" t="s">
        <v>3315</v>
      </c>
      <c r="B24" s="1608">
        <f>SUM(C24:F24)</f>
        <v>9073</v>
      </c>
      <c r="C24" s="1603">
        <v>4083</v>
      </c>
      <c r="D24" s="1603">
        <v>1995</v>
      </c>
      <c r="E24" s="1603">
        <v>62</v>
      </c>
      <c r="F24" s="1967">
        <v>2933</v>
      </c>
      <c r="G24" s="1966">
        <v>286</v>
      </c>
      <c r="H24" s="1603">
        <f>ROUND(B24/G24,0)</f>
        <v>32</v>
      </c>
      <c r="I24" s="731"/>
    </row>
    <row r="25" spans="1:11" s="1705" customFormat="1" ht="18" customHeight="1">
      <c r="A25" s="1968" t="s">
        <v>1129</v>
      </c>
      <c r="B25" s="1608">
        <f>SUM(C25:F25)</f>
        <v>1461</v>
      </c>
      <c r="C25" s="1603">
        <v>376</v>
      </c>
      <c r="D25" s="1603">
        <v>779</v>
      </c>
      <c r="E25" s="1603">
        <v>13</v>
      </c>
      <c r="F25" s="1967">
        <v>293</v>
      </c>
      <c r="G25" s="1966">
        <v>225</v>
      </c>
      <c r="H25" s="1603">
        <f>ROUND(B25/G25,0)</f>
        <v>6</v>
      </c>
      <c r="I25" s="731"/>
    </row>
    <row r="26" spans="1:11" s="1705" customFormat="1" ht="18" customHeight="1">
      <c r="A26" s="1968" t="s">
        <v>2593</v>
      </c>
      <c r="B26" s="1608">
        <f>SUM(C26:F26)</f>
        <v>3253</v>
      </c>
      <c r="C26" s="1603">
        <v>777</v>
      </c>
      <c r="D26" s="1603">
        <v>1732</v>
      </c>
      <c r="E26" s="1603">
        <v>30</v>
      </c>
      <c r="F26" s="1967">
        <v>714</v>
      </c>
      <c r="G26" s="1966">
        <v>225</v>
      </c>
      <c r="H26" s="1603">
        <f>ROUND(B26/G26,0)</f>
        <v>14</v>
      </c>
      <c r="I26" s="731"/>
    </row>
    <row r="27" spans="1:11" s="1705" customFormat="1" ht="18" customHeight="1">
      <c r="A27" s="1968"/>
      <c r="B27" s="1608"/>
      <c r="C27" s="1603"/>
      <c r="D27" s="1603"/>
      <c r="E27" s="1603"/>
      <c r="F27" s="1603"/>
      <c r="G27" s="1603"/>
      <c r="H27" s="1603"/>
      <c r="I27" s="731"/>
    </row>
    <row r="28" spans="1:11" s="1705" customFormat="1" ht="18" customHeight="1">
      <c r="A28" s="1968" t="s">
        <v>1082</v>
      </c>
      <c r="B28" s="1608">
        <f>SUM(C28:F28)</f>
        <v>5042</v>
      </c>
      <c r="C28" s="1603">
        <v>2258</v>
      </c>
      <c r="D28" s="1603">
        <v>684</v>
      </c>
      <c r="E28" s="1603">
        <v>5</v>
      </c>
      <c r="F28" s="1967">
        <v>2095</v>
      </c>
      <c r="G28" s="1966">
        <v>225</v>
      </c>
      <c r="H28" s="1603">
        <f>ROUND(B28/G28,0)</f>
        <v>22</v>
      </c>
      <c r="I28" s="731"/>
    </row>
    <row r="29" spans="1:11" s="1705" customFormat="1" ht="18" customHeight="1">
      <c r="A29" s="1968" t="s">
        <v>1113</v>
      </c>
      <c r="B29" s="1608">
        <f>SUM(C29:F29)</f>
        <v>7949</v>
      </c>
      <c r="C29" s="1603">
        <v>883</v>
      </c>
      <c r="D29" s="1603">
        <v>3149</v>
      </c>
      <c r="E29" s="1603">
        <v>2232</v>
      </c>
      <c r="F29" s="1967">
        <v>1685</v>
      </c>
      <c r="G29" s="1966">
        <v>225</v>
      </c>
      <c r="H29" s="1603">
        <f>ROUND(B29/G29,0)</f>
        <v>35</v>
      </c>
      <c r="I29" s="731"/>
    </row>
    <row r="30" spans="1:11" s="1705" customFormat="1" ht="18" customHeight="1">
      <c r="A30" s="1968" t="s">
        <v>1081</v>
      </c>
      <c r="B30" s="1608">
        <f>SUM(C30:F30)</f>
        <v>2866</v>
      </c>
      <c r="C30" s="1603">
        <v>938</v>
      </c>
      <c r="D30" s="1603">
        <v>1092</v>
      </c>
      <c r="E30" s="1603">
        <v>54</v>
      </c>
      <c r="F30" s="1967">
        <v>782</v>
      </c>
      <c r="G30" s="1966">
        <v>225</v>
      </c>
      <c r="H30" s="1603">
        <f>ROUND(B30/G30,0)</f>
        <v>13</v>
      </c>
      <c r="I30" s="731"/>
    </row>
    <row r="31" spans="1:11" s="1705" customFormat="1" ht="18" customHeight="1">
      <c r="A31" s="1968" t="s">
        <v>2590</v>
      </c>
      <c r="B31" s="1608">
        <f>SUM(C31:F31)</f>
        <v>4155</v>
      </c>
      <c r="C31" s="1603">
        <v>1500</v>
      </c>
      <c r="D31" s="1603">
        <v>1215</v>
      </c>
      <c r="E31" s="1603">
        <v>19</v>
      </c>
      <c r="F31" s="1967">
        <v>1421</v>
      </c>
      <c r="G31" s="1966">
        <v>225</v>
      </c>
      <c r="H31" s="1603">
        <f>ROUND(B31/G31,0)</f>
        <v>18</v>
      </c>
      <c r="I31" s="731"/>
    </row>
    <row r="32" spans="1:11" s="1705" customFormat="1" ht="18" customHeight="1">
      <c r="A32" s="1968" t="s">
        <v>1120</v>
      </c>
      <c r="B32" s="1608">
        <f>SUM(C32:F32)</f>
        <v>2584</v>
      </c>
      <c r="C32" s="1603">
        <v>1038</v>
      </c>
      <c r="D32" s="1603">
        <v>569</v>
      </c>
      <c r="E32" s="1603">
        <v>29</v>
      </c>
      <c r="F32" s="1967">
        <v>948</v>
      </c>
      <c r="G32" s="1966">
        <v>225</v>
      </c>
      <c r="H32" s="1603">
        <f>ROUND(B32/G32,0)</f>
        <v>11</v>
      </c>
      <c r="I32" s="731"/>
    </row>
    <row r="33" spans="1:11" s="1705" customFormat="1" ht="18" customHeight="1">
      <c r="A33" s="1968"/>
      <c r="B33" s="1608"/>
      <c r="C33" s="1603"/>
      <c r="D33" s="1603"/>
      <c r="E33" s="1603"/>
      <c r="F33" s="1603"/>
      <c r="G33" s="1603"/>
      <c r="H33" s="1603"/>
      <c r="I33" s="731"/>
    </row>
    <row r="34" spans="1:11" s="1705" customFormat="1" ht="18" customHeight="1">
      <c r="A34" s="1968" t="s">
        <v>2591</v>
      </c>
      <c r="B34" s="1608">
        <f>SUM(C34:F34)</f>
        <v>3934</v>
      </c>
      <c r="C34" s="1603">
        <v>1887</v>
      </c>
      <c r="D34" s="1603">
        <v>354</v>
      </c>
      <c r="E34" s="1603">
        <v>7</v>
      </c>
      <c r="F34" s="1967">
        <v>1686</v>
      </c>
      <c r="G34" s="1966">
        <v>225</v>
      </c>
      <c r="H34" s="1603">
        <f>ROUND(B34/G34,0)</f>
        <v>17</v>
      </c>
      <c r="I34" s="731"/>
    </row>
    <row r="35" spans="1:11" s="1705" customFormat="1" ht="18" customHeight="1">
      <c r="A35" s="1968" t="s">
        <v>3314</v>
      </c>
      <c r="B35" s="1608">
        <f>SUM(C35:F35)</f>
        <v>2777</v>
      </c>
      <c r="C35" s="1603">
        <v>1043</v>
      </c>
      <c r="D35" s="1603">
        <v>863</v>
      </c>
      <c r="E35" s="1603" t="s">
        <v>443</v>
      </c>
      <c r="F35" s="1967">
        <v>871</v>
      </c>
      <c r="G35" s="1966">
        <v>225</v>
      </c>
      <c r="H35" s="1603">
        <f>ROUND(B35/G35,0)</f>
        <v>12</v>
      </c>
      <c r="I35" s="731"/>
    </row>
    <row r="36" spans="1:11" s="1705" customFormat="1" ht="18" customHeight="1">
      <c r="A36" s="1968" t="s">
        <v>1076</v>
      </c>
      <c r="B36" s="1608">
        <f>SUM(C36:F36)</f>
        <v>5045</v>
      </c>
      <c r="C36" s="1603">
        <v>1885</v>
      </c>
      <c r="D36" s="1603">
        <v>1453</v>
      </c>
      <c r="E36" s="1603">
        <v>49</v>
      </c>
      <c r="F36" s="1967">
        <v>1658</v>
      </c>
      <c r="G36" s="1966">
        <v>225</v>
      </c>
      <c r="H36" s="1603">
        <f>ROUND(B36/G36,0)</f>
        <v>22</v>
      </c>
      <c r="I36" s="731"/>
    </row>
    <row r="37" spans="1:11" s="1705" customFormat="1" ht="18" customHeight="1">
      <c r="A37" s="1968" t="s">
        <v>1083</v>
      </c>
      <c r="B37" s="1608">
        <f>SUM(C37:F37)</f>
        <v>3262</v>
      </c>
      <c r="C37" s="1603">
        <v>1406</v>
      </c>
      <c r="D37" s="1603">
        <v>557</v>
      </c>
      <c r="E37" s="1603">
        <v>4</v>
      </c>
      <c r="F37" s="1967">
        <v>1295</v>
      </c>
      <c r="G37" s="1966">
        <v>225</v>
      </c>
      <c r="H37" s="1603">
        <f>ROUND(B37/G37,0)</f>
        <v>14</v>
      </c>
      <c r="I37" s="731"/>
    </row>
    <row r="38" spans="1:11" s="1705" customFormat="1" ht="18" customHeight="1">
      <c r="A38" s="1968" t="s">
        <v>3313</v>
      </c>
      <c r="B38" s="1608">
        <f>SUM(C38:F38)</f>
        <v>2438</v>
      </c>
      <c r="C38" s="1603">
        <v>950</v>
      </c>
      <c r="D38" s="1603">
        <v>423</v>
      </c>
      <c r="E38" s="1603">
        <v>201</v>
      </c>
      <c r="F38" s="1967">
        <v>864</v>
      </c>
      <c r="G38" s="1966">
        <v>225</v>
      </c>
      <c r="H38" s="1603">
        <f>ROUND(B38/G38,0)</f>
        <v>11</v>
      </c>
      <c r="I38" s="731"/>
    </row>
    <row r="39" spans="1:11" s="1705" customFormat="1" ht="18" customHeight="1">
      <c r="A39" s="1968"/>
      <c r="B39" s="1608"/>
      <c r="C39" s="1603"/>
      <c r="D39" s="1603"/>
      <c r="E39" s="1603"/>
      <c r="F39" s="1603"/>
      <c r="G39" s="1603"/>
      <c r="H39" s="1603"/>
      <c r="I39" s="731"/>
    </row>
    <row r="40" spans="1:11" s="1705" customFormat="1" ht="18" customHeight="1">
      <c r="A40" s="1968" t="s">
        <v>3278</v>
      </c>
      <c r="B40" s="1608">
        <f>SUM(C40:F40)</f>
        <v>4782</v>
      </c>
      <c r="C40" s="1603">
        <v>1992</v>
      </c>
      <c r="D40" s="1603">
        <v>946</v>
      </c>
      <c r="E40" s="1603">
        <v>91</v>
      </c>
      <c r="F40" s="1967">
        <v>1753</v>
      </c>
      <c r="G40" s="1966">
        <v>225</v>
      </c>
      <c r="H40" s="1603">
        <f>ROUND(B40/G40,0)</f>
        <v>21</v>
      </c>
      <c r="I40" s="731"/>
    </row>
    <row r="41" spans="1:11" s="1705" customFormat="1" ht="18" customHeight="1">
      <c r="A41" s="1968" t="s">
        <v>3312</v>
      </c>
      <c r="B41" s="1608">
        <f>SUM(C41:F41)</f>
        <v>5967</v>
      </c>
      <c r="C41" s="1603">
        <v>2970</v>
      </c>
      <c r="D41" s="1603">
        <v>589</v>
      </c>
      <c r="E41" s="1603">
        <v>7</v>
      </c>
      <c r="F41" s="1967">
        <v>2401</v>
      </c>
      <c r="G41" s="1966">
        <v>225</v>
      </c>
      <c r="H41" s="1603">
        <f>ROUND(B41/G41,0)</f>
        <v>27</v>
      </c>
      <c r="I41" s="731"/>
    </row>
    <row r="42" spans="1:11" s="1705" customFormat="1" ht="18" customHeight="1">
      <c r="A42" s="1968" t="s">
        <v>1115</v>
      </c>
      <c r="B42" s="1608">
        <f>SUM(C42:F42)</f>
        <v>3046</v>
      </c>
      <c r="C42" s="1603">
        <v>1540</v>
      </c>
      <c r="D42" s="1603">
        <v>203</v>
      </c>
      <c r="E42" s="1603">
        <v>9</v>
      </c>
      <c r="F42" s="1967">
        <v>1294</v>
      </c>
      <c r="G42" s="1966">
        <v>225</v>
      </c>
      <c r="H42" s="1603">
        <f>ROUND(B42/G42,0)</f>
        <v>14</v>
      </c>
      <c r="I42" s="731"/>
    </row>
    <row r="43" spans="1:11" s="1705" customFormat="1" ht="18" customHeight="1">
      <c r="A43" s="1965" t="s">
        <v>1121</v>
      </c>
      <c r="B43" s="1964">
        <f>SUM(C43:F43)</f>
        <v>3127</v>
      </c>
      <c r="C43" s="1961">
        <v>1456</v>
      </c>
      <c r="D43" s="1961">
        <v>283</v>
      </c>
      <c r="E43" s="1961">
        <v>18</v>
      </c>
      <c r="F43" s="1963">
        <v>1370</v>
      </c>
      <c r="G43" s="1962">
        <v>225</v>
      </c>
      <c r="H43" s="1961">
        <f>ROUND(B43/G43,0)</f>
        <v>14</v>
      </c>
      <c r="I43" s="731"/>
    </row>
    <row r="44" spans="1:11" s="231" customFormat="1" ht="15" customHeight="1">
      <c r="A44" s="232" t="s">
        <v>3311</v>
      </c>
      <c r="B44" s="232"/>
      <c r="C44" s="232"/>
      <c r="D44" s="232"/>
      <c r="E44" s="232"/>
      <c r="F44" s="232"/>
      <c r="H44" s="1960"/>
    </row>
    <row r="45" spans="1:11" s="231" customFormat="1" ht="15" customHeight="1">
      <c r="A45" s="231" t="s">
        <v>3310</v>
      </c>
      <c r="H45" s="1960"/>
    </row>
    <row r="46" spans="1:11" s="231" customFormat="1" ht="15" customHeight="1">
      <c r="A46" s="231" t="s">
        <v>3309</v>
      </c>
      <c r="H46" s="1960"/>
    </row>
    <row r="47" spans="1:11" s="1705" customFormat="1" ht="21" customHeight="1">
      <c r="A47" s="1579"/>
      <c r="B47" s="1579"/>
      <c r="C47" s="1579"/>
      <c r="D47" s="1579"/>
      <c r="E47" s="1579"/>
      <c r="F47" s="1579"/>
      <c r="G47" s="1579"/>
      <c r="H47" s="1579"/>
      <c r="I47" s="1579"/>
      <c r="J47" s="1579"/>
      <c r="K47" s="1579"/>
    </row>
    <row r="48" spans="1:11" s="1705" customFormat="1" ht="21" customHeight="1">
      <c r="A48" s="1579"/>
      <c r="B48" s="1579"/>
      <c r="C48" s="1579"/>
      <c r="D48" s="1579"/>
      <c r="E48" s="1579"/>
      <c r="F48" s="1579"/>
      <c r="G48" s="1579"/>
      <c r="H48" s="1579"/>
      <c r="I48" s="1579"/>
      <c r="J48" s="1579"/>
      <c r="K48" s="1579"/>
    </row>
    <row r="49" spans="1:11" s="1705" customFormat="1" ht="21" customHeight="1">
      <c r="A49" s="1579"/>
      <c r="B49" s="1579"/>
      <c r="C49" s="1579"/>
      <c r="D49" s="1579"/>
      <c r="E49" s="1579"/>
      <c r="F49" s="1579"/>
      <c r="G49" s="1579"/>
      <c r="H49" s="1579"/>
      <c r="I49" s="1579"/>
      <c r="J49" s="1579"/>
      <c r="K49" s="1579"/>
    </row>
    <row r="50" spans="1:11" s="1705" customFormat="1" ht="15" customHeight="1">
      <c r="A50" s="1579"/>
      <c r="B50" s="1579"/>
      <c r="C50" s="1579"/>
      <c r="D50" s="1579"/>
      <c r="E50" s="1579"/>
      <c r="F50" s="1579"/>
      <c r="G50" s="1579"/>
      <c r="H50" s="1579"/>
      <c r="I50" s="1579"/>
      <c r="J50" s="1579"/>
      <c r="K50" s="1579"/>
    </row>
    <row r="51" spans="1:11" s="1705" customFormat="1" ht="21" customHeight="1">
      <c r="A51" s="1579"/>
      <c r="B51" s="1579"/>
      <c r="C51" s="1579"/>
      <c r="D51" s="1579"/>
      <c r="E51" s="1579"/>
      <c r="F51" s="1579"/>
      <c r="G51" s="1579"/>
      <c r="H51" s="1579"/>
      <c r="I51" s="1579"/>
      <c r="J51" s="1579"/>
      <c r="K51" s="1579"/>
    </row>
    <row r="52" spans="1:11" s="1705" customFormat="1" ht="21" customHeight="1">
      <c r="A52" s="1579"/>
      <c r="B52" s="1579"/>
      <c r="C52" s="1579"/>
      <c r="D52" s="1579"/>
      <c r="E52" s="1579"/>
      <c r="F52" s="1579"/>
      <c r="G52" s="1579"/>
      <c r="H52" s="1579"/>
      <c r="I52" s="1579"/>
      <c r="J52" s="1579"/>
      <c r="K52" s="1579"/>
    </row>
    <row r="53" spans="1:11" s="1705" customFormat="1" ht="21" customHeight="1">
      <c r="A53" s="1579"/>
      <c r="B53" s="1579"/>
      <c r="C53" s="1579"/>
      <c r="D53" s="1579"/>
      <c r="E53" s="1579"/>
      <c r="F53" s="1579"/>
      <c r="G53" s="1579"/>
      <c r="H53" s="1579"/>
      <c r="I53" s="1579"/>
      <c r="J53" s="1579"/>
      <c r="K53" s="1579"/>
    </row>
    <row r="54" spans="1:11" s="1705" customFormat="1" ht="21" customHeight="1">
      <c r="A54" s="1579"/>
      <c r="B54" s="1579"/>
      <c r="C54" s="1579"/>
      <c r="D54" s="1579"/>
      <c r="E54" s="1579"/>
      <c r="F54" s="1579"/>
      <c r="G54" s="1579"/>
      <c r="H54" s="1579"/>
      <c r="I54" s="1579"/>
      <c r="J54" s="1579"/>
      <c r="K54" s="1579"/>
    </row>
    <row r="55" spans="1:11" ht="17.25" customHeight="1"/>
    <row r="56" spans="1:11" ht="17.25" customHeight="1"/>
    <row r="57" spans="1:11" ht="18" customHeight="1"/>
  </sheetData>
  <mergeCells count="7">
    <mergeCell ref="A1:D1"/>
    <mergeCell ref="A2:D2"/>
    <mergeCell ref="A3:H3"/>
    <mergeCell ref="B6:F6"/>
    <mergeCell ref="G6:G7"/>
    <mergeCell ref="H6:H7"/>
    <mergeCell ref="A6:A7"/>
  </mergeCells>
  <phoneticPr fontId="20"/>
  <pageMargins left="0.62992125984251968" right="0.62992125984251968" top="0.74803149606299213" bottom="0.74803149606299213" header="0.31496062992125984" footer="0.31496062992125984"/>
  <headerFooter alignWithMargins="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zoomScaleNormal="100" zoomScaleSheetLayoutView="100" workbookViewId="0">
      <selection activeCell="A2" sqref="A2:D2"/>
    </sheetView>
  </sheetViews>
  <sheetFormatPr defaultColWidth="9" defaultRowHeight="13.5"/>
  <cols>
    <col min="1" max="1" width="19.625" style="1579" customWidth="1"/>
    <col min="2" max="8" width="15.125" style="1579" customWidth="1"/>
    <col min="9" max="11" width="10.5" style="1579" customWidth="1"/>
    <col min="12" max="16384" width="9" style="1579"/>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ht="26.1" customHeight="1">
      <c r="A3" s="3127" t="s">
        <v>3333</v>
      </c>
      <c r="B3" s="3127"/>
      <c r="C3" s="3127"/>
      <c r="D3" s="3127"/>
      <c r="E3" s="3127"/>
      <c r="F3" s="3127"/>
      <c r="G3" s="3127"/>
      <c r="H3" s="3127"/>
      <c r="I3" s="1977"/>
      <c r="J3" s="1977"/>
      <c r="K3" s="1977"/>
    </row>
    <row r="4" spans="1:26" s="1569" customFormat="1" ht="15" customHeight="1">
      <c r="A4" s="242"/>
      <c r="B4" s="242"/>
      <c r="C4" s="242"/>
      <c r="D4" s="242"/>
      <c r="E4" s="242"/>
      <c r="F4" s="242"/>
      <c r="G4" s="242"/>
      <c r="H4" s="242"/>
    </row>
    <row r="5" spans="1:26" s="1569" customFormat="1" ht="15" customHeight="1" thickBot="1"/>
    <row r="6" spans="1:26" s="1705" customFormat="1" ht="18" customHeight="1" thickTop="1">
      <c r="A6" s="3647" t="s">
        <v>3332</v>
      </c>
      <c r="B6" s="3651" t="s">
        <v>3331</v>
      </c>
      <c r="C6" s="3654"/>
      <c r="D6" s="3654"/>
      <c r="E6" s="3654"/>
      <c r="F6" s="3650"/>
      <c r="G6" s="3648" t="s">
        <v>3330</v>
      </c>
      <c r="H6" s="3758" t="s">
        <v>3329</v>
      </c>
    </row>
    <row r="7" spans="1:26" s="1705" customFormat="1" ht="18" customHeight="1">
      <c r="A7" s="3216"/>
      <c r="B7" s="1601" t="s">
        <v>25</v>
      </c>
      <c r="C7" s="1582" t="s">
        <v>2748</v>
      </c>
      <c r="D7" s="698" t="s">
        <v>3153</v>
      </c>
      <c r="E7" s="698" t="s">
        <v>3320</v>
      </c>
      <c r="F7" s="698" t="s">
        <v>202</v>
      </c>
      <c r="G7" s="3219"/>
      <c r="H7" s="3217"/>
    </row>
    <row r="8" spans="1:26" s="1569" customFormat="1" ht="18" customHeight="1">
      <c r="A8" s="1976"/>
      <c r="B8" s="1975" t="s">
        <v>1088</v>
      </c>
      <c r="C8" s="1975" t="s">
        <v>1088</v>
      </c>
      <c r="D8" s="1975" t="s">
        <v>1088</v>
      </c>
      <c r="E8" s="1975" t="s">
        <v>1088</v>
      </c>
      <c r="F8" s="1975" t="s">
        <v>1088</v>
      </c>
      <c r="G8" s="1975" t="s">
        <v>3319</v>
      </c>
      <c r="H8" s="1975" t="s">
        <v>1088</v>
      </c>
    </row>
    <row r="9" spans="1:26" s="1643" customFormat="1" ht="18" customHeight="1">
      <c r="A9" s="1968" t="s">
        <v>991</v>
      </c>
      <c r="B9" s="1608" t="s">
        <v>432</v>
      </c>
      <c r="C9" s="1603" t="s">
        <v>432</v>
      </c>
      <c r="D9" s="1603" t="s">
        <v>432</v>
      </c>
      <c r="E9" s="1603" t="s">
        <v>432</v>
      </c>
      <c r="F9" s="1603" t="s">
        <v>432</v>
      </c>
      <c r="G9" s="1603" t="s">
        <v>432</v>
      </c>
      <c r="H9" s="1603" t="s">
        <v>432</v>
      </c>
      <c r="I9" s="731"/>
      <c r="J9" s="1705"/>
      <c r="K9" s="1705"/>
    </row>
    <row r="10" spans="1:26" s="1969" customFormat="1" ht="18" customHeight="1">
      <c r="A10" s="1968" t="s">
        <v>660</v>
      </c>
      <c r="B10" s="1608">
        <v>9623</v>
      </c>
      <c r="C10" s="1974">
        <v>4459</v>
      </c>
      <c r="D10" s="1974">
        <v>1024</v>
      </c>
      <c r="E10" s="1974">
        <v>65</v>
      </c>
      <c r="F10" s="1974">
        <v>4075</v>
      </c>
      <c r="G10" s="1974">
        <v>56</v>
      </c>
      <c r="H10" s="1974">
        <v>171</v>
      </c>
      <c r="I10" s="731"/>
      <c r="J10" s="1643"/>
      <c r="K10" s="1643"/>
    </row>
    <row r="11" spans="1:26" s="1927" customFormat="1" ht="18" customHeight="1">
      <c r="A11" s="1575">
        <v>2</v>
      </c>
      <c r="B11" s="1972">
        <f t="shared" ref="B11:G11" si="0">SUM(B13:B13)</f>
        <v>17715</v>
      </c>
      <c r="C11" s="1972">
        <f t="shared" si="0"/>
        <v>7278</v>
      </c>
      <c r="D11" s="1972">
        <f t="shared" si="0"/>
        <v>3291</v>
      </c>
      <c r="E11" s="1972">
        <f t="shared" si="0"/>
        <v>154</v>
      </c>
      <c r="F11" s="1972">
        <f t="shared" si="0"/>
        <v>6992</v>
      </c>
      <c r="G11" s="1972">
        <f t="shared" si="0"/>
        <v>288</v>
      </c>
      <c r="H11" s="1978">
        <f>ROUND(B11/G11,0)</f>
        <v>62</v>
      </c>
      <c r="I11" s="1970"/>
      <c r="J11" s="1701"/>
      <c r="K11" s="1701"/>
    </row>
    <row r="12" spans="1:26" s="1705" customFormat="1" ht="18" customHeight="1">
      <c r="A12" s="1968"/>
      <c r="B12" s="1608"/>
      <c r="C12" s="1603"/>
      <c r="D12" s="1603"/>
      <c r="E12" s="1603"/>
      <c r="F12" s="1603"/>
      <c r="G12" s="1603"/>
      <c r="H12" s="1603"/>
      <c r="I12" s="731"/>
    </row>
    <row r="13" spans="1:26" s="1705" customFormat="1" ht="18" customHeight="1">
      <c r="A13" s="1965" t="s">
        <v>3328</v>
      </c>
      <c r="B13" s="1964">
        <f>SUM(C13:F13)</f>
        <v>17715</v>
      </c>
      <c r="C13" s="1961">
        <v>7278</v>
      </c>
      <c r="D13" s="1961">
        <v>3291</v>
      </c>
      <c r="E13" s="1961">
        <v>154</v>
      </c>
      <c r="F13" s="1963">
        <v>6992</v>
      </c>
      <c r="G13" s="1962">
        <v>288</v>
      </c>
      <c r="H13" s="1961">
        <f>ROUND(B13/G13,0)</f>
        <v>62</v>
      </c>
      <c r="I13" s="731"/>
    </row>
    <row r="14" spans="1:26" s="231" customFormat="1" ht="15" customHeight="1">
      <c r="A14" s="232" t="s">
        <v>3311</v>
      </c>
      <c r="B14" s="232"/>
      <c r="C14" s="232"/>
      <c r="D14" s="232"/>
      <c r="E14" s="232"/>
      <c r="F14" s="232"/>
      <c r="H14" s="1960"/>
    </row>
    <row r="15" spans="1:26" s="231" customFormat="1" ht="15" customHeight="1">
      <c r="A15" s="231" t="s">
        <v>3327</v>
      </c>
      <c r="H15" s="1960"/>
    </row>
    <row r="16" spans="1:26" s="231" customFormat="1" ht="15" customHeight="1">
      <c r="A16" s="231" t="s">
        <v>3326</v>
      </c>
      <c r="H16" s="1960"/>
    </row>
    <row r="17" spans="1:11" s="231" customFormat="1" ht="15" customHeight="1">
      <c r="A17" s="231" t="s">
        <v>3309</v>
      </c>
      <c r="H17" s="1960"/>
    </row>
    <row r="18" spans="1:11" s="1705" customFormat="1" ht="21" customHeight="1">
      <c r="A18" s="1579"/>
      <c r="B18" s="1579"/>
      <c r="C18" s="1579"/>
      <c r="D18" s="1579"/>
      <c r="E18" s="1579"/>
      <c r="F18" s="1579"/>
      <c r="G18" s="1579"/>
      <c r="H18" s="1579"/>
      <c r="I18" s="1579"/>
      <c r="J18" s="1579"/>
      <c r="K18" s="1579"/>
    </row>
    <row r="19" spans="1:11" s="1705" customFormat="1" ht="21" customHeight="1">
      <c r="A19" s="1579"/>
      <c r="B19" s="1579"/>
      <c r="C19" s="1579"/>
      <c r="D19" s="1579"/>
      <c r="E19" s="1579"/>
      <c r="F19" s="1579"/>
      <c r="G19" s="1579"/>
      <c r="H19" s="1579"/>
      <c r="I19" s="1579"/>
      <c r="J19" s="1579"/>
      <c r="K19" s="1579"/>
    </row>
    <row r="20" spans="1:11" s="1705" customFormat="1" ht="21" customHeight="1">
      <c r="A20" s="1579"/>
      <c r="B20" s="1579"/>
      <c r="C20" s="1579"/>
      <c r="D20" s="1579"/>
      <c r="E20" s="1579"/>
      <c r="F20" s="1579"/>
      <c r="G20" s="1579"/>
      <c r="H20" s="1579"/>
      <c r="I20" s="1579"/>
      <c r="J20" s="1579"/>
      <c r="K20" s="1579"/>
    </row>
    <row r="21" spans="1:11" s="1705" customFormat="1" ht="15" customHeight="1">
      <c r="A21" s="1579"/>
      <c r="B21" s="1579"/>
      <c r="C21" s="1579"/>
      <c r="D21" s="1579"/>
      <c r="E21" s="1579"/>
      <c r="F21" s="1579"/>
      <c r="G21" s="1579"/>
      <c r="H21" s="1579"/>
      <c r="I21" s="1579"/>
      <c r="J21" s="1579"/>
      <c r="K21" s="1579"/>
    </row>
    <row r="22" spans="1:11" s="1705" customFormat="1" ht="21" customHeight="1">
      <c r="A22" s="1579"/>
      <c r="B22" s="1579"/>
      <c r="C22" s="1579"/>
      <c r="D22" s="1579"/>
      <c r="E22" s="1579"/>
      <c r="F22" s="1579"/>
      <c r="G22" s="1579"/>
      <c r="H22" s="1579"/>
      <c r="I22" s="1579"/>
      <c r="J22" s="1579"/>
      <c r="K22" s="1579"/>
    </row>
    <row r="23" spans="1:11" s="1705" customFormat="1" ht="21" customHeight="1">
      <c r="A23" s="1579"/>
      <c r="B23" s="1579"/>
      <c r="C23" s="1579"/>
      <c r="D23" s="1579"/>
      <c r="E23" s="1579"/>
      <c r="F23" s="1579"/>
      <c r="G23" s="1579"/>
      <c r="H23" s="1579"/>
      <c r="I23" s="1579"/>
      <c r="J23" s="1579"/>
      <c r="K23" s="1579"/>
    </row>
    <row r="24" spans="1:11" s="1705" customFormat="1" ht="21" customHeight="1">
      <c r="A24" s="1579"/>
      <c r="B24" s="1579"/>
      <c r="C24" s="1579"/>
      <c r="D24" s="1579"/>
      <c r="E24" s="1579"/>
      <c r="F24" s="1579"/>
      <c r="G24" s="1579"/>
      <c r="H24" s="1579"/>
      <c r="I24" s="1579"/>
      <c r="J24" s="1579"/>
      <c r="K24" s="1579"/>
    </row>
    <row r="25" spans="1:11" s="1705" customFormat="1" ht="21" customHeight="1">
      <c r="A25" s="1579"/>
      <c r="B25" s="1579"/>
      <c r="C25" s="1579"/>
      <c r="D25" s="1579"/>
      <c r="E25" s="1579"/>
      <c r="F25" s="1579"/>
      <c r="G25" s="1579"/>
      <c r="H25" s="1579"/>
      <c r="I25" s="1579"/>
      <c r="J25" s="1579"/>
      <c r="K25" s="1579"/>
    </row>
    <row r="26" spans="1:11" ht="17.25" customHeight="1"/>
    <row r="27" spans="1:11" ht="17.25" customHeight="1"/>
    <row r="28" spans="1:11" ht="18" customHeight="1"/>
  </sheetData>
  <mergeCells count="7">
    <mergeCell ref="A1:D1"/>
    <mergeCell ref="A2:D2"/>
    <mergeCell ref="A3:H3"/>
    <mergeCell ref="B6:F6"/>
    <mergeCell ref="G6:G7"/>
    <mergeCell ref="H6:H7"/>
    <mergeCell ref="A6:A7"/>
  </mergeCells>
  <phoneticPr fontId="20"/>
  <pageMargins left="0.62992125984251968" right="0.62992125984251968" top="0.74803149606299213" bottom="0.74803149606299213" header="0.31496062992125984" footer="0.31496062992125984"/>
  <headerFooter alignWithMargins="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zoomScaleNormal="100" zoomScaleSheetLayoutView="100" workbookViewId="0">
      <selection activeCell="A2" sqref="A2:D2"/>
    </sheetView>
  </sheetViews>
  <sheetFormatPr defaultColWidth="9" defaultRowHeight="14.25"/>
  <cols>
    <col min="1" max="1" width="24.625" style="114" customWidth="1"/>
    <col min="2" max="6" width="20.625" style="114" customWidth="1"/>
    <col min="7" max="16384" width="9" style="11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ht="26.1" customHeight="1">
      <c r="A3" s="3047" t="s">
        <v>3341</v>
      </c>
      <c r="B3" s="3047"/>
      <c r="C3" s="3047"/>
      <c r="D3" s="3047"/>
      <c r="E3" s="3047"/>
      <c r="F3" s="3047"/>
    </row>
    <row r="4" spans="1:26" s="90" customFormat="1" ht="15" customHeight="1"/>
    <row r="5" spans="1:26" s="141" customFormat="1" ht="20.100000000000001" customHeight="1">
      <c r="A5" s="3048" t="s">
        <v>3340</v>
      </c>
      <c r="B5" s="3048"/>
      <c r="C5" s="3048"/>
      <c r="D5" s="3048"/>
      <c r="E5" s="3048"/>
      <c r="F5" s="3048"/>
    </row>
    <row r="6" spans="1:26" s="90" customFormat="1" ht="15" customHeight="1" thickBot="1">
      <c r="A6" s="1817" t="s">
        <v>215</v>
      </c>
      <c r="B6" s="1979"/>
      <c r="C6" s="1979"/>
      <c r="D6" s="1979"/>
      <c r="E6" s="1979"/>
      <c r="F6" s="106" t="s">
        <v>3339</v>
      </c>
    </row>
    <row r="7" spans="1:26" ht="18" customHeight="1" thickTop="1">
      <c r="A7" s="3076" t="s">
        <v>2024</v>
      </c>
      <c r="B7" s="3044" t="s">
        <v>2546</v>
      </c>
      <c r="C7" s="3045"/>
      <c r="D7" s="3045"/>
      <c r="E7" s="3045"/>
      <c r="F7" s="3045"/>
      <c r="G7" s="1845"/>
    </row>
    <row r="8" spans="1:26" ht="18" customHeight="1">
      <c r="A8" s="3134"/>
      <c r="B8" s="1842" t="s">
        <v>25</v>
      </c>
      <c r="C8" s="1786" t="s">
        <v>3338</v>
      </c>
      <c r="D8" s="1790" t="s">
        <v>3337</v>
      </c>
      <c r="E8" s="1790" t="s">
        <v>3336</v>
      </c>
      <c r="F8" s="257" t="s">
        <v>3335</v>
      </c>
      <c r="G8" s="1845"/>
    </row>
    <row r="9" spans="1:26" s="1115" customFormat="1" ht="18" customHeight="1">
      <c r="A9" s="1824" t="s">
        <v>25</v>
      </c>
      <c r="B9" s="303">
        <f t="shared" ref="B9:B30" si="0">SUM(C9:F9)</f>
        <v>1174</v>
      </c>
      <c r="C9" s="303">
        <f>SUM(C10:C30)</f>
        <v>296</v>
      </c>
      <c r="D9" s="303">
        <f>SUM(D10:D30)</f>
        <v>336</v>
      </c>
      <c r="E9" s="303">
        <f>SUM(E10:E30)</f>
        <v>408</v>
      </c>
      <c r="F9" s="303">
        <f>SUM(F10:F30)</f>
        <v>134</v>
      </c>
      <c r="G9" s="1844"/>
    </row>
    <row r="10" spans="1:26" ht="18" customHeight="1">
      <c r="A10" s="1798" t="s">
        <v>2591</v>
      </c>
      <c r="B10" s="22">
        <f t="shared" si="0"/>
        <v>68</v>
      </c>
      <c r="C10" s="22">
        <v>20</v>
      </c>
      <c r="D10" s="22">
        <v>28</v>
      </c>
      <c r="E10" s="22">
        <v>20</v>
      </c>
      <c r="F10" s="22" t="s">
        <v>432</v>
      </c>
      <c r="G10" s="1845"/>
    </row>
    <row r="11" spans="1:26" ht="18" customHeight="1">
      <c r="A11" s="1798" t="s">
        <v>2568</v>
      </c>
      <c r="B11" s="22">
        <f t="shared" si="0"/>
        <v>58</v>
      </c>
      <c r="C11" s="22">
        <v>3</v>
      </c>
      <c r="D11" s="22">
        <v>4</v>
      </c>
      <c r="E11" s="22">
        <v>31</v>
      </c>
      <c r="F11" s="22">
        <v>20</v>
      </c>
      <c r="G11" s="1845"/>
    </row>
    <row r="12" spans="1:26" ht="18" customHeight="1">
      <c r="A12" s="1798" t="s">
        <v>1077</v>
      </c>
      <c r="B12" s="22">
        <f t="shared" si="0"/>
        <v>39</v>
      </c>
      <c r="C12" s="22">
        <v>9</v>
      </c>
      <c r="D12" s="22">
        <v>5</v>
      </c>
      <c r="E12" s="22">
        <v>17</v>
      </c>
      <c r="F12" s="22">
        <v>8</v>
      </c>
      <c r="G12" s="1845"/>
    </row>
    <row r="13" spans="1:26" ht="18" customHeight="1">
      <c r="A13" s="1798" t="s">
        <v>1133</v>
      </c>
      <c r="B13" s="22">
        <f t="shared" si="0"/>
        <v>58</v>
      </c>
      <c r="C13" s="22">
        <v>11</v>
      </c>
      <c r="D13" s="22">
        <v>14</v>
      </c>
      <c r="E13" s="22">
        <v>19</v>
      </c>
      <c r="F13" s="22">
        <v>14</v>
      </c>
      <c r="G13" s="1845"/>
    </row>
    <row r="14" spans="1:26" ht="18" customHeight="1">
      <c r="A14" s="1798" t="s">
        <v>2581</v>
      </c>
      <c r="B14" s="22">
        <f t="shared" si="0"/>
        <v>37</v>
      </c>
      <c r="C14" s="22">
        <v>15</v>
      </c>
      <c r="D14" s="22">
        <v>8</v>
      </c>
      <c r="E14" s="22">
        <v>11</v>
      </c>
      <c r="F14" s="22">
        <v>3</v>
      </c>
      <c r="G14" s="1845"/>
    </row>
    <row r="15" spans="1:26" ht="18" customHeight="1">
      <c r="A15" s="1798" t="s">
        <v>3317</v>
      </c>
      <c r="B15" s="22">
        <f t="shared" si="0"/>
        <v>52</v>
      </c>
      <c r="C15" s="22">
        <v>14</v>
      </c>
      <c r="D15" s="22">
        <v>1</v>
      </c>
      <c r="E15" s="22">
        <v>37</v>
      </c>
      <c r="F15" s="22" t="s">
        <v>432</v>
      </c>
      <c r="G15" s="1845"/>
    </row>
    <row r="16" spans="1:26" ht="18" customHeight="1">
      <c r="A16" s="1798" t="s">
        <v>1129</v>
      </c>
      <c r="B16" s="22">
        <f t="shared" si="0"/>
        <v>73</v>
      </c>
      <c r="C16" s="22">
        <v>13</v>
      </c>
      <c r="D16" s="22">
        <v>26</v>
      </c>
      <c r="E16" s="22">
        <v>33</v>
      </c>
      <c r="F16" s="22">
        <v>1</v>
      </c>
      <c r="G16" s="1845"/>
    </row>
    <row r="17" spans="1:7" ht="18" customHeight="1">
      <c r="A17" s="1798" t="s">
        <v>2593</v>
      </c>
      <c r="B17" s="22">
        <f t="shared" si="0"/>
        <v>55</v>
      </c>
      <c r="C17" s="22">
        <v>19</v>
      </c>
      <c r="D17" s="22">
        <v>22</v>
      </c>
      <c r="E17" s="22">
        <v>12</v>
      </c>
      <c r="F17" s="22">
        <v>2</v>
      </c>
      <c r="G17" s="1845"/>
    </row>
    <row r="18" spans="1:7" ht="18" customHeight="1">
      <c r="A18" s="1798" t="s">
        <v>1082</v>
      </c>
      <c r="B18" s="22">
        <f t="shared" si="0"/>
        <v>67</v>
      </c>
      <c r="C18" s="22">
        <v>21</v>
      </c>
      <c r="D18" s="22">
        <v>26</v>
      </c>
      <c r="E18" s="22">
        <v>20</v>
      </c>
      <c r="F18" s="22" t="s">
        <v>432</v>
      </c>
      <c r="G18" s="1845"/>
    </row>
    <row r="19" spans="1:7" ht="18" customHeight="1">
      <c r="A19" s="1798" t="s">
        <v>1113</v>
      </c>
      <c r="B19" s="22">
        <f t="shared" si="0"/>
        <v>27</v>
      </c>
      <c r="C19" s="22">
        <v>3</v>
      </c>
      <c r="D19" s="22">
        <v>11</v>
      </c>
      <c r="E19" s="22">
        <v>5</v>
      </c>
      <c r="F19" s="22">
        <v>8</v>
      </c>
      <c r="G19" s="1845"/>
    </row>
    <row r="20" spans="1:7" ht="18" customHeight="1">
      <c r="A20" s="1798" t="s">
        <v>1081</v>
      </c>
      <c r="B20" s="22">
        <f t="shared" si="0"/>
        <v>44</v>
      </c>
      <c r="C20" s="22">
        <v>8</v>
      </c>
      <c r="D20" s="22">
        <v>11</v>
      </c>
      <c r="E20" s="22">
        <v>12</v>
      </c>
      <c r="F20" s="22">
        <v>13</v>
      </c>
      <c r="G20" s="1845"/>
    </row>
    <row r="21" spans="1:7" ht="18" customHeight="1">
      <c r="A21" s="1798" t="s">
        <v>2590</v>
      </c>
      <c r="B21" s="22">
        <f t="shared" si="0"/>
        <v>57</v>
      </c>
      <c r="C21" s="22">
        <v>10</v>
      </c>
      <c r="D21" s="22">
        <v>17</v>
      </c>
      <c r="E21" s="22">
        <v>19</v>
      </c>
      <c r="F21" s="22">
        <v>11</v>
      </c>
      <c r="G21" s="1845"/>
    </row>
    <row r="22" spans="1:7" ht="18" customHeight="1">
      <c r="A22" s="1798" t="s">
        <v>1120</v>
      </c>
      <c r="B22" s="22">
        <f t="shared" si="0"/>
        <v>58</v>
      </c>
      <c r="C22" s="22">
        <v>25</v>
      </c>
      <c r="D22" s="22">
        <v>14</v>
      </c>
      <c r="E22" s="22">
        <v>10</v>
      </c>
      <c r="F22" s="22">
        <v>9</v>
      </c>
      <c r="G22" s="1845"/>
    </row>
    <row r="23" spans="1:7" ht="18" customHeight="1">
      <c r="A23" s="1798" t="s">
        <v>3314</v>
      </c>
      <c r="B23" s="22">
        <f t="shared" si="0"/>
        <v>63</v>
      </c>
      <c r="C23" s="22">
        <v>3</v>
      </c>
      <c r="D23" s="22">
        <v>15</v>
      </c>
      <c r="E23" s="22">
        <v>44</v>
      </c>
      <c r="F23" s="22">
        <v>1</v>
      </c>
      <c r="G23" s="1845"/>
    </row>
    <row r="24" spans="1:7" ht="18" customHeight="1">
      <c r="A24" s="1798" t="s">
        <v>1076</v>
      </c>
      <c r="B24" s="22">
        <f t="shared" si="0"/>
        <v>64</v>
      </c>
      <c r="C24" s="22">
        <v>20</v>
      </c>
      <c r="D24" s="22">
        <v>25</v>
      </c>
      <c r="E24" s="22">
        <v>19</v>
      </c>
      <c r="F24" s="22" t="s">
        <v>432</v>
      </c>
      <c r="G24" s="1845"/>
    </row>
    <row r="25" spans="1:7" ht="18" customHeight="1">
      <c r="A25" s="1798" t="s">
        <v>1083</v>
      </c>
      <c r="B25" s="22">
        <f t="shared" si="0"/>
        <v>49</v>
      </c>
      <c r="C25" s="22">
        <v>17</v>
      </c>
      <c r="D25" s="22">
        <v>15</v>
      </c>
      <c r="E25" s="22">
        <v>15</v>
      </c>
      <c r="F25" s="22">
        <v>2</v>
      </c>
      <c r="G25" s="1845"/>
    </row>
    <row r="26" spans="1:7" ht="18" customHeight="1">
      <c r="A26" s="1798" t="s">
        <v>3313</v>
      </c>
      <c r="B26" s="22">
        <f t="shared" si="0"/>
        <v>48</v>
      </c>
      <c r="C26" s="22">
        <v>18</v>
      </c>
      <c r="D26" s="22">
        <v>17</v>
      </c>
      <c r="E26" s="22">
        <v>11</v>
      </c>
      <c r="F26" s="22">
        <v>2</v>
      </c>
      <c r="G26" s="1845"/>
    </row>
    <row r="27" spans="1:7" ht="18" customHeight="1">
      <c r="A27" s="1798" t="s">
        <v>3278</v>
      </c>
      <c r="B27" s="22">
        <f t="shared" si="0"/>
        <v>53</v>
      </c>
      <c r="C27" s="22">
        <v>9</v>
      </c>
      <c r="D27" s="22">
        <v>16</v>
      </c>
      <c r="E27" s="22">
        <v>10</v>
      </c>
      <c r="F27" s="22">
        <v>18</v>
      </c>
      <c r="G27" s="1845"/>
    </row>
    <row r="28" spans="1:7" ht="18" customHeight="1">
      <c r="A28" s="1798" t="s">
        <v>3334</v>
      </c>
      <c r="B28" s="22">
        <f t="shared" si="0"/>
        <v>49</v>
      </c>
      <c r="C28" s="22">
        <v>8</v>
      </c>
      <c r="D28" s="22">
        <v>11</v>
      </c>
      <c r="E28" s="22">
        <v>9</v>
      </c>
      <c r="F28" s="22">
        <v>21</v>
      </c>
      <c r="G28" s="1845"/>
    </row>
    <row r="29" spans="1:7" ht="18" customHeight="1">
      <c r="A29" s="1798" t="s">
        <v>1115</v>
      </c>
      <c r="B29" s="22">
        <f t="shared" si="0"/>
        <v>82</v>
      </c>
      <c r="C29" s="22">
        <v>36</v>
      </c>
      <c r="D29" s="22">
        <v>21</v>
      </c>
      <c r="E29" s="22">
        <v>24</v>
      </c>
      <c r="F29" s="22">
        <v>1</v>
      </c>
      <c r="G29" s="1845"/>
    </row>
    <row r="30" spans="1:7" ht="18" customHeight="1">
      <c r="A30" s="567" t="s">
        <v>1121</v>
      </c>
      <c r="B30" s="115">
        <f t="shared" si="0"/>
        <v>73</v>
      </c>
      <c r="C30" s="115">
        <v>14</v>
      </c>
      <c r="D30" s="115">
        <v>29</v>
      </c>
      <c r="E30" s="115">
        <v>30</v>
      </c>
      <c r="F30" s="115" t="s">
        <v>432</v>
      </c>
      <c r="G30" s="1845"/>
    </row>
    <row r="31" spans="1:7" ht="25.5">
      <c r="A31" s="1212" t="s">
        <v>199</v>
      </c>
    </row>
  </sheetData>
  <mergeCells count="6">
    <mergeCell ref="A3:F3"/>
    <mergeCell ref="A5:F5"/>
    <mergeCell ref="A7:A8"/>
    <mergeCell ref="B7:F7"/>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zoomScaleNormal="100" zoomScaleSheetLayoutView="100" workbookViewId="0">
      <selection activeCell="A2" sqref="A2:D2"/>
    </sheetView>
  </sheetViews>
  <sheetFormatPr defaultColWidth="9" defaultRowHeight="14.25"/>
  <cols>
    <col min="1" max="1" width="24.625" style="114" customWidth="1"/>
    <col min="2" max="6" width="20.625" style="114" customWidth="1"/>
    <col min="7" max="16384" width="9" style="11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41" customFormat="1" ht="20.100000000000001" customHeight="1">
      <c r="A3" s="3048" t="s">
        <v>3406</v>
      </c>
      <c r="B3" s="3048"/>
      <c r="C3" s="3048"/>
      <c r="D3" s="3048"/>
      <c r="E3" s="3048"/>
      <c r="F3" s="3048"/>
      <c r="G3" s="1984"/>
    </row>
    <row r="4" spans="1:26" s="90" customFormat="1" ht="15" customHeight="1" thickBot="1">
      <c r="A4" s="1817" t="s">
        <v>215</v>
      </c>
      <c r="B4" s="1817"/>
      <c r="C4" s="1817"/>
      <c r="D4" s="1817"/>
      <c r="E4" s="1817"/>
      <c r="F4" s="106" t="s">
        <v>3339</v>
      </c>
      <c r="G4" s="51"/>
    </row>
    <row r="5" spans="1:26" ht="18" customHeight="1" thickTop="1">
      <c r="A5" s="3235" t="s">
        <v>2024</v>
      </c>
      <c r="B5" s="3044" t="s">
        <v>2546</v>
      </c>
      <c r="C5" s="3045"/>
      <c r="D5" s="3045"/>
      <c r="E5" s="3045"/>
      <c r="F5" s="3045"/>
      <c r="G5" s="1845"/>
    </row>
    <row r="6" spans="1:26" ht="18" customHeight="1">
      <c r="A6" s="3235"/>
      <c r="B6" s="262" t="s">
        <v>25</v>
      </c>
      <c r="C6" s="263" t="s">
        <v>3338</v>
      </c>
      <c r="D6" s="1818" t="s">
        <v>3337</v>
      </c>
      <c r="E6" s="1819" t="s">
        <v>3336</v>
      </c>
      <c r="F6" s="1983" t="s">
        <v>3335</v>
      </c>
      <c r="G6" s="1845"/>
    </row>
    <row r="7" spans="1:26" s="118" customFormat="1" ht="15" customHeight="1">
      <c r="A7" s="612" t="s">
        <v>25</v>
      </c>
      <c r="B7" s="1231">
        <f t="shared" ref="B7:B38" si="0">SUM(C7:F7)</f>
        <v>3625</v>
      </c>
      <c r="C7" s="1231">
        <f>SUM(C8:C75)</f>
        <v>1410</v>
      </c>
      <c r="D7" s="1231">
        <f>SUM(D8:D75)</f>
        <v>1264</v>
      </c>
      <c r="E7" s="1231">
        <f>SUM(E8:E75)</f>
        <v>693</v>
      </c>
      <c r="F7" s="1231">
        <f>SUM(F8:F75)</f>
        <v>258</v>
      </c>
      <c r="G7" s="1982"/>
    </row>
    <row r="8" spans="1:26" ht="15" customHeight="1">
      <c r="A8" s="1798" t="s">
        <v>3405</v>
      </c>
      <c r="B8" s="22">
        <f t="shared" si="0"/>
        <v>40</v>
      </c>
      <c r="C8" s="22">
        <v>12</v>
      </c>
      <c r="D8" s="22">
        <v>12</v>
      </c>
      <c r="E8" s="22">
        <v>4</v>
      </c>
      <c r="F8" s="22">
        <v>12</v>
      </c>
      <c r="G8" s="1845"/>
    </row>
    <row r="9" spans="1:26" ht="15" customHeight="1">
      <c r="A9" s="1798" t="s">
        <v>3404</v>
      </c>
      <c r="B9" s="22">
        <f t="shared" si="0"/>
        <v>45</v>
      </c>
      <c r="C9" s="22">
        <v>27</v>
      </c>
      <c r="D9" s="22">
        <v>17</v>
      </c>
      <c r="E9" s="22">
        <v>1</v>
      </c>
      <c r="F9" s="22" t="s">
        <v>432</v>
      </c>
      <c r="G9" s="1845"/>
    </row>
    <row r="10" spans="1:26" ht="15" customHeight="1">
      <c r="A10" s="1798" t="s">
        <v>3403</v>
      </c>
      <c r="B10" s="22">
        <f t="shared" si="0"/>
        <v>40</v>
      </c>
      <c r="C10" s="22">
        <v>19</v>
      </c>
      <c r="D10" s="22">
        <v>14</v>
      </c>
      <c r="E10" s="22">
        <v>7</v>
      </c>
      <c r="F10" s="22" t="s">
        <v>432</v>
      </c>
      <c r="G10" s="1845"/>
    </row>
    <row r="11" spans="1:26" ht="15" customHeight="1">
      <c r="A11" s="1798" t="s">
        <v>3402</v>
      </c>
      <c r="B11" s="22">
        <f t="shared" si="0"/>
        <v>37</v>
      </c>
      <c r="C11" s="22">
        <v>12</v>
      </c>
      <c r="D11" s="22">
        <v>12</v>
      </c>
      <c r="E11" s="22">
        <v>10</v>
      </c>
      <c r="F11" s="22">
        <v>3</v>
      </c>
      <c r="G11" s="1845"/>
    </row>
    <row r="12" spans="1:26" ht="15" customHeight="1">
      <c r="A12" s="1798" t="s">
        <v>3401</v>
      </c>
      <c r="B12" s="22">
        <f t="shared" si="0"/>
        <v>21</v>
      </c>
      <c r="C12" s="22">
        <v>8</v>
      </c>
      <c r="D12" s="22">
        <v>4</v>
      </c>
      <c r="E12" s="22">
        <v>4</v>
      </c>
      <c r="F12" s="22">
        <v>5</v>
      </c>
      <c r="G12" s="1845"/>
    </row>
    <row r="13" spans="1:26" ht="15" customHeight="1">
      <c r="A13" s="1798" t="s">
        <v>3400</v>
      </c>
      <c r="B13" s="22">
        <f t="shared" si="0"/>
        <v>88</v>
      </c>
      <c r="C13" s="22">
        <v>31</v>
      </c>
      <c r="D13" s="22">
        <v>22</v>
      </c>
      <c r="E13" s="22">
        <v>14</v>
      </c>
      <c r="F13" s="22">
        <v>21</v>
      </c>
      <c r="G13" s="1845"/>
    </row>
    <row r="14" spans="1:26" ht="15" customHeight="1">
      <c r="A14" s="1798" t="s">
        <v>3399</v>
      </c>
      <c r="B14" s="22">
        <f t="shared" si="0"/>
        <v>50</v>
      </c>
      <c r="C14" s="22">
        <v>20</v>
      </c>
      <c r="D14" s="22">
        <v>13</v>
      </c>
      <c r="E14" s="22">
        <v>12</v>
      </c>
      <c r="F14" s="22">
        <v>5</v>
      </c>
      <c r="G14" s="1845"/>
    </row>
    <row r="15" spans="1:26" ht="15" customHeight="1">
      <c r="A15" s="1798" t="s">
        <v>3398</v>
      </c>
      <c r="B15" s="22">
        <f t="shared" si="0"/>
        <v>68</v>
      </c>
      <c r="C15" s="22">
        <v>34</v>
      </c>
      <c r="D15" s="22">
        <v>17</v>
      </c>
      <c r="E15" s="22">
        <v>16</v>
      </c>
      <c r="F15" s="22">
        <v>1</v>
      </c>
      <c r="G15" s="1845"/>
    </row>
    <row r="16" spans="1:26" ht="15" customHeight="1">
      <c r="A16" s="724" t="s">
        <v>3397</v>
      </c>
      <c r="B16" s="22">
        <f t="shared" si="0"/>
        <v>12</v>
      </c>
      <c r="C16" s="22">
        <v>12</v>
      </c>
      <c r="D16" s="22" t="s">
        <v>432</v>
      </c>
      <c r="E16" s="22" t="s">
        <v>432</v>
      </c>
      <c r="F16" s="22" t="s">
        <v>432</v>
      </c>
      <c r="G16" s="1845"/>
    </row>
    <row r="17" spans="1:7" ht="15" customHeight="1">
      <c r="A17" s="1798" t="s">
        <v>3396</v>
      </c>
      <c r="B17" s="22">
        <f t="shared" si="0"/>
        <v>59</v>
      </c>
      <c r="C17" s="22">
        <v>19</v>
      </c>
      <c r="D17" s="22">
        <v>10</v>
      </c>
      <c r="E17" s="22">
        <v>17</v>
      </c>
      <c r="F17" s="22">
        <v>13</v>
      </c>
      <c r="G17" s="1845"/>
    </row>
    <row r="18" spans="1:7" ht="15" customHeight="1">
      <c r="A18" s="1798" t="s">
        <v>3395</v>
      </c>
      <c r="B18" s="22">
        <f t="shared" si="0"/>
        <v>69</v>
      </c>
      <c r="C18" s="22">
        <v>23</v>
      </c>
      <c r="D18" s="22">
        <v>16</v>
      </c>
      <c r="E18" s="22">
        <v>15</v>
      </c>
      <c r="F18" s="22">
        <v>15</v>
      </c>
      <c r="G18" s="1845"/>
    </row>
    <row r="19" spans="1:7" ht="15" customHeight="1">
      <c r="A19" s="724" t="s">
        <v>3394</v>
      </c>
      <c r="B19" s="22">
        <f t="shared" si="0"/>
        <v>39</v>
      </c>
      <c r="C19" s="22">
        <v>20</v>
      </c>
      <c r="D19" s="22">
        <v>12</v>
      </c>
      <c r="E19" s="22">
        <v>7</v>
      </c>
      <c r="F19" s="22" t="s">
        <v>432</v>
      </c>
      <c r="G19" s="1845"/>
    </row>
    <row r="20" spans="1:7" ht="15" customHeight="1">
      <c r="A20" s="724" t="s">
        <v>3393</v>
      </c>
      <c r="B20" s="22">
        <f t="shared" si="0"/>
        <v>59</v>
      </c>
      <c r="C20" s="22">
        <v>54</v>
      </c>
      <c r="D20" s="22">
        <v>3</v>
      </c>
      <c r="E20" s="22">
        <v>2</v>
      </c>
      <c r="F20" s="22" t="s">
        <v>432</v>
      </c>
      <c r="G20" s="1845"/>
    </row>
    <row r="21" spans="1:7" ht="15" customHeight="1">
      <c r="A21" s="724" t="s">
        <v>3392</v>
      </c>
      <c r="B21" s="22">
        <f t="shared" si="0"/>
        <v>59</v>
      </c>
      <c r="C21" s="22">
        <v>24</v>
      </c>
      <c r="D21" s="22">
        <v>25</v>
      </c>
      <c r="E21" s="22">
        <v>10</v>
      </c>
      <c r="F21" s="22" t="s">
        <v>432</v>
      </c>
      <c r="G21" s="1845"/>
    </row>
    <row r="22" spans="1:7" ht="15" customHeight="1">
      <c r="A22" s="724" t="s">
        <v>3391</v>
      </c>
      <c r="B22" s="22">
        <f t="shared" si="0"/>
        <v>81</v>
      </c>
      <c r="C22" s="22">
        <v>22</v>
      </c>
      <c r="D22" s="22">
        <v>18</v>
      </c>
      <c r="E22" s="22">
        <v>23</v>
      </c>
      <c r="F22" s="22">
        <v>18</v>
      </c>
      <c r="G22" s="1845"/>
    </row>
    <row r="23" spans="1:7" ht="15" customHeight="1">
      <c r="A23" s="724" t="s">
        <v>3390</v>
      </c>
      <c r="B23" s="22">
        <f t="shared" si="0"/>
        <v>63</v>
      </c>
      <c r="C23" s="22">
        <v>27</v>
      </c>
      <c r="D23" s="22">
        <v>22</v>
      </c>
      <c r="E23" s="22">
        <v>13</v>
      </c>
      <c r="F23" s="22">
        <v>1</v>
      </c>
      <c r="G23" s="1845"/>
    </row>
    <row r="24" spans="1:7" ht="15" customHeight="1">
      <c r="A24" s="724" t="s">
        <v>3389</v>
      </c>
      <c r="B24" s="22">
        <f t="shared" si="0"/>
        <v>33</v>
      </c>
      <c r="C24" s="22">
        <v>16</v>
      </c>
      <c r="D24" s="22">
        <v>9</v>
      </c>
      <c r="E24" s="22">
        <v>8</v>
      </c>
      <c r="F24" s="22" t="s">
        <v>432</v>
      </c>
      <c r="G24" s="1845"/>
    </row>
    <row r="25" spans="1:7" ht="15" customHeight="1">
      <c r="A25" s="724" t="s">
        <v>2564</v>
      </c>
      <c r="B25" s="22">
        <f t="shared" si="0"/>
        <v>21</v>
      </c>
      <c r="C25" s="22">
        <v>4</v>
      </c>
      <c r="D25" s="22">
        <v>6</v>
      </c>
      <c r="E25" s="22">
        <v>4</v>
      </c>
      <c r="F25" s="22">
        <v>7</v>
      </c>
      <c r="G25" s="1845"/>
    </row>
    <row r="26" spans="1:7" ht="15" customHeight="1">
      <c r="A26" s="724" t="s">
        <v>2592</v>
      </c>
      <c r="B26" s="22">
        <f t="shared" si="0"/>
        <v>55</v>
      </c>
      <c r="C26" s="22">
        <v>34</v>
      </c>
      <c r="D26" s="22">
        <v>21</v>
      </c>
      <c r="E26" s="22" t="s">
        <v>432</v>
      </c>
      <c r="F26" s="22" t="s">
        <v>432</v>
      </c>
      <c r="G26" s="1845"/>
    </row>
    <row r="27" spans="1:7" ht="15" customHeight="1">
      <c r="A27" s="724" t="s">
        <v>3388</v>
      </c>
      <c r="B27" s="22">
        <f t="shared" si="0"/>
        <v>44</v>
      </c>
      <c r="C27" s="22">
        <v>8</v>
      </c>
      <c r="D27" s="22">
        <v>12</v>
      </c>
      <c r="E27" s="22">
        <v>16</v>
      </c>
      <c r="F27" s="22">
        <v>8</v>
      </c>
      <c r="G27" s="1845"/>
    </row>
    <row r="28" spans="1:7" ht="15" customHeight="1">
      <c r="A28" s="724" t="s">
        <v>1130</v>
      </c>
      <c r="B28" s="22">
        <f t="shared" si="0"/>
        <v>85</v>
      </c>
      <c r="C28" s="22">
        <v>31</v>
      </c>
      <c r="D28" s="22">
        <v>19</v>
      </c>
      <c r="E28" s="22">
        <v>24</v>
      </c>
      <c r="F28" s="22">
        <v>11</v>
      </c>
      <c r="G28" s="1845"/>
    </row>
    <row r="29" spans="1:7" ht="15" customHeight="1">
      <c r="A29" s="724" t="s">
        <v>3387</v>
      </c>
      <c r="B29" s="22">
        <f t="shared" si="0"/>
        <v>67</v>
      </c>
      <c r="C29" s="22">
        <v>28</v>
      </c>
      <c r="D29" s="22">
        <v>20</v>
      </c>
      <c r="E29" s="22">
        <v>19</v>
      </c>
      <c r="F29" s="22" t="s">
        <v>432</v>
      </c>
      <c r="G29" s="1845"/>
    </row>
    <row r="30" spans="1:7" ht="15" customHeight="1">
      <c r="A30" s="724" t="s">
        <v>2578</v>
      </c>
      <c r="B30" s="22">
        <f t="shared" si="0"/>
        <v>53</v>
      </c>
      <c r="C30" s="22">
        <v>23</v>
      </c>
      <c r="D30" s="22">
        <v>18</v>
      </c>
      <c r="E30" s="22">
        <v>12</v>
      </c>
      <c r="F30" s="22" t="s">
        <v>432</v>
      </c>
      <c r="G30" s="1845"/>
    </row>
    <row r="31" spans="1:7" ht="15" customHeight="1">
      <c r="A31" s="724" t="s">
        <v>3386</v>
      </c>
      <c r="B31" s="22">
        <f t="shared" si="0"/>
        <v>80</v>
      </c>
      <c r="C31" s="22">
        <v>41</v>
      </c>
      <c r="D31" s="22">
        <v>35</v>
      </c>
      <c r="E31" s="22">
        <v>4</v>
      </c>
      <c r="F31" s="22" t="s">
        <v>432</v>
      </c>
      <c r="G31" s="1845"/>
    </row>
    <row r="32" spans="1:7" ht="15" customHeight="1">
      <c r="A32" s="724" t="s">
        <v>3385</v>
      </c>
      <c r="B32" s="22">
        <f t="shared" si="0"/>
        <v>39</v>
      </c>
      <c r="C32" s="22">
        <v>11</v>
      </c>
      <c r="D32" s="22">
        <v>14</v>
      </c>
      <c r="E32" s="22">
        <v>8</v>
      </c>
      <c r="F32" s="22">
        <v>6</v>
      </c>
      <c r="G32" s="1845"/>
    </row>
    <row r="33" spans="1:7" ht="15" customHeight="1">
      <c r="A33" s="724" t="s">
        <v>2588</v>
      </c>
      <c r="B33" s="22">
        <f t="shared" si="0"/>
        <v>73</v>
      </c>
      <c r="C33" s="22">
        <v>33</v>
      </c>
      <c r="D33" s="22">
        <v>27</v>
      </c>
      <c r="E33" s="22">
        <v>13</v>
      </c>
      <c r="F33" s="22" t="s">
        <v>432</v>
      </c>
      <c r="G33" s="1845"/>
    </row>
    <row r="34" spans="1:7" ht="15" customHeight="1">
      <c r="A34" s="724" t="s">
        <v>3384</v>
      </c>
      <c r="B34" s="22">
        <f t="shared" si="0"/>
        <v>73</v>
      </c>
      <c r="C34" s="22">
        <v>21</v>
      </c>
      <c r="D34" s="22">
        <v>29</v>
      </c>
      <c r="E34" s="22">
        <v>21</v>
      </c>
      <c r="F34" s="22">
        <v>2</v>
      </c>
      <c r="G34" s="1845"/>
    </row>
    <row r="35" spans="1:7" s="1845" customFormat="1" ht="15" customHeight="1">
      <c r="A35" s="724" t="s">
        <v>3383</v>
      </c>
      <c r="B35" s="22">
        <f t="shared" si="0"/>
        <v>74</v>
      </c>
      <c r="C35" s="22">
        <v>28</v>
      </c>
      <c r="D35" s="22">
        <v>23</v>
      </c>
      <c r="E35" s="22">
        <v>15</v>
      </c>
      <c r="F35" s="22">
        <v>8</v>
      </c>
    </row>
    <row r="36" spans="1:7" s="1845" customFormat="1" ht="15" customHeight="1">
      <c r="A36" s="724" t="s">
        <v>3382</v>
      </c>
      <c r="B36" s="22">
        <f t="shared" si="0"/>
        <v>33</v>
      </c>
      <c r="C36" s="22">
        <v>13</v>
      </c>
      <c r="D36" s="22">
        <v>12</v>
      </c>
      <c r="E36" s="22">
        <v>2</v>
      </c>
      <c r="F36" s="22">
        <v>6</v>
      </c>
    </row>
    <row r="37" spans="1:7" s="1845" customFormat="1" ht="15" customHeight="1">
      <c r="A37" s="724" t="s">
        <v>3381</v>
      </c>
      <c r="B37" s="22">
        <f t="shared" si="0"/>
        <v>73</v>
      </c>
      <c r="C37" s="22">
        <v>24</v>
      </c>
      <c r="D37" s="22">
        <v>24</v>
      </c>
      <c r="E37" s="22">
        <v>19</v>
      </c>
      <c r="F37" s="22">
        <v>6</v>
      </c>
    </row>
    <row r="38" spans="1:7" ht="15" customHeight="1">
      <c r="A38" s="724" t="s">
        <v>3380</v>
      </c>
      <c r="B38" s="22">
        <f t="shared" si="0"/>
        <v>48</v>
      </c>
      <c r="C38" s="22">
        <v>17</v>
      </c>
      <c r="D38" s="22">
        <v>16</v>
      </c>
      <c r="E38" s="22">
        <v>13</v>
      </c>
      <c r="F38" s="22">
        <v>2</v>
      </c>
      <c r="G38" s="1845"/>
    </row>
    <row r="39" spans="1:7" ht="15" customHeight="1">
      <c r="A39" s="724" t="s">
        <v>3379</v>
      </c>
      <c r="B39" s="22">
        <f t="shared" ref="B39:B70" si="1">SUM(C39:F39)</f>
        <v>40</v>
      </c>
      <c r="C39" s="22">
        <v>22</v>
      </c>
      <c r="D39" s="22">
        <v>18</v>
      </c>
      <c r="E39" s="22" t="s">
        <v>432</v>
      </c>
      <c r="F39" s="22" t="s">
        <v>432</v>
      </c>
      <c r="G39" s="1845"/>
    </row>
    <row r="40" spans="1:7" ht="15" customHeight="1">
      <c r="A40" s="1798" t="s">
        <v>3378</v>
      </c>
      <c r="B40" s="22">
        <f t="shared" si="1"/>
        <v>51</v>
      </c>
      <c r="C40" s="22">
        <v>21</v>
      </c>
      <c r="D40" s="22">
        <v>12</v>
      </c>
      <c r="E40" s="22">
        <v>11</v>
      </c>
      <c r="F40" s="22">
        <v>7</v>
      </c>
      <c r="G40" s="1845"/>
    </row>
    <row r="41" spans="1:7" ht="15" customHeight="1">
      <c r="A41" s="1798" t="s">
        <v>3377</v>
      </c>
      <c r="B41" s="22">
        <f t="shared" si="1"/>
        <v>50</v>
      </c>
      <c r="C41" s="22">
        <v>20</v>
      </c>
      <c r="D41" s="22">
        <v>16</v>
      </c>
      <c r="E41" s="22">
        <v>9</v>
      </c>
      <c r="F41" s="22">
        <v>5</v>
      </c>
      <c r="G41" s="1845"/>
    </row>
    <row r="42" spans="1:7" ht="15" customHeight="1">
      <c r="A42" s="1798" t="s">
        <v>3376</v>
      </c>
      <c r="B42" s="22">
        <f t="shared" si="1"/>
        <v>20</v>
      </c>
      <c r="C42" s="22" t="s">
        <v>432</v>
      </c>
      <c r="D42" s="22">
        <v>10</v>
      </c>
      <c r="E42" s="22">
        <v>6</v>
      </c>
      <c r="F42" s="22">
        <v>4</v>
      </c>
      <c r="G42" s="1845"/>
    </row>
    <row r="43" spans="1:7" ht="15" customHeight="1">
      <c r="A43" s="1798" t="s">
        <v>3375</v>
      </c>
      <c r="B43" s="22">
        <f t="shared" si="1"/>
        <v>40</v>
      </c>
      <c r="C43" s="22">
        <v>13</v>
      </c>
      <c r="D43" s="22">
        <v>22</v>
      </c>
      <c r="E43" s="22">
        <v>5</v>
      </c>
      <c r="F43" s="22" t="s">
        <v>432</v>
      </c>
      <c r="G43" s="1845"/>
    </row>
    <row r="44" spans="1:7" ht="15" customHeight="1">
      <c r="A44" s="1798" t="s">
        <v>3374</v>
      </c>
      <c r="B44" s="22">
        <f t="shared" si="1"/>
        <v>69</v>
      </c>
      <c r="C44" s="22">
        <v>32</v>
      </c>
      <c r="D44" s="22">
        <v>35</v>
      </c>
      <c r="E44" s="22">
        <v>2</v>
      </c>
      <c r="F44" s="22" t="s">
        <v>432</v>
      </c>
      <c r="G44" s="1845"/>
    </row>
    <row r="45" spans="1:7" ht="15" customHeight="1">
      <c r="A45" s="1798" t="s">
        <v>3373</v>
      </c>
      <c r="B45" s="22">
        <f t="shared" si="1"/>
        <v>49</v>
      </c>
      <c r="C45" s="22">
        <v>13</v>
      </c>
      <c r="D45" s="22">
        <v>20</v>
      </c>
      <c r="E45" s="22">
        <v>16</v>
      </c>
      <c r="F45" s="22" t="s">
        <v>432</v>
      </c>
      <c r="G45" s="1845"/>
    </row>
    <row r="46" spans="1:7" ht="15" customHeight="1">
      <c r="A46" s="1798" t="s">
        <v>3372</v>
      </c>
      <c r="B46" s="22">
        <f t="shared" si="1"/>
        <v>70</v>
      </c>
      <c r="C46" s="22">
        <v>23</v>
      </c>
      <c r="D46" s="22">
        <v>19</v>
      </c>
      <c r="E46" s="22">
        <v>15</v>
      </c>
      <c r="F46" s="22">
        <v>13</v>
      </c>
      <c r="G46" s="1845"/>
    </row>
    <row r="47" spans="1:7" ht="15" customHeight="1">
      <c r="A47" s="1798" t="s">
        <v>3371</v>
      </c>
      <c r="B47" s="22">
        <f t="shared" si="1"/>
        <v>67</v>
      </c>
      <c r="C47" s="22">
        <v>34</v>
      </c>
      <c r="D47" s="22">
        <v>14</v>
      </c>
      <c r="E47" s="22">
        <v>16</v>
      </c>
      <c r="F47" s="22">
        <v>3</v>
      </c>
      <c r="G47" s="1845"/>
    </row>
    <row r="48" spans="1:7" ht="15" customHeight="1">
      <c r="A48" s="1798" t="s">
        <v>3370</v>
      </c>
      <c r="B48" s="22">
        <f t="shared" si="1"/>
        <v>71</v>
      </c>
      <c r="C48" s="22">
        <v>29</v>
      </c>
      <c r="D48" s="22">
        <v>37</v>
      </c>
      <c r="E48" s="22">
        <v>5</v>
      </c>
      <c r="F48" s="22" t="s">
        <v>432</v>
      </c>
      <c r="G48" s="1845"/>
    </row>
    <row r="49" spans="1:7" ht="15" customHeight="1">
      <c r="A49" s="1798" t="s">
        <v>3369</v>
      </c>
      <c r="B49" s="22">
        <f t="shared" si="1"/>
        <v>84</v>
      </c>
      <c r="C49" s="22">
        <v>31</v>
      </c>
      <c r="D49" s="22">
        <v>33</v>
      </c>
      <c r="E49" s="22">
        <v>20</v>
      </c>
      <c r="F49" s="22" t="s">
        <v>432</v>
      </c>
      <c r="G49" s="1845"/>
    </row>
    <row r="50" spans="1:7" ht="15" customHeight="1">
      <c r="A50" s="1798" t="s">
        <v>3368</v>
      </c>
      <c r="B50" s="22">
        <f t="shared" si="1"/>
        <v>75</v>
      </c>
      <c r="C50" s="22">
        <v>30</v>
      </c>
      <c r="D50" s="22">
        <v>36</v>
      </c>
      <c r="E50" s="22">
        <v>9</v>
      </c>
      <c r="F50" s="22" t="s">
        <v>432</v>
      </c>
      <c r="G50" s="1845"/>
    </row>
    <row r="51" spans="1:7" ht="15" customHeight="1">
      <c r="A51" s="1798" t="s">
        <v>3367</v>
      </c>
      <c r="B51" s="22">
        <f t="shared" si="1"/>
        <v>100</v>
      </c>
      <c r="C51" s="22">
        <v>42</v>
      </c>
      <c r="D51" s="22">
        <v>34</v>
      </c>
      <c r="E51" s="22">
        <v>24</v>
      </c>
      <c r="F51" s="22" t="s">
        <v>432</v>
      </c>
      <c r="G51" s="1845"/>
    </row>
    <row r="52" spans="1:7" ht="15" customHeight="1">
      <c r="A52" s="1798" t="s">
        <v>3366</v>
      </c>
      <c r="B52" s="22">
        <f t="shared" si="1"/>
        <v>73</v>
      </c>
      <c r="C52" s="22">
        <v>14</v>
      </c>
      <c r="D52" s="22">
        <v>27</v>
      </c>
      <c r="E52" s="22">
        <v>19</v>
      </c>
      <c r="F52" s="22">
        <v>13</v>
      </c>
      <c r="G52" s="1845"/>
    </row>
    <row r="53" spans="1:7" ht="15" customHeight="1">
      <c r="A53" s="1798" t="s">
        <v>3365</v>
      </c>
      <c r="B53" s="22">
        <f t="shared" si="1"/>
        <v>41</v>
      </c>
      <c r="C53" s="22">
        <v>23</v>
      </c>
      <c r="D53" s="22">
        <v>15</v>
      </c>
      <c r="E53" s="22">
        <v>2</v>
      </c>
      <c r="F53" s="22">
        <v>1</v>
      </c>
      <c r="G53" s="1845"/>
    </row>
    <row r="54" spans="1:7" ht="15" customHeight="1">
      <c r="A54" s="1798" t="s">
        <v>3364</v>
      </c>
      <c r="B54" s="22">
        <f t="shared" si="1"/>
        <v>54</v>
      </c>
      <c r="C54" s="22">
        <v>27</v>
      </c>
      <c r="D54" s="22">
        <v>27</v>
      </c>
      <c r="E54" s="22" t="s">
        <v>432</v>
      </c>
      <c r="F54" s="22" t="s">
        <v>432</v>
      </c>
      <c r="G54" s="1845"/>
    </row>
    <row r="55" spans="1:7" ht="15" customHeight="1">
      <c r="A55" s="1798" t="s">
        <v>3363</v>
      </c>
      <c r="B55" s="22">
        <f t="shared" si="1"/>
        <v>32</v>
      </c>
      <c r="C55" s="22" t="s">
        <v>432</v>
      </c>
      <c r="D55" s="22">
        <v>8</v>
      </c>
      <c r="E55" s="22">
        <v>22</v>
      </c>
      <c r="F55" s="22">
        <v>2</v>
      </c>
      <c r="G55" s="1845"/>
    </row>
    <row r="56" spans="1:7" ht="15" customHeight="1">
      <c r="A56" s="1798" t="s">
        <v>3362</v>
      </c>
      <c r="B56" s="22">
        <f t="shared" si="1"/>
        <v>74</v>
      </c>
      <c r="C56" s="22">
        <v>32</v>
      </c>
      <c r="D56" s="22">
        <v>27</v>
      </c>
      <c r="E56" s="22">
        <v>15</v>
      </c>
      <c r="F56" s="22" t="s">
        <v>432</v>
      </c>
      <c r="G56" s="1845"/>
    </row>
    <row r="57" spans="1:7" ht="15" customHeight="1">
      <c r="A57" s="1798" t="s">
        <v>3361</v>
      </c>
      <c r="B57" s="22">
        <f t="shared" si="1"/>
        <v>60</v>
      </c>
      <c r="C57" s="22">
        <v>25</v>
      </c>
      <c r="D57" s="22">
        <v>27</v>
      </c>
      <c r="E57" s="22">
        <v>8</v>
      </c>
      <c r="F57" s="22" t="s">
        <v>432</v>
      </c>
      <c r="G57" s="1845"/>
    </row>
    <row r="58" spans="1:7" ht="15" customHeight="1">
      <c r="A58" s="1798" t="s">
        <v>3360</v>
      </c>
      <c r="B58" s="22">
        <f t="shared" si="1"/>
        <v>32</v>
      </c>
      <c r="C58" s="22" t="s">
        <v>432</v>
      </c>
      <c r="D58" s="22">
        <v>7</v>
      </c>
      <c r="E58" s="22">
        <v>22</v>
      </c>
      <c r="F58" s="22">
        <v>3</v>
      </c>
      <c r="G58" s="1845"/>
    </row>
    <row r="59" spans="1:7" ht="15" customHeight="1">
      <c r="A59" s="1798" t="s">
        <v>3359</v>
      </c>
      <c r="B59" s="22">
        <f t="shared" si="1"/>
        <v>44</v>
      </c>
      <c r="C59" s="22">
        <v>25</v>
      </c>
      <c r="D59" s="22">
        <v>19</v>
      </c>
      <c r="E59" s="22" t="s">
        <v>432</v>
      </c>
      <c r="F59" s="22" t="s">
        <v>432</v>
      </c>
      <c r="G59" s="1845"/>
    </row>
    <row r="60" spans="1:7" ht="15" customHeight="1">
      <c r="A60" s="1798" t="s">
        <v>3358</v>
      </c>
      <c r="B60" s="22">
        <f t="shared" si="1"/>
        <v>42</v>
      </c>
      <c r="C60" s="22">
        <v>20</v>
      </c>
      <c r="D60" s="22">
        <v>21</v>
      </c>
      <c r="E60" s="22" t="s">
        <v>432</v>
      </c>
      <c r="F60" s="22">
        <v>1</v>
      </c>
      <c r="G60" s="1845"/>
    </row>
    <row r="61" spans="1:7" ht="15" customHeight="1">
      <c r="A61" s="1798" t="s">
        <v>3357</v>
      </c>
      <c r="B61" s="22">
        <f t="shared" si="1"/>
        <v>50</v>
      </c>
      <c r="C61" s="22">
        <v>31</v>
      </c>
      <c r="D61" s="22">
        <v>6</v>
      </c>
      <c r="E61" s="22">
        <v>4</v>
      </c>
      <c r="F61" s="22">
        <v>9</v>
      </c>
      <c r="G61" s="1845"/>
    </row>
    <row r="62" spans="1:7" ht="15" customHeight="1">
      <c r="A62" s="1798" t="s">
        <v>3356</v>
      </c>
      <c r="B62" s="22">
        <f t="shared" si="1"/>
        <v>48</v>
      </c>
      <c r="C62" s="22">
        <v>3</v>
      </c>
      <c r="D62" s="22">
        <v>25</v>
      </c>
      <c r="E62" s="22">
        <v>11</v>
      </c>
      <c r="F62" s="22">
        <v>9</v>
      </c>
      <c r="G62" s="1845"/>
    </row>
    <row r="63" spans="1:7" ht="15" customHeight="1">
      <c r="A63" s="724" t="s">
        <v>3355</v>
      </c>
      <c r="B63" s="22">
        <f t="shared" si="1"/>
        <v>40</v>
      </c>
      <c r="C63" s="22">
        <v>37</v>
      </c>
      <c r="D63" s="22">
        <v>3</v>
      </c>
      <c r="E63" s="22" t="s">
        <v>432</v>
      </c>
      <c r="F63" s="22" t="s">
        <v>432</v>
      </c>
      <c r="G63" s="1845"/>
    </row>
    <row r="64" spans="1:7" ht="15" customHeight="1">
      <c r="A64" s="724" t="s">
        <v>3354</v>
      </c>
      <c r="B64" s="22">
        <f t="shared" si="1"/>
        <v>42</v>
      </c>
      <c r="C64" s="22" t="s">
        <v>432</v>
      </c>
      <c r="D64" s="22">
        <v>42</v>
      </c>
      <c r="E64" s="22" t="s">
        <v>432</v>
      </c>
      <c r="F64" s="22" t="s">
        <v>432</v>
      </c>
      <c r="G64" s="1845"/>
    </row>
    <row r="65" spans="1:7" ht="15" customHeight="1">
      <c r="A65" s="724" t="s">
        <v>3353</v>
      </c>
      <c r="B65" s="22">
        <f t="shared" si="1"/>
        <v>40</v>
      </c>
      <c r="C65" s="22">
        <v>22</v>
      </c>
      <c r="D65" s="22">
        <v>17</v>
      </c>
      <c r="E65" s="22">
        <v>1</v>
      </c>
      <c r="F65" s="22" t="s">
        <v>432</v>
      </c>
      <c r="G65" s="1845"/>
    </row>
    <row r="66" spans="1:7" ht="15" customHeight="1">
      <c r="A66" s="724" t="s">
        <v>3352</v>
      </c>
      <c r="B66" s="22">
        <f t="shared" si="1"/>
        <v>40</v>
      </c>
      <c r="C66" s="22">
        <v>18</v>
      </c>
      <c r="D66" s="22">
        <v>21</v>
      </c>
      <c r="E66" s="22">
        <v>1</v>
      </c>
      <c r="F66" s="22" t="s">
        <v>432</v>
      </c>
      <c r="G66" s="1845"/>
    </row>
    <row r="67" spans="1:7" ht="15" customHeight="1">
      <c r="A67" s="724" t="s">
        <v>3351</v>
      </c>
      <c r="B67" s="22">
        <f t="shared" si="1"/>
        <v>60</v>
      </c>
      <c r="C67" s="22">
        <v>24</v>
      </c>
      <c r="D67" s="22">
        <v>36</v>
      </c>
      <c r="E67" s="22" t="s">
        <v>432</v>
      </c>
      <c r="F67" s="22" t="s">
        <v>432</v>
      </c>
      <c r="G67" s="1845"/>
    </row>
    <row r="68" spans="1:7" ht="15" customHeight="1">
      <c r="A68" s="724" t="s">
        <v>3350</v>
      </c>
      <c r="B68" s="22">
        <f t="shared" si="1"/>
        <v>25</v>
      </c>
      <c r="C68" s="22" t="s">
        <v>432</v>
      </c>
      <c r="D68" s="22" t="s">
        <v>432</v>
      </c>
      <c r="E68" s="22">
        <v>16</v>
      </c>
      <c r="F68" s="22">
        <v>9</v>
      </c>
      <c r="G68" s="1845"/>
    </row>
    <row r="69" spans="1:7" ht="15" customHeight="1">
      <c r="A69" s="724" t="s">
        <v>3349</v>
      </c>
      <c r="B69" s="22">
        <f t="shared" si="1"/>
        <v>50</v>
      </c>
      <c r="C69" s="22">
        <v>31</v>
      </c>
      <c r="D69" s="22">
        <v>11</v>
      </c>
      <c r="E69" s="22">
        <v>4</v>
      </c>
      <c r="F69" s="22">
        <v>4</v>
      </c>
      <c r="G69" s="1845"/>
    </row>
    <row r="70" spans="1:7" ht="15" customHeight="1">
      <c r="A70" s="724" t="s">
        <v>3348</v>
      </c>
      <c r="B70" s="22">
        <f t="shared" si="1"/>
        <v>50</v>
      </c>
      <c r="C70" s="22" t="s">
        <v>432</v>
      </c>
      <c r="D70" s="22">
        <v>23</v>
      </c>
      <c r="E70" s="22">
        <v>27</v>
      </c>
      <c r="F70" s="22" t="s">
        <v>432</v>
      </c>
      <c r="G70" s="1845"/>
    </row>
    <row r="71" spans="1:7" ht="15" customHeight="1">
      <c r="A71" s="724" t="s">
        <v>3347</v>
      </c>
      <c r="B71" s="22">
        <f t="shared" ref="B71:B75" si="2">SUM(C71:F71)</f>
        <v>69</v>
      </c>
      <c r="C71" s="22">
        <v>21</v>
      </c>
      <c r="D71" s="22">
        <v>24</v>
      </c>
      <c r="E71" s="22">
        <v>18</v>
      </c>
      <c r="F71" s="22">
        <v>6</v>
      </c>
      <c r="G71" s="1845"/>
    </row>
    <row r="72" spans="1:7" ht="15" customHeight="1">
      <c r="A72" s="724" t="s">
        <v>3346</v>
      </c>
      <c r="B72" s="22">
        <f t="shared" si="2"/>
        <v>40</v>
      </c>
      <c r="C72" s="22">
        <v>9</v>
      </c>
      <c r="D72" s="22">
        <v>14</v>
      </c>
      <c r="E72" s="22">
        <v>10</v>
      </c>
      <c r="F72" s="22">
        <v>7</v>
      </c>
      <c r="G72" s="1845"/>
    </row>
    <row r="73" spans="1:7" ht="15" customHeight="1">
      <c r="A73" s="1798" t="s">
        <v>3345</v>
      </c>
      <c r="B73" s="22">
        <f t="shared" si="2"/>
        <v>42</v>
      </c>
      <c r="C73" s="22">
        <v>21</v>
      </c>
      <c r="D73" s="22">
        <v>21</v>
      </c>
      <c r="E73" s="22" t="s">
        <v>432</v>
      </c>
      <c r="F73" s="22" t="s">
        <v>432</v>
      </c>
      <c r="G73" s="1845"/>
    </row>
    <row r="74" spans="1:7" ht="15" customHeight="1">
      <c r="A74" s="724" t="s">
        <v>3344</v>
      </c>
      <c r="B74" s="104">
        <f t="shared" si="2"/>
        <v>41</v>
      </c>
      <c r="C74" s="22" t="s">
        <v>432</v>
      </c>
      <c r="D74" s="22">
        <v>13</v>
      </c>
      <c r="E74" s="22">
        <v>27</v>
      </c>
      <c r="F74" s="22">
        <v>1</v>
      </c>
      <c r="G74" s="1845"/>
    </row>
    <row r="75" spans="1:7" ht="15" customHeight="1">
      <c r="A75" s="1981" t="s">
        <v>3343</v>
      </c>
      <c r="B75" s="116">
        <f t="shared" si="2"/>
        <v>69</v>
      </c>
      <c r="C75" s="115">
        <v>21</v>
      </c>
      <c r="D75" s="115">
        <v>22</v>
      </c>
      <c r="E75" s="115">
        <v>15</v>
      </c>
      <c r="F75" s="115">
        <v>11</v>
      </c>
      <c r="G75" s="1845"/>
    </row>
    <row r="76" spans="1:7" s="90" customFormat="1" ht="15" customHeight="1">
      <c r="A76" s="3743" t="s">
        <v>3342</v>
      </c>
      <c r="B76" s="3743"/>
    </row>
    <row r="77" spans="1:7">
      <c r="B77" s="1980"/>
    </row>
  </sheetData>
  <mergeCells count="6">
    <mergeCell ref="A3:F3"/>
    <mergeCell ref="A5:A6"/>
    <mergeCell ref="B5:F5"/>
    <mergeCell ref="A76:B76"/>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6"/>
  <sheetViews>
    <sheetView zoomScaleNormal="100" zoomScaleSheetLayoutView="100" workbookViewId="0">
      <pane ySplit="8" topLeftCell="A9" activePane="bottomLeft" state="frozen"/>
      <selection activeCell="A2" sqref="A2:D2"/>
      <selection pane="bottomLeft" activeCell="A2" sqref="A2:D2"/>
    </sheetView>
  </sheetViews>
  <sheetFormatPr defaultColWidth="9" defaultRowHeight="14.25"/>
  <cols>
    <col min="1" max="1" width="18.625" style="1985" customWidth="1"/>
    <col min="2" max="2" width="11.125" style="1985" customWidth="1"/>
    <col min="3" max="3" width="8.625" style="1985" customWidth="1"/>
    <col min="4" max="4" width="7.625" style="1985" customWidth="1"/>
    <col min="5" max="5" width="8.625" style="1985" customWidth="1"/>
    <col min="6" max="6" width="7.625" style="1985" customWidth="1"/>
    <col min="7" max="7" width="8.625" style="1985" customWidth="1"/>
    <col min="8" max="8" width="7.625" style="1985" customWidth="1"/>
    <col min="9" max="9" width="8.625" style="1985" customWidth="1"/>
    <col min="10" max="10" width="7.625" style="1985" customWidth="1"/>
    <col min="11" max="11" width="8.625" style="1985" customWidth="1"/>
    <col min="12" max="12" width="7.625" style="1985" customWidth="1"/>
    <col min="13" max="13" width="12.125" style="1985" customWidth="1"/>
    <col min="14" max="25" width="9" style="1986"/>
    <col min="26" max="16384" width="9" style="198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017" customFormat="1" ht="26.1" customHeight="1">
      <c r="A3" s="3762" t="s">
        <v>3431</v>
      </c>
      <c r="B3" s="3762"/>
      <c r="C3" s="3762"/>
      <c r="D3" s="3762"/>
      <c r="E3" s="3762"/>
      <c r="F3" s="3762"/>
      <c r="G3" s="3762"/>
      <c r="H3" s="3762"/>
      <c r="I3" s="3762"/>
      <c r="J3" s="3762"/>
      <c r="K3" s="3762"/>
      <c r="L3" s="3762"/>
      <c r="M3" s="3762"/>
      <c r="N3" s="2018"/>
      <c r="O3" s="2018"/>
      <c r="P3" s="2018"/>
      <c r="Q3" s="2018"/>
      <c r="R3" s="2018"/>
      <c r="S3" s="2018"/>
      <c r="T3" s="2018"/>
      <c r="U3" s="2018"/>
      <c r="V3" s="2018"/>
      <c r="W3" s="2018"/>
      <c r="X3" s="2018"/>
      <c r="Y3" s="2018"/>
    </row>
    <row r="4" spans="1:26" ht="15" customHeight="1"/>
    <row r="5" spans="1:26" s="1991" customFormat="1" ht="15" customHeight="1" thickBot="1">
      <c r="A5" s="1991" t="s">
        <v>215</v>
      </c>
      <c r="J5" s="2016"/>
      <c r="K5" s="2016"/>
      <c r="L5" s="2016"/>
      <c r="M5" s="2015" t="s">
        <v>3430</v>
      </c>
      <c r="N5" s="1992"/>
      <c r="O5" s="1992"/>
      <c r="P5" s="1992"/>
      <c r="Q5" s="1992"/>
      <c r="R5" s="1992"/>
      <c r="S5" s="1992"/>
      <c r="T5" s="1992"/>
      <c r="U5" s="1992"/>
      <c r="V5" s="1992"/>
      <c r="W5" s="1992"/>
      <c r="X5" s="1992"/>
      <c r="Y5" s="1992"/>
    </row>
    <row r="6" spans="1:26" ht="18" customHeight="1" thickTop="1">
      <c r="A6" s="3765" t="s">
        <v>3429</v>
      </c>
      <c r="B6" s="3523" t="s">
        <v>3428</v>
      </c>
      <c r="C6" s="3523"/>
      <c r="D6" s="3523"/>
      <c r="E6" s="3523"/>
      <c r="F6" s="3523"/>
      <c r="G6" s="3523"/>
      <c r="H6" s="3523"/>
      <c r="I6" s="3523"/>
      <c r="J6" s="3523"/>
      <c r="K6" s="3523"/>
      <c r="L6" s="3523"/>
      <c r="M6" s="3763" t="s">
        <v>3427</v>
      </c>
    </row>
    <row r="7" spans="1:26" ht="18" customHeight="1">
      <c r="A7" s="3766"/>
      <c r="B7" s="2014" t="s">
        <v>25</v>
      </c>
      <c r="C7" s="3767" t="s">
        <v>3426</v>
      </c>
      <c r="D7" s="3768"/>
      <c r="E7" s="3768" t="s">
        <v>3425</v>
      </c>
      <c r="F7" s="3768"/>
      <c r="G7" s="3768" t="s">
        <v>3424</v>
      </c>
      <c r="H7" s="3768"/>
      <c r="I7" s="3768" t="s">
        <v>3423</v>
      </c>
      <c r="J7" s="3768"/>
      <c r="K7" s="3769" t="s">
        <v>3422</v>
      </c>
      <c r="L7" s="3770"/>
      <c r="M7" s="3764"/>
    </row>
    <row r="8" spans="1:26" s="2010" customFormat="1" ht="18" customHeight="1">
      <c r="A8" s="2013" t="s">
        <v>25</v>
      </c>
      <c r="B8" s="2012">
        <f>SUM(C8:L8)</f>
        <v>3908</v>
      </c>
      <c r="C8" s="3761">
        <f>SUM(D10:D55)</f>
        <v>186</v>
      </c>
      <c r="D8" s="3761"/>
      <c r="E8" s="3761">
        <f>SUM(F10:F55)</f>
        <v>589</v>
      </c>
      <c r="F8" s="3761"/>
      <c r="G8" s="3761">
        <f>SUM(H10:H55)</f>
        <v>708</v>
      </c>
      <c r="H8" s="3761"/>
      <c r="I8" s="3761">
        <f>SUM(J10:J55)</f>
        <v>778</v>
      </c>
      <c r="J8" s="3761"/>
      <c r="K8" s="3761">
        <f>SUM(L10:L55)</f>
        <v>1647</v>
      </c>
      <c r="L8" s="3761"/>
      <c r="M8" s="681">
        <f>SUM(M10:M55)</f>
        <v>855</v>
      </c>
      <c r="N8" s="2011"/>
      <c r="O8" s="2011"/>
      <c r="P8" s="2011"/>
      <c r="Q8" s="2011"/>
      <c r="R8" s="2011"/>
      <c r="S8" s="2011"/>
      <c r="T8" s="2011"/>
      <c r="U8" s="2011"/>
      <c r="V8" s="2011"/>
      <c r="W8" s="2011"/>
      <c r="X8" s="2011"/>
      <c r="Y8" s="2011"/>
    </row>
    <row r="9" spans="1:26" ht="18" customHeight="1">
      <c r="A9" s="2007"/>
      <c r="B9" s="21"/>
      <c r="C9" s="2005"/>
      <c r="D9" s="2005"/>
      <c r="E9" s="2005"/>
      <c r="F9" s="2005"/>
      <c r="G9" s="2005"/>
      <c r="H9" s="2005"/>
      <c r="I9" s="2005"/>
      <c r="J9" s="2005"/>
      <c r="K9" s="2005"/>
      <c r="L9" s="2005"/>
      <c r="M9" s="2009"/>
    </row>
    <row r="10" spans="1:26" ht="18" customHeight="1">
      <c r="A10" s="2007" t="s">
        <v>2603</v>
      </c>
      <c r="B10" s="694">
        <f>SUM(D10,F10,H10,J10,L10)</f>
        <v>96</v>
      </c>
      <c r="C10" s="2003" t="s">
        <v>443</v>
      </c>
      <c r="D10" s="2002" t="s">
        <v>443</v>
      </c>
      <c r="E10" s="2003">
        <v>15</v>
      </c>
      <c r="F10" s="2002">
        <v>14</v>
      </c>
      <c r="G10" s="2003">
        <v>18</v>
      </c>
      <c r="H10" s="2002">
        <v>18</v>
      </c>
      <c r="I10" s="2003">
        <v>22</v>
      </c>
      <c r="J10" s="2002">
        <v>22</v>
      </c>
      <c r="K10" s="2003">
        <v>48</v>
      </c>
      <c r="L10" s="2002">
        <v>42</v>
      </c>
      <c r="M10" s="1733">
        <v>17</v>
      </c>
    </row>
    <row r="11" spans="1:26" ht="18" customHeight="1">
      <c r="A11" s="2007" t="s">
        <v>3421</v>
      </c>
      <c r="B11" s="694">
        <f>SUM(D11,F11,H11,J11,L11)</f>
        <v>91</v>
      </c>
      <c r="C11" s="2003" t="s">
        <v>443</v>
      </c>
      <c r="D11" s="2002" t="s">
        <v>443</v>
      </c>
      <c r="E11" s="2003">
        <v>15</v>
      </c>
      <c r="F11" s="2002">
        <v>11</v>
      </c>
      <c r="G11" s="2003">
        <v>24</v>
      </c>
      <c r="H11" s="2002">
        <v>21</v>
      </c>
      <c r="I11" s="2003">
        <v>24</v>
      </c>
      <c r="J11" s="2002">
        <v>20</v>
      </c>
      <c r="K11" s="2003">
        <v>50</v>
      </c>
      <c r="L11" s="2002">
        <v>39</v>
      </c>
      <c r="M11" s="1733">
        <v>17</v>
      </c>
    </row>
    <row r="12" spans="1:26" ht="18" customHeight="1">
      <c r="A12" s="2007" t="s">
        <v>2611</v>
      </c>
      <c r="B12" s="694">
        <f>SUM(D12,F12,H12,J12,L12)</f>
        <v>81</v>
      </c>
      <c r="C12" s="2003">
        <v>9</v>
      </c>
      <c r="D12" s="2002">
        <v>6</v>
      </c>
      <c r="E12" s="2003">
        <v>15</v>
      </c>
      <c r="F12" s="2002">
        <v>13</v>
      </c>
      <c r="G12" s="2003">
        <v>16</v>
      </c>
      <c r="H12" s="2002">
        <v>16</v>
      </c>
      <c r="I12" s="2003">
        <v>16</v>
      </c>
      <c r="J12" s="2002">
        <v>15</v>
      </c>
      <c r="K12" s="2003">
        <v>32</v>
      </c>
      <c r="L12" s="2002">
        <v>31</v>
      </c>
      <c r="M12" s="1733">
        <v>19</v>
      </c>
    </row>
    <row r="13" spans="1:26" ht="18" customHeight="1">
      <c r="A13" s="2007" t="s">
        <v>1120</v>
      </c>
      <c r="B13" s="694">
        <f>SUM(D13,F13,H13,J13,L13)</f>
        <v>138</v>
      </c>
      <c r="C13" s="2003">
        <v>15</v>
      </c>
      <c r="D13" s="2002">
        <v>11</v>
      </c>
      <c r="E13" s="2003">
        <v>17</v>
      </c>
      <c r="F13" s="2002">
        <v>16</v>
      </c>
      <c r="G13" s="2003">
        <v>30</v>
      </c>
      <c r="H13" s="2002">
        <v>28</v>
      </c>
      <c r="I13" s="2003">
        <v>30</v>
      </c>
      <c r="J13" s="2002">
        <v>27</v>
      </c>
      <c r="K13" s="2003">
        <v>60</v>
      </c>
      <c r="L13" s="2002">
        <v>56</v>
      </c>
      <c r="M13" s="1733">
        <v>29</v>
      </c>
    </row>
    <row r="14" spans="1:26" ht="18" customHeight="1">
      <c r="A14" s="2007"/>
      <c r="B14" s="21"/>
      <c r="C14" s="2006"/>
      <c r="D14" s="2005"/>
      <c r="E14" s="2006"/>
      <c r="F14" s="2005"/>
      <c r="G14" s="2006"/>
      <c r="H14" s="2005"/>
      <c r="I14" s="2006"/>
      <c r="J14" s="2005"/>
      <c r="K14" s="2006"/>
      <c r="L14" s="2005"/>
      <c r="M14" s="1733"/>
    </row>
    <row r="15" spans="1:26" ht="18" customHeight="1">
      <c r="A15" s="2007" t="s">
        <v>2577</v>
      </c>
      <c r="B15" s="694">
        <f>SUM(D15,F15,H15,J15,L15)</f>
        <v>133</v>
      </c>
      <c r="C15" s="2003">
        <v>12</v>
      </c>
      <c r="D15" s="2002">
        <v>7</v>
      </c>
      <c r="E15" s="2003">
        <v>20</v>
      </c>
      <c r="F15" s="2002">
        <v>21</v>
      </c>
      <c r="G15" s="2003">
        <v>24</v>
      </c>
      <c r="H15" s="2002">
        <v>23</v>
      </c>
      <c r="I15" s="2003">
        <v>30</v>
      </c>
      <c r="J15" s="2002">
        <v>24</v>
      </c>
      <c r="K15" s="2003">
        <v>60</v>
      </c>
      <c r="L15" s="2002">
        <v>58</v>
      </c>
      <c r="M15" s="1733">
        <v>26</v>
      </c>
    </row>
    <row r="16" spans="1:26" ht="18" customHeight="1">
      <c r="A16" s="2007" t="s">
        <v>1085</v>
      </c>
      <c r="B16" s="694">
        <f>SUM(D16,F16,H16,J16,L16)</f>
        <v>87</v>
      </c>
      <c r="C16" s="2003">
        <v>9</v>
      </c>
      <c r="D16" s="2002">
        <v>6</v>
      </c>
      <c r="E16" s="2003">
        <v>12</v>
      </c>
      <c r="F16" s="2002">
        <v>12</v>
      </c>
      <c r="G16" s="2003">
        <v>16</v>
      </c>
      <c r="H16" s="2002">
        <v>15</v>
      </c>
      <c r="I16" s="2003">
        <v>22</v>
      </c>
      <c r="J16" s="2002">
        <v>19</v>
      </c>
      <c r="K16" s="2003">
        <v>48</v>
      </c>
      <c r="L16" s="2002">
        <v>35</v>
      </c>
      <c r="M16" s="1733">
        <v>21</v>
      </c>
    </row>
    <row r="17" spans="1:13" ht="18" customHeight="1">
      <c r="A17" s="2007" t="s">
        <v>3420</v>
      </c>
      <c r="B17" s="694">
        <f>SUM(D17,F17,H17,J17,L17)</f>
        <v>106</v>
      </c>
      <c r="C17" s="2003">
        <v>9</v>
      </c>
      <c r="D17" s="2002">
        <v>5</v>
      </c>
      <c r="E17" s="2003">
        <v>15</v>
      </c>
      <c r="F17" s="2002">
        <v>15</v>
      </c>
      <c r="G17" s="2003">
        <v>24</v>
      </c>
      <c r="H17" s="2002">
        <v>16</v>
      </c>
      <c r="I17" s="2003">
        <v>24</v>
      </c>
      <c r="J17" s="2002">
        <v>22</v>
      </c>
      <c r="K17" s="2003">
        <v>50</v>
      </c>
      <c r="L17" s="2002">
        <v>48</v>
      </c>
      <c r="M17" s="1733">
        <v>29</v>
      </c>
    </row>
    <row r="18" spans="1:13" ht="18" customHeight="1">
      <c r="A18" s="2007" t="s">
        <v>2564</v>
      </c>
      <c r="B18" s="694">
        <f>SUM(D18,F18,H18,J18,L18)</f>
        <v>93</v>
      </c>
      <c r="C18" s="2003" t="s">
        <v>443</v>
      </c>
      <c r="D18" s="2002" t="s">
        <v>443</v>
      </c>
      <c r="E18" s="2003">
        <v>15</v>
      </c>
      <c r="F18" s="2002">
        <v>16</v>
      </c>
      <c r="G18" s="2003">
        <v>19</v>
      </c>
      <c r="H18" s="2002">
        <v>19</v>
      </c>
      <c r="I18" s="2003">
        <v>22</v>
      </c>
      <c r="J18" s="2002">
        <v>18</v>
      </c>
      <c r="K18" s="2003">
        <v>48</v>
      </c>
      <c r="L18" s="2002">
        <v>40</v>
      </c>
      <c r="M18" s="1733">
        <v>14</v>
      </c>
    </row>
    <row r="19" spans="1:13" ht="18" customHeight="1">
      <c r="A19" s="2007"/>
      <c r="B19" s="21"/>
      <c r="C19" s="2006"/>
      <c r="D19" s="2005"/>
      <c r="E19" s="2006"/>
      <c r="F19" s="2005"/>
      <c r="G19" s="2006"/>
      <c r="H19" s="2005"/>
      <c r="I19" s="2006"/>
      <c r="J19" s="2005"/>
      <c r="K19" s="2006"/>
      <c r="L19" s="2005"/>
      <c r="M19" s="1733"/>
    </row>
    <row r="20" spans="1:13" ht="18" customHeight="1">
      <c r="A20" s="2007" t="s">
        <v>2595</v>
      </c>
      <c r="B20" s="694">
        <f>SUM(D20,F20,H20,J20,L20)</f>
        <v>109</v>
      </c>
      <c r="C20" s="2003">
        <v>9</v>
      </c>
      <c r="D20" s="2002">
        <v>6</v>
      </c>
      <c r="E20" s="2003">
        <v>20</v>
      </c>
      <c r="F20" s="2002">
        <v>12</v>
      </c>
      <c r="G20" s="2003">
        <v>24</v>
      </c>
      <c r="H20" s="2002">
        <v>21</v>
      </c>
      <c r="I20" s="2003">
        <v>24</v>
      </c>
      <c r="J20" s="2002">
        <v>24</v>
      </c>
      <c r="K20" s="2003">
        <v>50</v>
      </c>
      <c r="L20" s="2002">
        <v>46</v>
      </c>
      <c r="M20" s="1733">
        <v>22</v>
      </c>
    </row>
    <row r="21" spans="1:13" ht="18" customHeight="1">
      <c r="A21" s="2007" t="s">
        <v>1121</v>
      </c>
      <c r="B21" s="694">
        <f>SUM(D21,F21,H21,J21,L21)</f>
        <v>109</v>
      </c>
      <c r="C21" s="2003" t="s">
        <v>443</v>
      </c>
      <c r="D21" s="2002" t="s">
        <v>443</v>
      </c>
      <c r="E21" s="2003">
        <v>22</v>
      </c>
      <c r="F21" s="2002">
        <v>22</v>
      </c>
      <c r="G21" s="2003">
        <v>22</v>
      </c>
      <c r="H21" s="2002">
        <v>22</v>
      </c>
      <c r="I21" s="2003">
        <v>24</v>
      </c>
      <c r="J21" s="2002">
        <v>21</v>
      </c>
      <c r="K21" s="2003">
        <v>50</v>
      </c>
      <c r="L21" s="2002">
        <v>44</v>
      </c>
      <c r="M21" s="1733">
        <v>21</v>
      </c>
    </row>
    <row r="22" spans="1:13" ht="18" customHeight="1">
      <c r="A22" s="2007" t="s">
        <v>1118</v>
      </c>
      <c r="B22" s="694">
        <f>SUM(D22,F22,H22,J22,L22)</f>
        <v>102</v>
      </c>
      <c r="C22" s="2003" t="s">
        <v>443</v>
      </c>
      <c r="D22" s="2002" t="s">
        <v>443</v>
      </c>
      <c r="E22" s="2003">
        <v>18</v>
      </c>
      <c r="F22" s="2002">
        <v>19</v>
      </c>
      <c r="G22" s="2003">
        <v>20</v>
      </c>
      <c r="H22" s="2002">
        <v>17</v>
      </c>
      <c r="I22" s="2003">
        <v>24</v>
      </c>
      <c r="J22" s="2002">
        <v>22</v>
      </c>
      <c r="K22" s="2003">
        <v>50</v>
      </c>
      <c r="L22" s="2002">
        <v>44</v>
      </c>
      <c r="M22" s="1733">
        <v>17</v>
      </c>
    </row>
    <row r="23" spans="1:13" ht="18" customHeight="1">
      <c r="A23" s="2007" t="s">
        <v>3419</v>
      </c>
      <c r="B23" s="694">
        <f>SUM(D23,F23,H23,J23,L23)</f>
        <v>98</v>
      </c>
      <c r="C23" s="2003" t="s">
        <v>443</v>
      </c>
      <c r="D23" s="2002" t="s">
        <v>443</v>
      </c>
      <c r="E23" s="2003">
        <v>18</v>
      </c>
      <c r="F23" s="2002">
        <v>17</v>
      </c>
      <c r="G23" s="2003">
        <v>22</v>
      </c>
      <c r="H23" s="2002">
        <v>18</v>
      </c>
      <c r="I23" s="2003">
        <v>22</v>
      </c>
      <c r="J23" s="2002">
        <v>20</v>
      </c>
      <c r="K23" s="2003">
        <v>44</v>
      </c>
      <c r="L23" s="2002">
        <v>43</v>
      </c>
      <c r="M23" s="1733">
        <v>17</v>
      </c>
    </row>
    <row r="24" spans="1:13" ht="18" customHeight="1">
      <c r="A24" s="2007"/>
      <c r="B24" s="694"/>
      <c r="C24" s="2006"/>
      <c r="D24" s="2005"/>
      <c r="E24" s="2006"/>
      <c r="F24" s="2005"/>
      <c r="G24" s="2006"/>
      <c r="H24" s="2005"/>
      <c r="I24" s="2006"/>
      <c r="J24" s="2005"/>
      <c r="K24" s="2006"/>
      <c r="L24" s="2005"/>
      <c r="M24" s="1733"/>
    </row>
    <row r="25" spans="1:13" ht="18" customHeight="1">
      <c r="A25" s="2007" t="s">
        <v>1080</v>
      </c>
      <c r="B25" s="694">
        <f>SUM(D25,F25,H25,J25,L25)</f>
        <v>103</v>
      </c>
      <c r="C25" s="2003" t="s">
        <v>443</v>
      </c>
      <c r="D25" s="2002" t="s">
        <v>443</v>
      </c>
      <c r="E25" s="2003">
        <v>18</v>
      </c>
      <c r="F25" s="2002">
        <v>18</v>
      </c>
      <c r="G25" s="2003">
        <v>22</v>
      </c>
      <c r="H25" s="2002">
        <v>21</v>
      </c>
      <c r="I25" s="2003">
        <v>22</v>
      </c>
      <c r="J25" s="2002">
        <v>22</v>
      </c>
      <c r="K25" s="2003">
        <v>44</v>
      </c>
      <c r="L25" s="2002">
        <v>42</v>
      </c>
      <c r="M25" s="1733">
        <v>17</v>
      </c>
    </row>
    <row r="26" spans="1:13" ht="18" customHeight="1">
      <c r="A26" s="714" t="s">
        <v>3418</v>
      </c>
      <c r="B26" s="694">
        <f>SUM(D26,F26,H26,J26,L26)</f>
        <v>110</v>
      </c>
      <c r="C26" s="2003">
        <v>15</v>
      </c>
      <c r="D26" s="2002">
        <v>11</v>
      </c>
      <c r="E26" s="2003">
        <v>17</v>
      </c>
      <c r="F26" s="2002">
        <v>18</v>
      </c>
      <c r="G26" s="2003">
        <v>21</v>
      </c>
      <c r="H26" s="2002">
        <v>20</v>
      </c>
      <c r="I26" s="2003">
        <v>24</v>
      </c>
      <c r="J26" s="2002">
        <v>18</v>
      </c>
      <c r="K26" s="2003">
        <v>53</v>
      </c>
      <c r="L26" s="2002">
        <v>43</v>
      </c>
      <c r="M26" s="2008">
        <v>24</v>
      </c>
    </row>
    <row r="27" spans="1:13" ht="18" customHeight="1">
      <c r="A27" s="2007" t="s">
        <v>2585</v>
      </c>
      <c r="B27" s="694">
        <f>SUM(D27,F27,H27,J27,L27)</f>
        <v>95</v>
      </c>
      <c r="C27" s="2003">
        <v>9</v>
      </c>
      <c r="D27" s="2002">
        <v>9</v>
      </c>
      <c r="E27" s="2003">
        <v>14</v>
      </c>
      <c r="F27" s="2002">
        <v>14</v>
      </c>
      <c r="G27" s="2003">
        <v>17</v>
      </c>
      <c r="H27" s="2002">
        <v>16</v>
      </c>
      <c r="I27" s="2003">
        <v>20</v>
      </c>
      <c r="J27" s="2002">
        <v>18</v>
      </c>
      <c r="K27" s="2003">
        <v>44</v>
      </c>
      <c r="L27" s="2002">
        <v>38</v>
      </c>
      <c r="M27" s="1733">
        <v>23</v>
      </c>
    </row>
    <row r="28" spans="1:13" ht="18" customHeight="1">
      <c r="A28" s="2007" t="s">
        <v>2568</v>
      </c>
      <c r="B28" s="694">
        <f>SUM(D28,F28,H28,J28,L28)</f>
        <v>121</v>
      </c>
      <c r="C28" s="2003">
        <v>15</v>
      </c>
      <c r="D28" s="2002">
        <v>11</v>
      </c>
      <c r="E28" s="2003">
        <v>20</v>
      </c>
      <c r="F28" s="2002">
        <v>19</v>
      </c>
      <c r="G28" s="2003">
        <v>20</v>
      </c>
      <c r="H28" s="2002">
        <v>20</v>
      </c>
      <c r="I28" s="2003">
        <v>24</v>
      </c>
      <c r="J28" s="2002">
        <v>24</v>
      </c>
      <c r="K28" s="2003">
        <v>50</v>
      </c>
      <c r="L28" s="2002">
        <v>47</v>
      </c>
      <c r="M28" s="1733">
        <v>25</v>
      </c>
    </row>
    <row r="29" spans="1:13" ht="18" customHeight="1">
      <c r="A29" s="2007"/>
      <c r="B29" s="21"/>
      <c r="C29" s="2006"/>
      <c r="D29" s="2005"/>
      <c r="E29" s="2006"/>
      <c r="F29" s="2005"/>
      <c r="G29" s="2006"/>
      <c r="H29" s="2005"/>
      <c r="I29" s="2006"/>
      <c r="J29" s="2005"/>
      <c r="K29" s="2006"/>
      <c r="L29" s="2005"/>
      <c r="M29" s="1733"/>
    </row>
    <row r="30" spans="1:13" ht="18" customHeight="1">
      <c r="A30" s="2007" t="s">
        <v>1077</v>
      </c>
      <c r="B30" s="694">
        <f>SUM(D30,F30,H30,J30,L30)</f>
        <v>103</v>
      </c>
      <c r="C30" s="2003">
        <v>12</v>
      </c>
      <c r="D30" s="2002">
        <v>2</v>
      </c>
      <c r="E30" s="2003">
        <v>16</v>
      </c>
      <c r="F30" s="2002">
        <v>16</v>
      </c>
      <c r="G30" s="2003">
        <v>18</v>
      </c>
      <c r="H30" s="2002">
        <v>18</v>
      </c>
      <c r="I30" s="2003">
        <v>24</v>
      </c>
      <c r="J30" s="2002">
        <v>21</v>
      </c>
      <c r="K30" s="2003">
        <v>50</v>
      </c>
      <c r="L30" s="2002">
        <v>46</v>
      </c>
      <c r="M30" s="1733">
        <v>22</v>
      </c>
    </row>
    <row r="31" spans="1:13" ht="18" customHeight="1">
      <c r="A31" s="2007" t="s">
        <v>2570</v>
      </c>
      <c r="B31" s="694">
        <f>SUM(D31,F31,H31,J31,L31)</f>
        <v>105</v>
      </c>
      <c r="C31" s="2003">
        <v>15</v>
      </c>
      <c r="D31" s="2002">
        <v>8</v>
      </c>
      <c r="E31" s="2003">
        <v>15</v>
      </c>
      <c r="F31" s="2002">
        <v>14</v>
      </c>
      <c r="G31" s="2003">
        <v>18</v>
      </c>
      <c r="H31" s="2002">
        <v>18</v>
      </c>
      <c r="I31" s="2003">
        <v>24</v>
      </c>
      <c r="J31" s="2002">
        <v>18</v>
      </c>
      <c r="K31" s="2003">
        <v>50</v>
      </c>
      <c r="L31" s="2002">
        <v>47</v>
      </c>
      <c r="M31" s="1733">
        <v>24</v>
      </c>
    </row>
    <row r="32" spans="1:13" ht="18" customHeight="1">
      <c r="A32" s="2007" t="s">
        <v>1112</v>
      </c>
      <c r="B32" s="694">
        <f>SUM(D32,F32,H32,J32,L32)</f>
        <v>104</v>
      </c>
      <c r="C32" s="2003">
        <v>9</v>
      </c>
      <c r="D32" s="2002">
        <v>5</v>
      </c>
      <c r="E32" s="2003">
        <v>15</v>
      </c>
      <c r="F32" s="2002">
        <v>15</v>
      </c>
      <c r="G32" s="2003">
        <v>18</v>
      </c>
      <c r="H32" s="2002">
        <v>19</v>
      </c>
      <c r="I32" s="2003">
        <v>24</v>
      </c>
      <c r="J32" s="2002">
        <v>20</v>
      </c>
      <c r="K32" s="2003">
        <v>50</v>
      </c>
      <c r="L32" s="2002">
        <v>45</v>
      </c>
      <c r="M32" s="1733">
        <v>21</v>
      </c>
    </row>
    <row r="33" spans="1:13" ht="18" customHeight="1">
      <c r="A33" s="2007" t="s">
        <v>2579</v>
      </c>
      <c r="B33" s="694">
        <f>SUM(D33,F33,H33,J33,L33)</f>
        <v>114</v>
      </c>
      <c r="C33" s="2003">
        <v>12</v>
      </c>
      <c r="D33" s="2002">
        <v>6</v>
      </c>
      <c r="E33" s="2003">
        <v>20</v>
      </c>
      <c r="F33" s="2002">
        <v>21</v>
      </c>
      <c r="G33" s="2003">
        <v>24</v>
      </c>
      <c r="H33" s="2002">
        <v>21</v>
      </c>
      <c r="I33" s="2003">
        <v>24</v>
      </c>
      <c r="J33" s="2002">
        <v>23</v>
      </c>
      <c r="K33" s="2003">
        <v>50</v>
      </c>
      <c r="L33" s="2002">
        <v>43</v>
      </c>
      <c r="M33" s="1733">
        <v>23</v>
      </c>
    </row>
    <row r="34" spans="1:13" ht="18" customHeight="1">
      <c r="A34" s="2007" t="s">
        <v>2581</v>
      </c>
      <c r="B34" s="694">
        <f>SUM(D34,F34,H34,J34,L34)</f>
        <v>87</v>
      </c>
      <c r="C34" s="2003">
        <v>9</v>
      </c>
      <c r="D34" s="2002">
        <v>2</v>
      </c>
      <c r="E34" s="2003">
        <v>15</v>
      </c>
      <c r="F34" s="2002">
        <v>15</v>
      </c>
      <c r="G34" s="2003">
        <v>18</v>
      </c>
      <c r="H34" s="2002">
        <v>17</v>
      </c>
      <c r="I34" s="2003">
        <v>24</v>
      </c>
      <c r="J34" s="2002">
        <v>20</v>
      </c>
      <c r="K34" s="2003">
        <v>50</v>
      </c>
      <c r="L34" s="2002">
        <v>33</v>
      </c>
      <c r="M34" s="1733">
        <v>21</v>
      </c>
    </row>
    <row r="35" spans="1:13" ht="18" customHeight="1">
      <c r="A35" s="2007"/>
      <c r="B35" s="21"/>
      <c r="C35" s="2006"/>
      <c r="D35" s="2005"/>
      <c r="E35" s="2006"/>
      <c r="F35" s="2005"/>
      <c r="G35" s="2006"/>
      <c r="H35" s="2005"/>
      <c r="I35" s="2006"/>
      <c r="J35" s="2005"/>
      <c r="K35" s="2006"/>
      <c r="L35" s="2005"/>
      <c r="M35" s="1733"/>
    </row>
    <row r="36" spans="1:13" ht="18" customHeight="1">
      <c r="A36" s="2007" t="s">
        <v>3316</v>
      </c>
      <c r="B36" s="694">
        <f>SUM(D36,F36,H36,J36,L36)</f>
        <v>99</v>
      </c>
      <c r="C36" s="2003">
        <v>9</v>
      </c>
      <c r="D36" s="2002">
        <v>1</v>
      </c>
      <c r="E36" s="2003">
        <v>15</v>
      </c>
      <c r="F36" s="2002">
        <v>15</v>
      </c>
      <c r="G36" s="2003">
        <v>18</v>
      </c>
      <c r="H36" s="2002">
        <v>18</v>
      </c>
      <c r="I36" s="2003">
        <v>24</v>
      </c>
      <c r="J36" s="2002">
        <v>23</v>
      </c>
      <c r="K36" s="2003">
        <v>50</v>
      </c>
      <c r="L36" s="2002">
        <v>42</v>
      </c>
      <c r="M36" s="1733">
        <v>19</v>
      </c>
    </row>
    <row r="37" spans="1:13" ht="18" customHeight="1">
      <c r="A37" s="2007" t="s">
        <v>3315</v>
      </c>
      <c r="B37" s="694">
        <f>SUM(D37,F37,H37,J37,L37)</f>
        <v>120</v>
      </c>
      <c r="C37" s="2003">
        <v>12</v>
      </c>
      <c r="D37" s="2002">
        <v>6</v>
      </c>
      <c r="E37" s="2003">
        <v>20</v>
      </c>
      <c r="F37" s="2002">
        <v>21</v>
      </c>
      <c r="G37" s="2003">
        <v>24</v>
      </c>
      <c r="H37" s="2002">
        <v>22</v>
      </c>
      <c r="I37" s="2003">
        <v>24</v>
      </c>
      <c r="J37" s="2002">
        <v>22</v>
      </c>
      <c r="K37" s="2003">
        <v>50</v>
      </c>
      <c r="L37" s="2002">
        <v>49</v>
      </c>
      <c r="M37" s="1733">
        <v>25</v>
      </c>
    </row>
    <row r="38" spans="1:13" ht="18" customHeight="1">
      <c r="A38" s="2007" t="s">
        <v>3417</v>
      </c>
      <c r="B38" s="694">
        <f>SUM(D38,F38,H38,J38,L38)</f>
        <v>109</v>
      </c>
      <c r="C38" s="2003">
        <v>9</v>
      </c>
      <c r="D38" s="2002">
        <v>6</v>
      </c>
      <c r="E38" s="2003">
        <v>18</v>
      </c>
      <c r="F38" s="2002">
        <v>18</v>
      </c>
      <c r="G38" s="2003">
        <v>20</v>
      </c>
      <c r="H38" s="2002">
        <v>20</v>
      </c>
      <c r="I38" s="2003">
        <v>22</v>
      </c>
      <c r="J38" s="2002">
        <v>22</v>
      </c>
      <c r="K38" s="2003">
        <v>44</v>
      </c>
      <c r="L38" s="2002">
        <v>43</v>
      </c>
      <c r="M38" s="1733">
        <v>22</v>
      </c>
    </row>
    <row r="39" spans="1:13" ht="18" customHeight="1">
      <c r="A39" s="2007" t="s">
        <v>2593</v>
      </c>
      <c r="B39" s="694">
        <f>SUM(D39,F39,H39,J39,L39)</f>
        <v>97</v>
      </c>
      <c r="C39" s="2003">
        <v>12</v>
      </c>
      <c r="D39" s="2002">
        <v>3</v>
      </c>
      <c r="E39" s="2003">
        <v>15</v>
      </c>
      <c r="F39" s="2002">
        <v>15</v>
      </c>
      <c r="G39" s="2003">
        <v>18</v>
      </c>
      <c r="H39" s="2002">
        <v>17</v>
      </c>
      <c r="I39" s="2003">
        <v>24</v>
      </c>
      <c r="J39" s="2002">
        <v>18</v>
      </c>
      <c r="K39" s="2003">
        <v>50</v>
      </c>
      <c r="L39" s="2002">
        <v>44</v>
      </c>
      <c r="M39" s="1733">
        <v>21</v>
      </c>
    </row>
    <row r="40" spans="1:13" ht="18" customHeight="1">
      <c r="A40" s="2007" t="s">
        <v>1082</v>
      </c>
      <c r="B40" s="694">
        <f>SUM(D40,F40,H40,J40,L40)</f>
        <v>97</v>
      </c>
      <c r="C40" s="2003">
        <v>12</v>
      </c>
      <c r="D40" s="2002">
        <v>8</v>
      </c>
      <c r="E40" s="2003">
        <v>15</v>
      </c>
      <c r="F40" s="2002">
        <v>15</v>
      </c>
      <c r="G40" s="2003">
        <v>18</v>
      </c>
      <c r="H40" s="2002">
        <v>18</v>
      </c>
      <c r="I40" s="2003">
        <v>24</v>
      </c>
      <c r="J40" s="2002">
        <v>18</v>
      </c>
      <c r="K40" s="2003">
        <v>50</v>
      </c>
      <c r="L40" s="2002">
        <v>38</v>
      </c>
      <c r="M40" s="2008">
        <v>22</v>
      </c>
    </row>
    <row r="41" spans="1:13" ht="18" customHeight="1">
      <c r="A41" s="2007"/>
      <c r="B41" s="21"/>
      <c r="C41" s="2006"/>
      <c r="D41" s="2005"/>
      <c r="E41" s="2006"/>
      <c r="F41" s="2005"/>
      <c r="G41" s="2006"/>
      <c r="H41" s="2005"/>
      <c r="I41" s="2006"/>
      <c r="J41" s="2005"/>
      <c r="K41" s="2006"/>
      <c r="L41" s="2005"/>
      <c r="M41" s="1733"/>
    </row>
    <row r="42" spans="1:13" ht="18" customHeight="1">
      <c r="A42" s="2007" t="s">
        <v>2589</v>
      </c>
      <c r="B42" s="694">
        <f>SUM(D42,F42,H42,J42,L42)</f>
        <v>111</v>
      </c>
      <c r="C42" s="2003">
        <v>12</v>
      </c>
      <c r="D42" s="2002">
        <v>6</v>
      </c>
      <c r="E42" s="2003">
        <v>17</v>
      </c>
      <c r="F42" s="2002">
        <v>17</v>
      </c>
      <c r="G42" s="2003">
        <v>17</v>
      </c>
      <c r="H42" s="2002">
        <v>18</v>
      </c>
      <c r="I42" s="2003">
        <v>24</v>
      </c>
      <c r="J42" s="2002">
        <v>22</v>
      </c>
      <c r="K42" s="2003">
        <v>50</v>
      </c>
      <c r="L42" s="2002">
        <v>48</v>
      </c>
      <c r="M42" s="1733">
        <v>24</v>
      </c>
    </row>
    <row r="43" spans="1:13" ht="18" customHeight="1">
      <c r="A43" s="2007" t="s">
        <v>3416</v>
      </c>
      <c r="B43" s="694">
        <f>SUM(D43,F43,H43,J43,L43)</f>
        <v>101</v>
      </c>
      <c r="C43" s="2003">
        <v>12</v>
      </c>
      <c r="D43" s="2002">
        <v>5</v>
      </c>
      <c r="E43" s="2003">
        <v>15</v>
      </c>
      <c r="F43" s="2002">
        <v>14</v>
      </c>
      <c r="G43" s="2003">
        <v>18</v>
      </c>
      <c r="H43" s="2002">
        <v>16</v>
      </c>
      <c r="I43" s="2003">
        <v>24</v>
      </c>
      <c r="J43" s="2002">
        <v>20</v>
      </c>
      <c r="K43" s="2003">
        <v>50</v>
      </c>
      <c r="L43" s="2002">
        <v>46</v>
      </c>
      <c r="M43" s="1733">
        <v>22</v>
      </c>
    </row>
    <row r="44" spans="1:13" ht="18" customHeight="1">
      <c r="A44" s="2007" t="s">
        <v>3415</v>
      </c>
      <c r="B44" s="694">
        <f>SUM(D44,F44,H44,J44,L44)</f>
        <v>101</v>
      </c>
      <c r="C44" s="2003">
        <v>12</v>
      </c>
      <c r="D44" s="2002">
        <v>8</v>
      </c>
      <c r="E44" s="2003">
        <v>15</v>
      </c>
      <c r="F44" s="2002">
        <v>16</v>
      </c>
      <c r="G44" s="2003">
        <v>18</v>
      </c>
      <c r="H44" s="2002">
        <v>18</v>
      </c>
      <c r="I44" s="2003">
        <v>24</v>
      </c>
      <c r="J44" s="2002">
        <v>20</v>
      </c>
      <c r="K44" s="2003">
        <v>50</v>
      </c>
      <c r="L44" s="2002">
        <v>39</v>
      </c>
      <c r="M44" s="1733">
        <v>24</v>
      </c>
    </row>
    <row r="45" spans="1:13" ht="18" customHeight="1">
      <c r="A45" s="2007" t="s">
        <v>1117</v>
      </c>
      <c r="B45" s="694">
        <f>SUM(D45,F45,H45,J45,L45)</f>
        <v>85</v>
      </c>
      <c r="C45" s="2003">
        <v>9</v>
      </c>
      <c r="D45" s="2002">
        <v>5</v>
      </c>
      <c r="E45" s="2003">
        <v>13</v>
      </c>
      <c r="F45" s="2002">
        <v>11</v>
      </c>
      <c r="G45" s="2003">
        <v>16</v>
      </c>
      <c r="H45" s="2002">
        <v>16</v>
      </c>
      <c r="I45" s="2003">
        <v>24</v>
      </c>
      <c r="J45" s="2002">
        <v>18</v>
      </c>
      <c r="K45" s="2003">
        <v>50</v>
      </c>
      <c r="L45" s="2002">
        <v>35</v>
      </c>
      <c r="M45" s="1733">
        <v>19</v>
      </c>
    </row>
    <row r="46" spans="1:13" ht="18" customHeight="1">
      <c r="A46" s="2007" t="s">
        <v>1081</v>
      </c>
      <c r="B46" s="694">
        <f>SUM(D46,F46,H46,J46,L46)</f>
        <v>115</v>
      </c>
      <c r="C46" s="2003">
        <v>12</v>
      </c>
      <c r="D46" s="2002">
        <v>8</v>
      </c>
      <c r="E46" s="2003">
        <v>15</v>
      </c>
      <c r="F46" s="2002">
        <v>16</v>
      </c>
      <c r="G46" s="2003">
        <v>18</v>
      </c>
      <c r="H46" s="2002">
        <v>18</v>
      </c>
      <c r="I46" s="2003">
        <v>24</v>
      </c>
      <c r="J46" s="2002">
        <v>23</v>
      </c>
      <c r="K46" s="2003">
        <v>50</v>
      </c>
      <c r="L46" s="2002">
        <v>50</v>
      </c>
      <c r="M46" s="1733">
        <v>23</v>
      </c>
    </row>
    <row r="47" spans="1:13" ht="18" customHeight="1">
      <c r="A47" s="2007"/>
      <c r="B47" s="21"/>
      <c r="C47" s="2006"/>
      <c r="D47" s="2005"/>
      <c r="E47" s="2006"/>
      <c r="F47" s="2005"/>
      <c r="G47" s="2006"/>
      <c r="H47" s="2005"/>
      <c r="I47" s="2006"/>
      <c r="J47" s="2005"/>
      <c r="K47" s="2006"/>
      <c r="L47" s="2005"/>
      <c r="M47" s="1733"/>
    </row>
    <row r="48" spans="1:13" ht="18" customHeight="1">
      <c r="A48" s="2007" t="s">
        <v>2590</v>
      </c>
      <c r="B48" s="694">
        <f>SUM(D48,F48,H48,J48,L48)</f>
        <v>104</v>
      </c>
      <c r="C48" s="2003">
        <v>12</v>
      </c>
      <c r="D48" s="2002">
        <v>5</v>
      </c>
      <c r="E48" s="2003">
        <v>15</v>
      </c>
      <c r="F48" s="2002">
        <v>15</v>
      </c>
      <c r="G48" s="2003">
        <v>18</v>
      </c>
      <c r="H48" s="2002">
        <v>18</v>
      </c>
      <c r="I48" s="2003">
        <v>24</v>
      </c>
      <c r="J48" s="2002">
        <v>16</v>
      </c>
      <c r="K48" s="2003">
        <v>50</v>
      </c>
      <c r="L48" s="2002">
        <v>50</v>
      </c>
      <c r="M48" s="1733">
        <v>23</v>
      </c>
    </row>
    <row r="49" spans="1:25" ht="18" customHeight="1">
      <c r="A49" s="2007" t="s">
        <v>2580</v>
      </c>
      <c r="B49" s="694">
        <f>SUM(D49,F49,H49,J49,L49)</f>
        <v>137</v>
      </c>
      <c r="C49" s="2003">
        <v>12</v>
      </c>
      <c r="D49" s="2002">
        <v>8</v>
      </c>
      <c r="E49" s="2003">
        <v>15</v>
      </c>
      <c r="F49" s="2002">
        <v>15</v>
      </c>
      <c r="G49" s="2003">
        <v>30</v>
      </c>
      <c r="H49" s="2002">
        <v>29</v>
      </c>
      <c r="I49" s="2003">
        <v>30</v>
      </c>
      <c r="J49" s="2002">
        <v>26</v>
      </c>
      <c r="K49" s="2003">
        <v>60</v>
      </c>
      <c r="L49" s="2002">
        <v>59</v>
      </c>
      <c r="M49" s="1733">
        <v>34</v>
      </c>
    </row>
    <row r="50" spans="1:25" ht="18" customHeight="1">
      <c r="A50" s="2007" t="s">
        <v>3414</v>
      </c>
      <c r="B50" s="694">
        <f>SUM(D50,F50,H50,J50,L50)</f>
        <v>87</v>
      </c>
      <c r="C50" s="2003">
        <v>9</v>
      </c>
      <c r="D50" s="2002">
        <v>0</v>
      </c>
      <c r="E50" s="2003">
        <v>15</v>
      </c>
      <c r="F50" s="2002">
        <v>12</v>
      </c>
      <c r="G50" s="2003">
        <v>18</v>
      </c>
      <c r="H50" s="2002">
        <v>15</v>
      </c>
      <c r="I50" s="2003">
        <v>24</v>
      </c>
      <c r="J50" s="2002">
        <v>20</v>
      </c>
      <c r="K50" s="2003">
        <v>50</v>
      </c>
      <c r="L50" s="2002">
        <v>40</v>
      </c>
      <c r="M50" s="1733">
        <v>21</v>
      </c>
    </row>
    <row r="51" spans="1:25" ht="18" customHeight="1">
      <c r="A51" s="2007" t="s">
        <v>3413</v>
      </c>
      <c r="B51" s="694">
        <f>SUM(D51,F51,H51,J51,L51)</f>
        <v>108</v>
      </c>
      <c r="C51" s="2003">
        <v>9</v>
      </c>
      <c r="D51" s="2002">
        <v>6</v>
      </c>
      <c r="E51" s="2003">
        <v>15</v>
      </c>
      <c r="F51" s="2002">
        <v>14</v>
      </c>
      <c r="G51" s="2003">
        <v>18</v>
      </c>
      <c r="H51" s="2002">
        <v>17</v>
      </c>
      <c r="I51" s="2003">
        <v>24</v>
      </c>
      <c r="J51" s="2002">
        <v>23</v>
      </c>
      <c r="K51" s="2003">
        <v>50</v>
      </c>
      <c r="L51" s="2002">
        <v>48</v>
      </c>
      <c r="M51" s="1733">
        <v>40</v>
      </c>
    </row>
    <row r="52" spans="1:25" ht="18" customHeight="1">
      <c r="A52" s="2007" t="s">
        <v>3412</v>
      </c>
      <c r="B52" s="694">
        <f>SUM(D52,F52,H52,J52,L52)</f>
        <v>92</v>
      </c>
      <c r="C52" s="2003">
        <v>12</v>
      </c>
      <c r="D52" s="2002">
        <v>5</v>
      </c>
      <c r="E52" s="2003">
        <v>15</v>
      </c>
      <c r="F52" s="2002">
        <v>14</v>
      </c>
      <c r="G52" s="2003">
        <v>16</v>
      </c>
      <c r="H52" s="2002">
        <v>16</v>
      </c>
      <c r="I52" s="2003">
        <v>19</v>
      </c>
      <c r="J52" s="2002">
        <v>17</v>
      </c>
      <c r="K52" s="2003">
        <v>45</v>
      </c>
      <c r="L52" s="2002">
        <v>40</v>
      </c>
      <c r="M52" s="1733">
        <v>21</v>
      </c>
    </row>
    <row r="53" spans="1:25" ht="18" customHeight="1">
      <c r="A53" s="2007"/>
      <c r="B53" s="21"/>
      <c r="C53" s="2006"/>
      <c r="D53" s="2005"/>
      <c r="E53" s="2006"/>
      <c r="F53" s="2005"/>
      <c r="G53" s="2006"/>
      <c r="H53" s="2005"/>
      <c r="I53" s="2006"/>
      <c r="J53" s="2005"/>
      <c r="K53" s="2006"/>
      <c r="L53" s="2005"/>
      <c r="M53" s="1733"/>
    </row>
    <row r="54" spans="1:25" ht="18" customHeight="1">
      <c r="A54" s="2004" t="s">
        <v>3411</v>
      </c>
      <c r="B54" s="694">
        <f>SUM(D54,F54,H54,J54,L54)</f>
        <v>63</v>
      </c>
      <c r="C54" s="2003">
        <v>7</v>
      </c>
      <c r="D54" s="2002">
        <v>7</v>
      </c>
      <c r="E54" s="2003">
        <v>10</v>
      </c>
      <c r="F54" s="2002">
        <v>9</v>
      </c>
      <c r="G54" s="2003">
        <v>11</v>
      </c>
      <c r="H54" s="2002">
        <v>11</v>
      </c>
      <c r="I54" s="2003">
        <v>12</v>
      </c>
      <c r="J54" s="2002">
        <v>12</v>
      </c>
      <c r="K54" s="2003">
        <v>24</v>
      </c>
      <c r="L54" s="2002">
        <v>24</v>
      </c>
      <c r="M54" s="1733">
        <v>26</v>
      </c>
    </row>
    <row r="55" spans="1:25" ht="18" customHeight="1">
      <c r="A55" s="2001" t="s">
        <v>3410</v>
      </c>
      <c r="B55" s="2000">
        <f>SUM(D55,F55,H55,J55,L55)</f>
        <v>97</v>
      </c>
      <c r="C55" s="1999">
        <v>6</v>
      </c>
      <c r="D55" s="1998">
        <v>4</v>
      </c>
      <c r="E55" s="1999">
        <v>15</v>
      </c>
      <c r="F55" s="1998">
        <v>14</v>
      </c>
      <c r="G55" s="1999">
        <v>17</v>
      </c>
      <c r="H55" s="1998">
        <v>17</v>
      </c>
      <c r="I55" s="1999">
        <v>22</v>
      </c>
      <c r="J55" s="1998">
        <v>20</v>
      </c>
      <c r="K55" s="1999">
        <v>44</v>
      </c>
      <c r="L55" s="1998">
        <v>42</v>
      </c>
      <c r="M55" s="1733">
        <v>20</v>
      </c>
    </row>
    <row r="56" spans="1:25" s="1991" customFormat="1" ht="15" customHeight="1">
      <c r="A56" s="35" t="s">
        <v>3409</v>
      </c>
      <c r="B56" s="1997"/>
      <c r="C56" s="1997"/>
      <c r="D56" s="1997"/>
      <c r="E56" s="1997"/>
      <c r="F56" s="1997"/>
      <c r="G56" s="1997"/>
      <c r="H56" s="1997"/>
      <c r="I56" s="1997"/>
      <c r="J56" s="1997"/>
      <c r="K56" s="1997"/>
      <c r="L56" s="1997"/>
      <c r="M56" s="1997"/>
      <c r="N56" s="1992"/>
      <c r="O56" s="1992"/>
      <c r="P56" s="1992"/>
      <c r="Q56" s="1992"/>
      <c r="R56" s="1992"/>
      <c r="S56" s="1992"/>
      <c r="T56" s="1992"/>
      <c r="U56" s="1992"/>
      <c r="V56" s="1992"/>
      <c r="W56" s="1992"/>
      <c r="X56" s="1992"/>
      <c r="Y56" s="1992"/>
    </row>
    <row r="57" spans="1:25" s="1991" customFormat="1" ht="15" customHeight="1">
      <c r="A57" s="1996" t="s">
        <v>3408</v>
      </c>
      <c r="B57" s="1995"/>
      <c r="C57" s="1995"/>
      <c r="D57" s="1995"/>
      <c r="E57" s="1995"/>
      <c r="F57" s="1995"/>
      <c r="G57" s="1995"/>
      <c r="H57" s="1995"/>
      <c r="I57" s="1995"/>
      <c r="J57" s="1995"/>
      <c r="K57" s="1995"/>
      <c r="L57" s="1995"/>
      <c r="M57" s="1995"/>
      <c r="N57" s="1992"/>
      <c r="O57" s="1992"/>
      <c r="P57" s="1992"/>
      <c r="Q57" s="1992"/>
      <c r="R57" s="1992"/>
      <c r="S57" s="1992"/>
      <c r="T57" s="1992"/>
      <c r="U57" s="1992"/>
      <c r="V57" s="1992"/>
      <c r="W57" s="1992"/>
      <c r="X57" s="1992"/>
      <c r="Y57" s="1992"/>
    </row>
    <row r="58" spans="1:25" s="1991" customFormat="1" ht="15" customHeight="1">
      <c r="A58" s="1993" t="s">
        <v>3407</v>
      </c>
      <c r="B58" s="1993"/>
      <c r="D58" s="1993"/>
      <c r="F58" s="1993"/>
      <c r="G58" s="1994"/>
      <c r="H58" s="1993"/>
      <c r="I58" s="1994"/>
      <c r="J58" s="1993"/>
      <c r="K58" s="1994"/>
      <c r="L58" s="1993"/>
      <c r="M58" s="1993"/>
      <c r="N58" s="1992"/>
      <c r="O58" s="1992"/>
      <c r="P58" s="1992"/>
      <c r="Q58" s="1992"/>
      <c r="R58" s="1992"/>
      <c r="S58" s="1992"/>
      <c r="T58" s="1992"/>
      <c r="U58" s="1992"/>
      <c r="V58" s="1992"/>
      <c r="W58" s="1992"/>
      <c r="X58" s="1992"/>
      <c r="Y58" s="1992"/>
    </row>
    <row r="59" spans="1:25">
      <c r="A59" s="1986"/>
      <c r="B59" s="1986"/>
      <c r="C59" s="1919"/>
      <c r="D59" s="1986"/>
      <c r="E59" s="1919"/>
      <c r="F59" s="1986"/>
      <c r="G59" s="1919"/>
      <c r="H59" s="1986"/>
      <c r="I59" s="1919"/>
      <c r="J59" s="1986"/>
      <c r="K59" s="1919"/>
      <c r="L59" s="1986"/>
      <c r="M59" s="1986"/>
    </row>
    <row r="60" spans="1:25">
      <c r="A60" s="1986"/>
      <c r="C60" s="1986"/>
      <c r="D60" s="1986"/>
      <c r="E60" s="1986"/>
      <c r="F60" s="1986"/>
      <c r="G60" s="1990"/>
      <c r="H60" s="1986"/>
      <c r="I60" s="1990"/>
      <c r="J60" s="1986"/>
      <c r="K60" s="1990"/>
      <c r="L60" s="1986"/>
      <c r="M60" s="1986"/>
    </row>
    <row r="61" spans="1:25">
      <c r="A61" s="1986"/>
      <c r="B61" s="1986"/>
      <c r="C61" s="1986"/>
      <c r="D61" s="1986"/>
      <c r="E61" s="1986"/>
      <c r="F61" s="1986"/>
      <c r="G61" s="1988"/>
      <c r="H61" s="1986"/>
      <c r="I61" s="1988"/>
      <c r="J61" s="1986"/>
      <c r="K61" s="1988"/>
      <c r="L61" s="1986"/>
      <c r="M61" s="1986"/>
    </row>
    <row r="62" spans="1:25">
      <c r="A62" s="1986"/>
      <c r="B62" s="1986"/>
      <c r="C62" s="1986"/>
      <c r="D62" s="1986"/>
      <c r="E62" s="1986"/>
      <c r="F62" s="1986"/>
      <c r="G62" s="1988"/>
      <c r="H62" s="1986"/>
      <c r="I62" s="1988"/>
      <c r="J62" s="1986"/>
      <c r="K62" s="1988"/>
      <c r="L62" s="1986"/>
      <c r="M62" s="1986"/>
    </row>
    <row r="63" spans="1:25">
      <c r="A63" s="1986"/>
      <c r="B63" s="1986"/>
      <c r="C63" s="1986"/>
      <c r="D63" s="1986"/>
      <c r="E63" s="1986"/>
      <c r="F63" s="1986"/>
      <c r="G63" s="1988"/>
      <c r="H63" s="1986"/>
      <c r="I63" s="1989"/>
      <c r="J63" s="1986"/>
      <c r="K63" s="1989"/>
      <c r="L63" s="1986"/>
      <c r="M63" s="1986"/>
    </row>
    <row r="64" spans="1:25">
      <c r="A64" s="1986"/>
      <c r="B64" s="1986"/>
      <c r="C64" s="1988"/>
      <c r="D64" s="1986"/>
      <c r="E64" s="1988"/>
      <c r="F64" s="1986"/>
      <c r="G64" s="1988"/>
      <c r="H64" s="1986"/>
      <c r="I64" s="1988"/>
      <c r="J64" s="1986"/>
      <c r="K64" s="1988"/>
      <c r="L64" s="1986"/>
      <c r="M64" s="1986"/>
    </row>
    <row r="65" spans="3:11">
      <c r="C65" s="1987"/>
      <c r="E65" s="1987"/>
      <c r="G65" s="1987"/>
      <c r="I65" s="1987"/>
      <c r="K65" s="1987"/>
    </row>
    <row r="66" spans="3:11">
      <c r="C66" s="1987"/>
      <c r="E66" s="1987"/>
      <c r="G66" s="1987"/>
      <c r="I66" s="1987"/>
      <c r="K66" s="1987"/>
    </row>
  </sheetData>
  <mergeCells count="16">
    <mergeCell ref="K8:L8"/>
    <mergeCell ref="A1:D1"/>
    <mergeCell ref="A2:D2"/>
    <mergeCell ref="A3:M3"/>
    <mergeCell ref="B6:L6"/>
    <mergeCell ref="M6:M7"/>
    <mergeCell ref="A6:A7"/>
    <mergeCell ref="C8:D8"/>
    <mergeCell ref="E8:F8"/>
    <mergeCell ref="G8:H8"/>
    <mergeCell ref="I8:J8"/>
    <mergeCell ref="C7:D7"/>
    <mergeCell ref="E7:F7"/>
    <mergeCell ref="G7:H7"/>
    <mergeCell ref="I7:J7"/>
    <mergeCell ref="K7:L7"/>
  </mergeCells>
  <phoneticPr fontId="20"/>
  <pageMargins left="0.62992125984251968" right="0.62992125984251968" top="0.74803149606299213" bottom="0.74803149606299213" header="0.31496062992125984" footer="0.31496062992125984"/>
  <headerFooter alignWithMargins="0"/>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
  <sheetViews>
    <sheetView zoomScaleNormal="100" zoomScaleSheetLayoutView="100" workbookViewId="0">
      <selection activeCell="A2" sqref="A2:D2"/>
    </sheetView>
  </sheetViews>
  <sheetFormatPr defaultColWidth="9" defaultRowHeight="13.5"/>
  <cols>
    <col min="1" max="1" width="30.5" style="1" customWidth="1"/>
    <col min="2" max="2" width="11.125" style="1" customWidth="1"/>
    <col min="3" max="3" width="7.625" style="1" customWidth="1"/>
    <col min="4" max="4" width="6.625" style="1" customWidth="1"/>
    <col min="5" max="5" width="7.625" style="1" customWidth="1"/>
    <col min="6" max="6" width="6.625" style="1" customWidth="1"/>
    <col min="7" max="7" width="7.625" style="1" customWidth="1"/>
    <col min="8" max="8" width="6.625" style="1" customWidth="1"/>
    <col min="9" max="9" width="7.625" style="1" customWidth="1"/>
    <col min="10" max="10" width="6.625" style="1" customWidth="1"/>
    <col min="11" max="11" width="7.625" style="1" customWidth="1"/>
    <col min="12" max="12" width="6.625" style="1" customWidth="1"/>
    <col min="13" max="13" width="12.125" style="1" customWidth="1"/>
    <col min="14" max="16384" width="9" style="1"/>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6.1" customHeight="1">
      <c r="A3" s="3047" t="s">
        <v>3511</v>
      </c>
      <c r="B3" s="3047"/>
      <c r="C3" s="3047"/>
      <c r="D3" s="3047"/>
      <c r="E3" s="3047"/>
      <c r="F3" s="3047"/>
      <c r="G3" s="3047"/>
      <c r="H3" s="3047"/>
      <c r="I3" s="3047"/>
      <c r="J3" s="3047"/>
      <c r="K3" s="3047"/>
      <c r="L3" s="3047"/>
      <c r="M3" s="3047"/>
    </row>
    <row r="4" spans="1:26" s="90" customFormat="1" ht="15" customHeight="1"/>
    <row r="5" spans="1:26" s="90" customFormat="1" ht="15" customHeight="1" thickBot="1">
      <c r="A5" s="90" t="s">
        <v>215</v>
      </c>
      <c r="M5" s="2015" t="s">
        <v>3430</v>
      </c>
    </row>
    <row r="6" spans="1:26" s="1985" customFormat="1" ht="18" customHeight="1" thickTop="1">
      <c r="A6" s="3772" t="s">
        <v>3429</v>
      </c>
      <c r="B6" s="3523" t="s">
        <v>3428</v>
      </c>
      <c r="C6" s="3523"/>
      <c r="D6" s="3523"/>
      <c r="E6" s="3523"/>
      <c r="F6" s="3523"/>
      <c r="G6" s="3523"/>
      <c r="H6" s="3523"/>
      <c r="I6" s="3523"/>
      <c r="J6" s="3523"/>
      <c r="K6" s="3523"/>
      <c r="L6" s="3523"/>
      <c r="M6" s="3763" t="s">
        <v>3427</v>
      </c>
      <c r="N6" s="1986"/>
      <c r="O6" s="1986"/>
      <c r="P6" s="1986"/>
      <c r="Q6" s="1986"/>
      <c r="R6" s="1986"/>
    </row>
    <row r="7" spans="1:26" s="1985" customFormat="1" ht="18" customHeight="1">
      <c r="A7" s="3773"/>
      <c r="B7" s="2029" t="s">
        <v>25</v>
      </c>
      <c r="C7" s="3767" t="s">
        <v>3426</v>
      </c>
      <c r="D7" s="3768"/>
      <c r="E7" s="3768" t="s">
        <v>3425</v>
      </c>
      <c r="F7" s="3768"/>
      <c r="G7" s="3768" t="s">
        <v>3424</v>
      </c>
      <c r="H7" s="3768"/>
      <c r="I7" s="3768" t="s">
        <v>3423</v>
      </c>
      <c r="J7" s="3768"/>
      <c r="K7" s="3769" t="s">
        <v>3422</v>
      </c>
      <c r="L7" s="3770"/>
      <c r="M7" s="3764"/>
      <c r="N7" s="1986"/>
      <c r="O7" s="1986"/>
      <c r="P7" s="1986"/>
      <c r="Q7" s="1986"/>
      <c r="R7" s="1986"/>
    </row>
    <row r="8" spans="1:26" s="310" customFormat="1" ht="18" customHeight="1">
      <c r="A8" s="2013" t="s">
        <v>25</v>
      </c>
      <c r="B8" s="646">
        <f>SUM(C8:L8)</f>
        <v>6363</v>
      </c>
      <c r="C8" s="3771">
        <f>SUM(D10:D95)</f>
        <v>516</v>
      </c>
      <c r="D8" s="3771"/>
      <c r="E8" s="3771">
        <f>SUM(F10:F95)</f>
        <v>1094</v>
      </c>
      <c r="F8" s="3771"/>
      <c r="G8" s="3771">
        <f>SUM(H10:H95)</f>
        <v>1208</v>
      </c>
      <c r="H8" s="3771"/>
      <c r="I8" s="3771">
        <f>SUM(J10:J95)</f>
        <v>1216</v>
      </c>
      <c r="J8" s="3771"/>
      <c r="K8" s="3771">
        <f>SUM(L10:L95)</f>
        <v>2329</v>
      </c>
      <c r="L8" s="3771"/>
      <c r="M8" s="2028">
        <f>SUM(M10:M95)</f>
        <v>2024</v>
      </c>
    </row>
    <row r="9" spans="1:26" s="24" customFormat="1" ht="18" customHeight="1">
      <c r="A9" s="1798"/>
      <c r="B9" s="21"/>
      <c r="C9" s="2027"/>
      <c r="D9" s="648"/>
      <c r="E9" s="648"/>
      <c r="F9" s="648"/>
      <c r="G9" s="648"/>
      <c r="H9" s="648"/>
      <c r="I9" s="648"/>
      <c r="J9" s="648"/>
      <c r="K9" s="648"/>
      <c r="L9" s="648"/>
      <c r="M9" s="23"/>
    </row>
    <row r="10" spans="1:26" s="24" customFormat="1" ht="18" customHeight="1">
      <c r="A10" s="724" t="s">
        <v>1076</v>
      </c>
      <c r="B10" s="2021">
        <f t="shared" ref="B10:B41" si="0">SUM(D10,F10,H10,J10,L10)</f>
        <v>91</v>
      </c>
      <c r="C10" s="2003">
        <v>9</v>
      </c>
      <c r="D10" s="2002">
        <v>9</v>
      </c>
      <c r="E10" s="2003">
        <v>10</v>
      </c>
      <c r="F10" s="2002">
        <v>13</v>
      </c>
      <c r="G10" s="2003">
        <v>17</v>
      </c>
      <c r="H10" s="2002">
        <v>17</v>
      </c>
      <c r="I10" s="2003">
        <v>18</v>
      </c>
      <c r="J10" s="2002">
        <v>18</v>
      </c>
      <c r="K10" s="2003">
        <v>36</v>
      </c>
      <c r="L10" s="2002">
        <v>34</v>
      </c>
      <c r="M10" s="1733">
        <v>25</v>
      </c>
    </row>
    <row r="11" spans="1:26" s="24" customFormat="1" ht="18" customHeight="1">
      <c r="A11" s="724" t="s">
        <v>3510</v>
      </c>
      <c r="B11" s="2021">
        <f t="shared" si="0"/>
        <v>188</v>
      </c>
      <c r="C11" s="2003">
        <v>12</v>
      </c>
      <c r="D11" s="2002">
        <v>9</v>
      </c>
      <c r="E11" s="2003">
        <v>30</v>
      </c>
      <c r="F11" s="2002">
        <v>24</v>
      </c>
      <c r="G11" s="2003">
        <v>42</v>
      </c>
      <c r="H11" s="2002">
        <v>34</v>
      </c>
      <c r="I11" s="2003">
        <v>50</v>
      </c>
      <c r="J11" s="2002">
        <v>37</v>
      </c>
      <c r="K11" s="2003">
        <v>100</v>
      </c>
      <c r="L11" s="2002">
        <v>84</v>
      </c>
      <c r="M11" s="1733">
        <v>34</v>
      </c>
    </row>
    <row r="12" spans="1:26" s="24" customFormat="1" ht="18" customHeight="1">
      <c r="A12" s="724" t="s">
        <v>1130</v>
      </c>
      <c r="B12" s="2021">
        <f t="shared" si="0"/>
        <v>195</v>
      </c>
      <c r="C12" s="2003">
        <v>30</v>
      </c>
      <c r="D12" s="2002">
        <v>23</v>
      </c>
      <c r="E12" s="2003">
        <v>35</v>
      </c>
      <c r="F12" s="2002">
        <v>34</v>
      </c>
      <c r="G12" s="2003">
        <v>35</v>
      </c>
      <c r="H12" s="2002">
        <v>35</v>
      </c>
      <c r="I12" s="2003">
        <v>35</v>
      </c>
      <c r="J12" s="2002">
        <v>34</v>
      </c>
      <c r="K12" s="2003">
        <v>70</v>
      </c>
      <c r="L12" s="2002">
        <v>69</v>
      </c>
      <c r="M12" s="1733">
        <v>49</v>
      </c>
    </row>
    <row r="13" spans="1:26" s="24" customFormat="1" ht="18" customHeight="1">
      <c r="A13" s="724" t="s">
        <v>3509</v>
      </c>
      <c r="B13" s="2021">
        <f t="shared" si="0"/>
        <v>99</v>
      </c>
      <c r="C13" s="2003">
        <v>17</v>
      </c>
      <c r="D13" s="2002">
        <v>14</v>
      </c>
      <c r="E13" s="2003">
        <v>17</v>
      </c>
      <c r="F13" s="2002">
        <v>18</v>
      </c>
      <c r="G13" s="2003">
        <v>17</v>
      </c>
      <c r="H13" s="2002">
        <v>18</v>
      </c>
      <c r="I13" s="2003">
        <v>17</v>
      </c>
      <c r="J13" s="2002">
        <v>16</v>
      </c>
      <c r="K13" s="2003">
        <v>34</v>
      </c>
      <c r="L13" s="2002">
        <v>33</v>
      </c>
      <c r="M13" s="1733">
        <v>30</v>
      </c>
    </row>
    <row r="14" spans="1:26" s="24" customFormat="1" ht="18" customHeight="1">
      <c r="A14" s="724" t="s">
        <v>3508</v>
      </c>
      <c r="B14" s="2021">
        <f t="shared" si="0"/>
        <v>91</v>
      </c>
      <c r="C14" s="2003">
        <v>12</v>
      </c>
      <c r="D14" s="2002">
        <v>6</v>
      </c>
      <c r="E14" s="2003">
        <v>18</v>
      </c>
      <c r="F14" s="2002">
        <v>18</v>
      </c>
      <c r="G14" s="2003">
        <v>18</v>
      </c>
      <c r="H14" s="2002">
        <v>17</v>
      </c>
      <c r="I14" s="2003">
        <v>18</v>
      </c>
      <c r="J14" s="2002">
        <v>16</v>
      </c>
      <c r="K14" s="2003">
        <v>36</v>
      </c>
      <c r="L14" s="2002">
        <v>34</v>
      </c>
      <c r="M14" s="1733">
        <v>28</v>
      </c>
    </row>
    <row r="15" spans="1:26" s="24" customFormat="1" ht="18" customHeight="1">
      <c r="A15" s="724" t="s">
        <v>1116</v>
      </c>
      <c r="B15" s="2021">
        <f t="shared" si="0"/>
        <v>89</v>
      </c>
      <c r="C15" s="2003">
        <v>9</v>
      </c>
      <c r="D15" s="2002">
        <v>9</v>
      </c>
      <c r="E15" s="2003">
        <v>15</v>
      </c>
      <c r="F15" s="2002">
        <v>14</v>
      </c>
      <c r="G15" s="2003">
        <v>18</v>
      </c>
      <c r="H15" s="2002">
        <v>17</v>
      </c>
      <c r="I15" s="2003">
        <v>20</v>
      </c>
      <c r="J15" s="2002">
        <v>15</v>
      </c>
      <c r="K15" s="2003">
        <v>40</v>
      </c>
      <c r="L15" s="2002">
        <v>34</v>
      </c>
      <c r="M15" s="1733">
        <v>21</v>
      </c>
    </row>
    <row r="16" spans="1:26" s="24" customFormat="1" ht="18" customHeight="1">
      <c r="A16" s="724" t="s">
        <v>1132</v>
      </c>
      <c r="B16" s="2021">
        <f t="shared" si="0"/>
        <v>100</v>
      </c>
      <c r="C16" s="2003">
        <v>9</v>
      </c>
      <c r="D16" s="2002">
        <v>8</v>
      </c>
      <c r="E16" s="2003">
        <v>15</v>
      </c>
      <c r="F16" s="2002">
        <v>15</v>
      </c>
      <c r="G16" s="2003">
        <v>18</v>
      </c>
      <c r="H16" s="2002">
        <v>18</v>
      </c>
      <c r="I16" s="2003">
        <v>20</v>
      </c>
      <c r="J16" s="2002">
        <v>20</v>
      </c>
      <c r="K16" s="2003">
        <v>40</v>
      </c>
      <c r="L16" s="2002">
        <v>39</v>
      </c>
      <c r="M16" s="1733">
        <v>35</v>
      </c>
    </row>
    <row r="17" spans="1:13" s="24" customFormat="1" ht="18" customHeight="1">
      <c r="A17" s="724" t="s">
        <v>3507</v>
      </c>
      <c r="B17" s="2021">
        <f t="shared" si="0"/>
        <v>57</v>
      </c>
      <c r="C17" s="2003" t="s">
        <v>443</v>
      </c>
      <c r="D17" s="2002" t="s">
        <v>443</v>
      </c>
      <c r="E17" s="2003">
        <v>10</v>
      </c>
      <c r="F17" s="2002">
        <v>8</v>
      </c>
      <c r="G17" s="2003">
        <v>12</v>
      </c>
      <c r="H17" s="2002">
        <v>11</v>
      </c>
      <c r="I17" s="2003">
        <v>13</v>
      </c>
      <c r="J17" s="2002">
        <v>13</v>
      </c>
      <c r="K17" s="2003">
        <v>30</v>
      </c>
      <c r="L17" s="2002">
        <v>25</v>
      </c>
      <c r="M17" s="1733">
        <v>24</v>
      </c>
    </row>
    <row r="18" spans="1:13" s="24" customFormat="1" ht="18" customHeight="1">
      <c r="A18" s="724" t="s">
        <v>3506</v>
      </c>
      <c r="B18" s="2021">
        <f t="shared" si="0"/>
        <v>87</v>
      </c>
      <c r="C18" s="2003">
        <v>6</v>
      </c>
      <c r="D18" s="2002">
        <v>3</v>
      </c>
      <c r="E18" s="2003">
        <v>18</v>
      </c>
      <c r="F18" s="2002">
        <v>14</v>
      </c>
      <c r="G18" s="2003">
        <v>19</v>
      </c>
      <c r="H18" s="2002">
        <v>18</v>
      </c>
      <c r="I18" s="2003">
        <v>19</v>
      </c>
      <c r="J18" s="2002">
        <v>17</v>
      </c>
      <c r="K18" s="2003">
        <v>38</v>
      </c>
      <c r="L18" s="2002">
        <v>35</v>
      </c>
      <c r="M18" s="1733">
        <v>26</v>
      </c>
    </row>
    <row r="19" spans="1:13" s="24" customFormat="1" ht="18" customHeight="1">
      <c r="A19" s="724" t="s">
        <v>3505</v>
      </c>
      <c r="B19" s="2021">
        <f t="shared" si="0"/>
        <v>101</v>
      </c>
      <c r="C19" s="2003">
        <v>9</v>
      </c>
      <c r="D19" s="2002">
        <v>9</v>
      </c>
      <c r="E19" s="2003">
        <v>16</v>
      </c>
      <c r="F19" s="2002">
        <v>16</v>
      </c>
      <c r="G19" s="2003">
        <v>20</v>
      </c>
      <c r="H19" s="2002">
        <v>20</v>
      </c>
      <c r="I19" s="2003">
        <v>20</v>
      </c>
      <c r="J19" s="2002">
        <v>18</v>
      </c>
      <c r="K19" s="2003">
        <v>40</v>
      </c>
      <c r="L19" s="2002">
        <v>38</v>
      </c>
      <c r="M19" s="1733">
        <v>32</v>
      </c>
    </row>
    <row r="20" spans="1:13" s="24" customFormat="1" ht="18" customHeight="1">
      <c r="A20" s="724" t="s">
        <v>3405</v>
      </c>
      <c r="B20" s="2021">
        <f t="shared" si="0"/>
        <v>291</v>
      </c>
      <c r="C20" s="2003">
        <v>30</v>
      </c>
      <c r="D20" s="2002">
        <v>17</v>
      </c>
      <c r="E20" s="2003">
        <v>47</v>
      </c>
      <c r="F20" s="2002">
        <v>47</v>
      </c>
      <c r="G20" s="2003">
        <v>60</v>
      </c>
      <c r="H20" s="2002">
        <v>51</v>
      </c>
      <c r="I20" s="2003">
        <v>60</v>
      </c>
      <c r="J20" s="2002">
        <v>57</v>
      </c>
      <c r="K20" s="2003">
        <v>120</v>
      </c>
      <c r="L20" s="2002">
        <v>119</v>
      </c>
      <c r="M20" s="1733">
        <v>64</v>
      </c>
    </row>
    <row r="21" spans="1:13" s="24" customFormat="1" ht="18" customHeight="1">
      <c r="A21" s="724" t="s">
        <v>1113</v>
      </c>
      <c r="B21" s="2021">
        <f t="shared" si="0"/>
        <v>77</v>
      </c>
      <c r="C21" s="2003">
        <v>9</v>
      </c>
      <c r="D21" s="2002">
        <v>6</v>
      </c>
      <c r="E21" s="2003">
        <v>15</v>
      </c>
      <c r="F21" s="2002">
        <v>14</v>
      </c>
      <c r="G21" s="2003">
        <v>15</v>
      </c>
      <c r="H21" s="2002">
        <v>15</v>
      </c>
      <c r="I21" s="2003">
        <v>15</v>
      </c>
      <c r="J21" s="2002">
        <v>14</v>
      </c>
      <c r="K21" s="2003">
        <v>30</v>
      </c>
      <c r="L21" s="2002">
        <v>28</v>
      </c>
      <c r="M21" s="1733">
        <v>25</v>
      </c>
    </row>
    <row r="22" spans="1:13" s="24" customFormat="1" ht="18" customHeight="1">
      <c r="A22" s="724" t="s">
        <v>3504</v>
      </c>
      <c r="B22" s="2021">
        <f t="shared" si="0"/>
        <v>103</v>
      </c>
      <c r="C22" s="2003">
        <v>6</v>
      </c>
      <c r="D22" s="2002">
        <v>6</v>
      </c>
      <c r="E22" s="2003">
        <v>18</v>
      </c>
      <c r="F22" s="2002">
        <v>17</v>
      </c>
      <c r="G22" s="2003">
        <v>20</v>
      </c>
      <c r="H22" s="2002">
        <v>19</v>
      </c>
      <c r="I22" s="2003">
        <v>20</v>
      </c>
      <c r="J22" s="2002">
        <v>20</v>
      </c>
      <c r="K22" s="2003">
        <v>40</v>
      </c>
      <c r="L22" s="2002">
        <v>41</v>
      </c>
      <c r="M22" s="1733">
        <v>29</v>
      </c>
    </row>
    <row r="23" spans="1:13" s="24" customFormat="1" ht="18" customHeight="1">
      <c r="A23" s="724" t="s">
        <v>3503</v>
      </c>
      <c r="B23" s="2021">
        <f t="shared" si="0"/>
        <v>108</v>
      </c>
      <c r="C23" s="2003">
        <v>12</v>
      </c>
      <c r="D23" s="2002">
        <v>6</v>
      </c>
      <c r="E23" s="2003">
        <v>20</v>
      </c>
      <c r="F23" s="2002">
        <v>20</v>
      </c>
      <c r="G23" s="2003">
        <v>24</v>
      </c>
      <c r="H23" s="2002">
        <v>21</v>
      </c>
      <c r="I23" s="2003">
        <v>24</v>
      </c>
      <c r="J23" s="2002">
        <v>20</v>
      </c>
      <c r="K23" s="2003">
        <v>50</v>
      </c>
      <c r="L23" s="2002">
        <v>41</v>
      </c>
      <c r="M23" s="1733">
        <v>25</v>
      </c>
    </row>
    <row r="24" spans="1:13" s="24" customFormat="1" ht="18" customHeight="1">
      <c r="A24" s="724" t="s">
        <v>3502</v>
      </c>
      <c r="B24" s="2021">
        <f t="shared" si="0"/>
        <v>124</v>
      </c>
      <c r="C24" s="2003">
        <v>9</v>
      </c>
      <c r="D24" s="2002">
        <v>6</v>
      </c>
      <c r="E24" s="2003">
        <v>20</v>
      </c>
      <c r="F24" s="2002">
        <v>17</v>
      </c>
      <c r="G24" s="2003">
        <v>30</v>
      </c>
      <c r="H24" s="2002">
        <v>24</v>
      </c>
      <c r="I24" s="2003">
        <v>33</v>
      </c>
      <c r="J24" s="2002">
        <v>27</v>
      </c>
      <c r="K24" s="2003">
        <v>68</v>
      </c>
      <c r="L24" s="2002">
        <v>50</v>
      </c>
      <c r="M24" s="1733">
        <v>23</v>
      </c>
    </row>
    <row r="25" spans="1:13" s="24" customFormat="1" ht="18" customHeight="1">
      <c r="A25" s="724" t="s">
        <v>3501</v>
      </c>
      <c r="B25" s="2021">
        <f t="shared" si="0"/>
        <v>109</v>
      </c>
      <c r="C25" s="2003">
        <v>15</v>
      </c>
      <c r="D25" s="2002">
        <v>13</v>
      </c>
      <c r="E25" s="2003">
        <v>17</v>
      </c>
      <c r="F25" s="2002">
        <v>17</v>
      </c>
      <c r="G25" s="2003">
        <v>18</v>
      </c>
      <c r="H25" s="2002">
        <v>18</v>
      </c>
      <c r="I25" s="2003">
        <v>20</v>
      </c>
      <c r="J25" s="2002">
        <v>19</v>
      </c>
      <c r="K25" s="2003">
        <v>40</v>
      </c>
      <c r="L25" s="2002">
        <v>42</v>
      </c>
      <c r="M25" s="1733">
        <v>32</v>
      </c>
    </row>
    <row r="26" spans="1:13" s="24" customFormat="1" ht="18" customHeight="1">
      <c r="A26" s="724" t="s">
        <v>3500</v>
      </c>
      <c r="B26" s="2021">
        <f t="shared" si="0"/>
        <v>68</v>
      </c>
      <c r="C26" s="2003">
        <v>9</v>
      </c>
      <c r="D26" s="2002">
        <v>9</v>
      </c>
      <c r="E26" s="2003">
        <v>12</v>
      </c>
      <c r="F26" s="2002">
        <v>12</v>
      </c>
      <c r="G26" s="2003">
        <v>12</v>
      </c>
      <c r="H26" s="2002">
        <v>12</v>
      </c>
      <c r="I26" s="2003">
        <v>12</v>
      </c>
      <c r="J26" s="2002">
        <v>11</v>
      </c>
      <c r="K26" s="2003">
        <v>25</v>
      </c>
      <c r="L26" s="2002">
        <v>24</v>
      </c>
      <c r="M26" s="1733">
        <v>24</v>
      </c>
    </row>
    <row r="27" spans="1:13" s="24" customFormat="1" ht="18" customHeight="1">
      <c r="A27" s="724" t="s">
        <v>3499</v>
      </c>
      <c r="B27" s="2021">
        <f t="shared" si="0"/>
        <v>89</v>
      </c>
      <c r="C27" s="2003">
        <v>12</v>
      </c>
      <c r="D27" s="2002">
        <v>5</v>
      </c>
      <c r="E27" s="2003">
        <v>15</v>
      </c>
      <c r="F27" s="2002">
        <v>15</v>
      </c>
      <c r="G27" s="2003">
        <v>18</v>
      </c>
      <c r="H27" s="2002">
        <v>18</v>
      </c>
      <c r="I27" s="2003">
        <v>20</v>
      </c>
      <c r="J27" s="2002">
        <v>18</v>
      </c>
      <c r="K27" s="2003">
        <v>40</v>
      </c>
      <c r="L27" s="2002">
        <v>33</v>
      </c>
      <c r="M27" s="1733">
        <v>30</v>
      </c>
    </row>
    <row r="28" spans="1:13" s="24" customFormat="1" ht="18" customHeight="1">
      <c r="A28" s="724" t="s">
        <v>3498</v>
      </c>
      <c r="B28" s="2021">
        <f t="shared" si="0"/>
        <v>65</v>
      </c>
      <c r="C28" s="2003">
        <v>12</v>
      </c>
      <c r="D28" s="2002">
        <v>6</v>
      </c>
      <c r="E28" s="2003">
        <v>12</v>
      </c>
      <c r="F28" s="2002">
        <v>12</v>
      </c>
      <c r="G28" s="2003">
        <v>12</v>
      </c>
      <c r="H28" s="2002">
        <v>12</v>
      </c>
      <c r="I28" s="2003">
        <v>12</v>
      </c>
      <c r="J28" s="2002">
        <v>12</v>
      </c>
      <c r="K28" s="2003">
        <v>28</v>
      </c>
      <c r="L28" s="2002">
        <v>23</v>
      </c>
      <c r="M28" s="1733">
        <v>25</v>
      </c>
    </row>
    <row r="29" spans="1:13" s="24" customFormat="1" ht="18" customHeight="1">
      <c r="A29" s="724" t="s">
        <v>3497</v>
      </c>
      <c r="B29" s="2021">
        <f t="shared" si="0"/>
        <v>80</v>
      </c>
      <c r="C29" s="2003">
        <v>12</v>
      </c>
      <c r="D29" s="2002">
        <v>6</v>
      </c>
      <c r="E29" s="2003">
        <v>18</v>
      </c>
      <c r="F29" s="2002">
        <v>10</v>
      </c>
      <c r="G29" s="2003">
        <v>20</v>
      </c>
      <c r="H29" s="2002">
        <v>15</v>
      </c>
      <c r="I29" s="2003">
        <v>20</v>
      </c>
      <c r="J29" s="2002">
        <v>18</v>
      </c>
      <c r="K29" s="2003">
        <v>40</v>
      </c>
      <c r="L29" s="2002">
        <v>31</v>
      </c>
      <c r="M29" s="1733">
        <v>24</v>
      </c>
    </row>
    <row r="30" spans="1:13" s="24" customFormat="1" ht="18" customHeight="1">
      <c r="A30" s="724" t="s">
        <v>3496</v>
      </c>
      <c r="B30" s="2021">
        <f t="shared" si="0"/>
        <v>76</v>
      </c>
      <c r="C30" s="2003">
        <v>11</v>
      </c>
      <c r="D30" s="2002">
        <v>3</v>
      </c>
      <c r="E30" s="2003">
        <v>15</v>
      </c>
      <c r="F30" s="2002">
        <v>15</v>
      </c>
      <c r="G30" s="2003">
        <v>15</v>
      </c>
      <c r="H30" s="2002">
        <v>15</v>
      </c>
      <c r="I30" s="2003">
        <v>15</v>
      </c>
      <c r="J30" s="2002">
        <v>15</v>
      </c>
      <c r="K30" s="2003">
        <v>30</v>
      </c>
      <c r="L30" s="2002">
        <v>28</v>
      </c>
      <c r="M30" s="1733">
        <v>26</v>
      </c>
    </row>
    <row r="31" spans="1:13" s="24" customFormat="1" ht="18" customHeight="1">
      <c r="A31" s="724" t="s">
        <v>3495</v>
      </c>
      <c r="B31" s="2021">
        <f t="shared" si="0"/>
        <v>94</v>
      </c>
      <c r="C31" s="2003">
        <v>12</v>
      </c>
      <c r="D31" s="2002">
        <v>11</v>
      </c>
      <c r="E31" s="2003">
        <v>15</v>
      </c>
      <c r="F31" s="2002">
        <v>15</v>
      </c>
      <c r="G31" s="2003">
        <v>15</v>
      </c>
      <c r="H31" s="2002">
        <v>14</v>
      </c>
      <c r="I31" s="2003">
        <v>16</v>
      </c>
      <c r="J31" s="2002">
        <v>17</v>
      </c>
      <c r="K31" s="2003">
        <v>32</v>
      </c>
      <c r="L31" s="2002">
        <v>37</v>
      </c>
      <c r="M31" s="1733">
        <v>35</v>
      </c>
    </row>
    <row r="32" spans="1:13" s="24" customFormat="1" ht="18" customHeight="1">
      <c r="A32" s="724" t="s">
        <v>2587</v>
      </c>
      <c r="B32" s="2021">
        <f t="shared" si="0"/>
        <v>35</v>
      </c>
      <c r="C32" s="2003">
        <v>6</v>
      </c>
      <c r="D32" s="2002">
        <v>4</v>
      </c>
      <c r="E32" s="2003">
        <v>6</v>
      </c>
      <c r="F32" s="2002">
        <v>7</v>
      </c>
      <c r="G32" s="2003">
        <v>6</v>
      </c>
      <c r="H32" s="2002">
        <v>7</v>
      </c>
      <c r="I32" s="2003">
        <v>6</v>
      </c>
      <c r="J32" s="2002">
        <v>6</v>
      </c>
      <c r="K32" s="2003">
        <v>12</v>
      </c>
      <c r="L32" s="2002">
        <v>11</v>
      </c>
      <c r="M32" s="1733">
        <v>16</v>
      </c>
    </row>
    <row r="33" spans="1:13" s="24" customFormat="1" ht="18" customHeight="1">
      <c r="A33" s="724" t="s">
        <v>3494</v>
      </c>
      <c r="B33" s="2021">
        <f t="shared" si="0"/>
        <v>48</v>
      </c>
      <c r="C33" s="2003">
        <v>9</v>
      </c>
      <c r="D33" s="2002" t="s">
        <v>432</v>
      </c>
      <c r="E33" s="2003">
        <v>10</v>
      </c>
      <c r="F33" s="2002">
        <v>8</v>
      </c>
      <c r="G33" s="2003">
        <v>12</v>
      </c>
      <c r="H33" s="2002">
        <v>9</v>
      </c>
      <c r="I33" s="2003">
        <v>12</v>
      </c>
      <c r="J33" s="2002">
        <v>10</v>
      </c>
      <c r="K33" s="2003">
        <v>25</v>
      </c>
      <c r="L33" s="2002">
        <v>21</v>
      </c>
      <c r="M33" s="1733">
        <v>15</v>
      </c>
    </row>
    <row r="34" spans="1:13" s="24" customFormat="1" ht="18" customHeight="1">
      <c r="A34" s="724" t="s">
        <v>3493</v>
      </c>
      <c r="B34" s="2021">
        <f t="shared" si="0"/>
        <v>69</v>
      </c>
      <c r="C34" s="2003">
        <v>12</v>
      </c>
      <c r="D34" s="2002">
        <v>8</v>
      </c>
      <c r="E34" s="2003">
        <v>12</v>
      </c>
      <c r="F34" s="2002">
        <v>12</v>
      </c>
      <c r="G34" s="2003">
        <v>12</v>
      </c>
      <c r="H34" s="2002">
        <v>11</v>
      </c>
      <c r="I34" s="2003">
        <v>12</v>
      </c>
      <c r="J34" s="2002">
        <v>14</v>
      </c>
      <c r="K34" s="2003">
        <v>22</v>
      </c>
      <c r="L34" s="2002">
        <v>24</v>
      </c>
      <c r="M34" s="1733">
        <v>27</v>
      </c>
    </row>
    <row r="35" spans="1:13" s="24" customFormat="1" ht="18" customHeight="1">
      <c r="A35" s="724" t="s">
        <v>3492</v>
      </c>
      <c r="B35" s="2021">
        <f t="shared" si="0"/>
        <v>77</v>
      </c>
      <c r="C35" s="2003">
        <v>12</v>
      </c>
      <c r="D35" s="2002">
        <v>5</v>
      </c>
      <c r="E35" s="2003">
        <v>15</v>
      </c>
      <c r="F35" s="2002">
        <v>15</v>
      </c>
      <c r="G35" s="2003">
        <v>16</v>
      </c>
      <c r="H35" s="2002">
        <v>15</v>
      </c>
      <c r="I35" s="2003">
        <v>16</v>
      </c>
      <c r="J35" s="2002">
        <v>14</v>
      </c>
      <c r="K35" s="2003">
        <v>32</v>
      </c>
      <c r="L35" s="2002">
        <v>28</v>
      </c>
      <c r="M35" s="1733">
        <v>30</v>
      </c>
    </row>
    <row r="36" spans="1:13" s="24" customFormat="1" ht="18" customHeight="1">
      <c r="A36" s="724" t="s">
        <v>3491</v>
      </c>
      <c r="B36" s="2021">
        <f t="shared" si="0"/>
        <v>79</v>
      </c>
      <c r="C36" s="2003">
        <v>9</v>
      </c>
      <c r="D36" s="2002">
        <v>6</v>
      </c>
      <c r="E36" s="2003">
        <v>16</v>
      </c>
      <c r="F36" s="2002">
        <v>12</v>
      </c>
      <c r="G36" s="2003">
        <v>16</v>
      </c>
      <c r="H36" s="2002">
        <v>15</v>
      </c>
      <c r="I36" s="2003">
        <v>16</v>
      </c>
      <c r="J36" s="2002">
        <v>16</v>
      </c>
      <c r="K36" s="2003">
        <v>32</v>
      </c>
      <c r="L36" s="2002">
        <v>30</v>
      </c>
      <c r="M36" s="1733">
        <v>28</v>
      </c>
    </row>
    <row r="37" spans="1:13" s="24" customFormat="1" ht="18" customHeight="1">
      <c r="A37" s="724" t="s">
        <v>3490</v>
      </c>
      <c r="B37" s="2021">
        <f t="shared" si="0"/>
        <v>49</v>
      </c>
      <c r="C37" s="2003">
        <v>6</v>
      </c>
      <c r="D37" s="2002">
        <v>3</v>
      </c>
      <c r="E37" s="2003">
        <v>8</v>
      </c>
      <c r="F37" s="2002">
        <v>9</v>
      </c>
      <c r="G37" s="2003">
        <v>9</v>
      </c>
      <c r="H37" s="2002">
        <v>9</v>
      </c>
      <c r="I37" s="2003">
        <v>9</v>
      </c>
      <c r="J37" s="2002">
        <v>8</v>
      </c>
      <c r="K37" s="2003">
        <v>18</v>
      </c>
      <c r="L37" s="2002">
        <v>20</v>
      </c>
      <c r="M37" s="1733">
        <v>17</v>
      </c>
    </row>
    <row r="38" spans="1:13" s="24" customFormat="1" ht="18" customHeight="1">
      <c r="A38" s="724" t="s">
        <v>3489</v>
      </c>
      <c r="B38" s="2021">
        <f t="shared" si="0"/>
        <v>57</v>
      </c>
      <c r="C38" s="2003">
        <v>6</v>
      </c>
      <c r="D38" s="2002">
        <v>6</v>
      </c>
      <c r="E38" s="2003">
        <v>11</v>
      </c>
      <c r="F38" s="2002">
        <v>11</v>
      </c>
      <c r="G38" s="2003">
        <v>11</v>
      </c>
      <c r="H38" s="2002">
        <v>10</v>
      </c>
      <c r="I38" s="2003">
        <v>11</v>
      </c>
      <c r="J38" s="2002">
        <v>9</v>
      </c>
      <c r="K38" s="2003">
        <v>21</v>
      </c>
      <c r="L38" s="2002">
        <v>21</v>
      </c>
      <c r="M38" s="1733">
        <v>27</v>
      </c>
    </row>
    <row r="39" spans="1:13" s="24" customFormat="1" ht="18" customHeight="1">
      <c r="A39" s="724" t="s">
        <v>3488</v>
      </c>
      <c r="B39" s="2021">
        <f t="shared" si="0"/>
        <v>83</v>
      </c>
      <c r="C39" s="2003">
        <v>12</v>
      </c>
      <c r="D39" s="2002">
        <v>12</v>
      </c>
      <c r="E39" s="2003">
        <v>15</v>
      </c>
      <c r="F39" s="2002">
        <v>13</v>
      </c>
      <c r="G39" s="2003">
        <v>15</v>
      </c>
      <c r="H39" s="2002">
        <v>15</v>
      </c>
      <c r="I39" s="2003">
        <v>15</v>
      </c>
      <c r="J39" s="2002">
        <v>15</v>
      </c>
      <c r="K39" s="2003">
        <v>30</v>
      </c>
      <c r="L39" s="2002">
        <v>28</v>
      </c>
      <c r="M39" s="1733">
        <v>26</v>
      </c>
    </row>
    <row r="40" spans="1:13" s="24" customFormat="1" ht="18" customHeight="1">
      <c r="A40" s="724" t="s">
        <v>3382</v>
      </c>
      <c r="B40" s="2021">
        <f t="shared" si="0"/>
        <v>83</v>
      </c>
      <c r="C40" s="2003">
        <v>9</v>
      </c>
      <c r="D40" s="2002">
        <v>8</v>
      </c>
      <c r="E40" s="2003">
        <v>15</v>
      </c>
      <c r="F40" s="2002">
        <v>10</v>
      </c>
      <c r="G40" s="2003">
        <v>16</v>
      </c>
      <c r="H40" s="2002">
        <v>16</v>
      </c>
      <c r="I40" s="2003">
        <v>16</v>
      </c>
      <c r="J40" s="2002">
        <v>16</v>
      </c>
      <c r="K40" s="2003">
        <v>34</v>
      </c>
      <c r="L40" s="2002">
        <v>33</v>
      </c>
      <c r="M40" s="1733">
        <v>27</v>
      </c>
    </row>
    <row r="41" spans="1:13" s="24" customFormat="1" ht="18" customHeight="1">
      <c r="A41" s="724" t="s">
        <v>3487</v>
      </c>
      <c r="B41" s="2021">
        <f t="shared" si="0"/>
        <v>95</v>
      </c>
      <c r="C41" s="2003">
        <v>9</v>
      </c>
      <c r="D41" s="2002">
        <v>6</v>
      </c>
      <c r="E41" s="2003">
        <v>18</v>
      </c>
      <c r="F41" s="2002">
        <v>18</v>
      </c>
      <c r="G41" s="2003">
        <v>18</v>
      </c>
      <c r="H41" s="2002">
        <v>18</v>
      </c>
      <c r="I41" s="2003">
        <v>18</v>
      </c>
      <c r="J41" s="2002">
        <v>18</v>
      </c>
      <c r="K41" s="2003">
        <v>36</v>
      </c>
      <c r="L41" s="2002">
        <v>35</v>
      </c>
      <c r="M41" s="1733">
        <v>25</v>
      </c>
    </row>
    <row r="42" spans="1:13" s="24" customFormat="1" ht="18" customHeight="1">
      <c r="A42" s="724" t="s">
        <v>3362</v>
      </c>
      <c r="B42" s="2021">
        <f t="shared" ref="B42:B73" si="1">SUM(D42,F42,H42,J42,L42)</f>
        <v>101</v>
      </c>
      <c r="C42" s="2003">
        <v>9</v>
      </c>
      <c r="D42" s="2002">
        <v>9</v>
      </c>
      <c r="E42" s="2003">
        <v>15</v>
      </c>
      <c r="F42" s="2002">
        <v>15</v>
      </c>
      <c r="G42" s="2003">
        <v>18</v>
      </c>
      <c r="H42" s="2002">
        <v>18</v>
      </c>
      <c r="I42" s="2003">
        <v>20</v>
      </c>
      <c r="J42" s="2002">
        <v>20</v>
      </c>
      <c r="K42" s="2003">
        <v>40</v>
      </c>
      <c r="L42" s="2002">
        <v>39</v>
      </c>
      <c r="M42" s="1733">
        <v>37</v>
      </c>
    </row>
    <row r="43" spans="1:13" s="24" customFormat="1" ht="18" customHeight="1">
      <c r="A43" s="724" t="s">
        <v>3486</v>
      </c>
      <c r="B43" s="2021">
        <f t="shared" si="1"/>
        <v>87</v>
      </c>
      <c r="C43" s="2003">
        <v>14</v>
      </c>
      <c r="D43" s="2002">
        <v>12</v>
      </c>
      <c r="E43" s="2003">
        <v>17</v>
      </c>
      <c r="F43" s="2002">
        <v>17</v>
      </c>
      <c r="G43" s="2003">
        <v>17</v>
      </c>
      <c r="H43" s="2002">
        <v>17</v>
      </c>
      <c r="I43" s="2003">
        <v>17</v>
      </c>
      <c r="J43" s="2002">
        <v>16</v>
      </c>
      <c r="K43" s="2003">
        <v>34</v>
      </c>
      <c r="L43" s="2002">
        <v>25</v>
      </c>
      <c r="M43" s="1733">
        <v>31</v>
      </c>
    </row>
    <row r="44" spans="1:13" s="24" customFormat="1" ht="18" customHeight="1">
      <c r="A44" s="724" t="s">
        <v>3485</v>
      </c>
      <c r="B44" s="2021">
        <f t="shared" si="1"/>
        <v>70</v>
      </c>
      <c r="C44" s="2003">
        <v>9</v>
      </c>
      <c r="D44" s="2002">
        <v>8</v>
      </c>
      <c r="E44" s="2003">
        <v>12</v>
      </c>
      <c r="F44" s="2002">
        <v>11</v>
      </c>
      <c r="G44" s="2003">
        <v>12</v>
      </c>
      <c r="H44" s="2002">
        <v>12</v>
      </c>
      <c r="I44" s="2003">
        <v>13</v>
      </c>
      <c r="J44" s="2002">
        <v>13</v>
      </c>
      <c r="K44" s="2003">
        <v>26</v>
      </c>
      <c r="L44" s="2002">
        <v>26</v>
      </c>
      <c r="M44" s="1733">
        <v>21</v>
      </c>
    </row>
    <row r="45" spans="1:13" s="24" customFormat="1" ht="18" customHeight="1">
      <c r="A45" s="724" t="s">
        <v>3484</v>
      </c>
      <c r="B45" s="2021">
        <f t="shared" si="1"/>
        <v>35</v>
      </c>
      <c r="C45" s="2003">
        <v>6</v>
      </c>
      <c r="D45" s="2002">
        <v>5</v>
      </c>
      <c r="E45" s="2003">
        <v>6</v>
      </c>
      <c r="F45" s="2002">
        <v>6</v>
      </c>
      <c r="G45" s="2003">
        <v>6</v>
      </c>
      <c r="H45" s="2002">
        <v>6</v>
      </c>
      <c r="I45" s="2003">
        <v>6</v>
      </c>
      <c r="J45" s="2002">
        <v>6</v>
      </c>
      <c r="K45" s="2003">
        <v>12</v>
      </c>
      <c r="L45" s="2002">
        <v>12</v>
      </c>
      <c r="M45" s="1733">
        <v>16</v>
      </c>
    </row>
    <row r="46" spans="1:13" s="24" customFormat="1" ht="18" customHeight="1">
      <c r="A46" s="724" t="s">
        <v>3483</v>
      </c>
      <c r="B46" s="2021">
        <f t="shared" si="1"/>
        <v>69</v>
      </c>
      <c r="C46" s="2003">
        <v>12</v>
      </c>
      <c r="D46" s="2002">
        <v>10</v>
      </c>
      <c r="E46" s="2003">
        <v>12</v>
      </c>
      <c r="F46" s="2002">
        <v>12</v>
      </c>
      <c r="G46" s="2003">
        <v>12</v>
      </c>
      <c r="H46" s="2002">
        <v>12</v>
      </c>
      <c r="I46" s="2003">
        <v>12</v>
      </c>
      <c r="J46" s="2002">
        <v>11</v>
      </c>
      <c r="K46" s="2003">
        <v>24</v>
      </c>
      <c r="L46" s="2002">
        <v>24</v>
      </c>
      <c r="M46" s="1733">
        <v>23</v>
      </c>
    </row>
    <row r="47" spans="1:13" s="24" customFormat="1" ht="18" customHeight="1">
      <c r="A47" s="724" t="s">
        <v>3482</v>
      </c>
      <c r="B47" s="2021">
        <f t="shared" si="1"/>
        <v>131</v>
      </c>
      <c r="C47" s="2003">
        <v>12</v>
      </c>
      <c r="D47" s="2002">
        <v>6</v>
      </c>
      <c r="E47" s="2003">
        <v>20</v>
      </c>
      <c r="F47" s="2002">
        <v>20</v>
      </c>
      <c r="G47" s="2003">
        <v>24</v>
      </c>
      <c r="H47" s="2002">
        <v>24</v>
      </c>
      <c r="I47" s="2003">
        <v>24</v>
      </c>
      <c r="J47" s="2002">
        <v>26</v>
      </c>
      <c r="K47" s="2003">
        <v>50</v>
      </c>
      <c r="L47" s="2002">
        <v>55</v>
      </c>
      <c r="M47" s="1733">
        <v>35</v>
      </c>
    </row>
    <row r="48" spans="1:13" s="24" customFormat="1" ht="18" customHeight="1">
      <c r="A48" s="724" t="s">
        <v>3481</v>
      </c>
      <c r="B48" s="2021">
        <f t="shared" si="1"/>
        <v>96</v>
      </c>
      <c r="C48" s="2003">
        <v>9</v>
      </c>
      <c r="D48" s="2002">
        <v>6</v>
      </c>
      <c r="E48" s="2003">
        <v>20</v>
      </c>
      <c r="F48" s="2002">
        <v>14</v>
      </c>
      <c r="G48" s="2003">
        <v>20</v>
      </c>
      <c r="H48" s="2002">
        <v>19</v>
      </c>
      <c r="I48" s="2003">
        <v>20</v>
      </c>
      <c r="J48" s="2002">
        <v>19</v>
      </c>
      <c r="K48" s="2003">
        <v>40</v>
      </c>
      <c r="L48" s="2002">
        <v>38</v>
      </c>
      <c r="M48" s="1733">
        <v>31</v>
      </c>
    </row>
    <row r="49" spans="1:13" s="24" customFormat="1" ht="18" customHeight="1">
      <c r="A49" s="724" t="s">
        <v>3480</v>
      </c>
      <c r="B49" s="2021">
        <f t="shared" si="1"/>
        <v>89</v>
      </c>
      <c r="C49" s="2003">
        <v>9</v>
      </c>
      <c r="D49" s="2002">
        <v>6</v>
      </c>
      <c r="E49" s="2003">
        <v>15</v>
      </c>
      <c r="F49" s="2002">
        <v>14</v>
      </c>
      <c r="G49" s="2003">
        <v>18</v>
      </c>
      <c r="H49" s="2002">
        <v>17</v>
      </c>
      <c r="I49" s="2003">
        <v>19</v>
      </c>
      <c r="J49" s="2002">
        <v>16</v>
      </c>
      <c r="K49" s="2003">
        <v>40</v>
      </c>
      <c r="L49" s="2002">
        <v>36</v>
      </c>
      <c r="M49" s="1733">
        <v>31</v>
      </c>
    </row>
    <row r="50" spans="1:13" s="24" customFormat="1" ht="18" customHeight="1">
      <c r="A50" s="724" t="s">
        <v>3479</v>
      </c>
      <c r="B50" s="2021">
        <f t="shared" si="1"/>
        <v>53</v>
      </c>
      <c r="C50" s="2003">
        <v>9</v>
      </c>
      <c r="D50" s="2002" t="s">
        <v>432</v>
      </c>
      <c r="E50" s="2003">
        <v>10</v>
      </c>
      <c r="F50" s="2002">
        <v>10</v>
      </c>
      <c r="G50" s="2003">
        <v>12</v>
      </c>
      <c r="H50" s="2002">
        <v>9</v>
      </c>
      <c r="I50" s="2003">
        <v>12</v>
      </c>
      <c r="J50" s="2002">
        <v>13</v>
      </c>
      <c r="K50" s="2003">
        <v>24</v>
      </c>
      <c r="L50" s="2002">
        <v>21</v>
      </c>
      <c r="M50" s="1733">
        <v>18</v>
      </c>
    </row>
    <row r="51" spans="1:13" s="24" customFormat="1" ht="18" customHeight="1">
      <c r="A51" s="2026" t="s">
        <v>3478</v>
      </c>
      <c r="B51" s="2021">
        <f t="shared" si="1"/>
        <v>122</v>
      </c>
      <c r="C51" s="2003">
        <v>12</v>
      </c>
      <c r="D51" s="2002">
        <v>7</v>
      </c>
      <c r="E51" s="2003">
        <v>15</v>
      </c>
      <c r="F51" s="2002">
        <v>15</v>
      </c>
      <c r="G51" s="2003">
        <v>15</v>
      </c>
      <c r="H51" s="2002">
        <v>15</v>
      </c>
      <c r="I51" s="2003">
        <v>35</v>
      </c>
      <c r="J51" s="2002">
        <v>22</v>
      </c>
      <c r="K51" s="2003">
        <v>70</v>
      </c>
      <c r="L51" s="2002">
        <v>63</v>
      </c>
      <c r="M51" s="1733">
        <v>26</v>
      </c>
    </row>
    <row r="52" spans="1:13" s="24" customFormat="1" ht="18" customHeight="1">
      <c r="A52" s="2026" t="s">
        <v>3477</v>
      </c>
      <c r="B52" s="2021">
        <f t="shared" si="1"/>
        <v>56</v>
      </c>
      <c r="C52" s="2003">
        <v>6</v>
      </c>
      <c r="D52" s="2002">
        <v>1</v>
      </c>
      <c r="E52" s="2003">
        <v>8</v>
      </c>
      <c r="F52" s="2002">
        <v>11</v>
      </c>
      <c r="G52" s="2003">
        <v>11</v>
      </c>
      <c r="H52" s="2002">
        <v>12</v>
      </c>
      <c r="I52" s="2003">
        <v>11</v>
      </c>
      <c r="J52" s="2002">
        <v>9</v>
      </c>
      <c r="K52" s="2003">
        <v>24</v>
      </c>
      <c r="L52" s="2002">
        <v>23</v>
      </c>
      <c r="M52" s="1733">
        <v>24</v>
      </c>
    </row>
    <row r="53" spans="1:13" s="24" customFormat="1" ht="18" customHeight="1">
      <c r="A53" s="2026" t="s">
        <v>3476</v>
      </c>
      <c r="B53" s="2021">
        <f t="shared" si="1"/>
        <v>43</v>
      </c>
      <c r="C53" s="2003">
        <v>6</v>
      </c>
      <c r="D53" s="2002">
        <v>6</v>
      </c>
      <c r="E53" s="2003">
        <v>6</v>
      </c>
      <c r="F53" s="2002">
        <v>6</v>
      </c>
      <c r="G53" s="2003">
        <v>7</v>
      </c>
      <c r="H53" s="2002">
        <v>7</v>
      </c>
      <c r="I53" s="2003">
        <v>7</v>
      </c>
      <c r="J53" s="2002">
        <v>7</v>
      </c>
      <c r="K53" s="2003">
        <v>14</v>
      </c>
      <c r="L53" s="2002">
        <v>17</v>
      </c>
      <c r="M53" s="1733">
        <v>11</v>
      </c>
    </row>
    <row r="54" spans="1:13" s="24" customFormat="1" ht="18" customHeight="1">
      <c r="A54" s="2026" t="s">
        <v>3475</v>
      </c>
      <c r="B54" s="2021">
        <f t="shared" si="1"/>
        <v>69</v>
      </c>
      <c r="C54" s="2003">
        <v>6</v>
      </c>
      <c r="D54" s="2002">
        <v>5</v>
      </c>
      <c r="E54" s="2003">
        <v>10</v>
      </c>
      <c r="F54" s="2002">
        <v>13</v>
      </c>
      <c r="G54" s="2003">
        <v>11</v>
      </c>
      <c r="H54" s="2002">
        <v>11</v>
      </c>
      <c r="I54" s="2003">
        <v>11</v>
      </c>
      <c r="J54" s="2002">
        <v>15</v>
      </c>
      <c r="K54" s="2003">
        <v>22</v>
      </c>
      <c r="L54" s="2002">
        <v>25</v>
      </c>
      <c r="M54" s="1733">
        <v>14</v>
      </c>
    </row>
    <row r="55" spans="1:13" s="24" customFormat="1" ht="18" customHeight="1">
      <c r="A55" s="2026" t="s">
        <v>3474</v>
      </c>
      <c r="B55" s="2021">
        <f t="shared" si="1"/>
        <v>59</v>
      </c>
      <c r="C55" s="2003">
        <v>6</v>
      </c>
      <c r="D55" s="2002">
        <v>6</v>
      </c>
      <c r="E55" s="2003">
        <v>8</v>
      </c>
      <c r="F55" s="2002">
        <v>8</v>
      </c>
      <c r="G55" s="2003">
        <v>10</v>
      </c>
      <c r="H55" s="2002">
        <v>10</v>
      </c>
      <c r="I55" s="2003">
        <v>12</v>
      </c>
      <c r="J55" s="2002">
        <v>12</v>
      </c>
      <c r="K55" s="2003">
        <v>24</v>
      </c>
      <c r="L55" s="2002">
        <v>23</v>
      </c>
      <c r="M55" s="1733">
        <v>18</v>
      </c>
    </row>
    <row r="56" spans="1:13" s="24" customFormat="1" ht="18" customHeight="1">
      <c r="A56" s="2026" t="s">
        <v>3473</v>
      </c>
      <c r="B56" s="2021">
        <f t="shared" si="1"/>
        <v>59</v>
      </c>
      <c r="C56" s="2003">
        <v>6</v>
      </c>
      <c r="D56" s="2002">
        <v>6</v>
      </c>
      <c r="E56" s="2003">
        <v>10</v>
      </c>
      <c r="F56" s="2002">
        <v>10</v>
      </c>
      <c r="G56" s="2003">
        <v>12</v>
      </c>
      <c r="H56" s="2002">
        <v>11</v>
      </c>
      <c r="I56" s="2003">
        <v>12</v>
      </c>
      <c r="J56" s="2002">
        <v>10</v>
      </c>
      <c r="K56" s="2003">
        <v>24</v>
      </c>
      <c r="L56" s="2002">
        <v>22</v>
      </c>
      <c r="M56" s="1733">
        <v>21</v>
      </c>
    </row>
    <row r="57" spans="1:13" s="24" customFormat="1" ht="18" customHeight="1">
      <c r="A57" s="2025" t="s">
        <v>3472</v>
      </c>
      <c r="B57" s="2021">
        <f t="shared" si="1"/>
        <v>83</v>
      </c>
      <c r="C57" s="2003">
        <v>9</v>
      </c>
      <c r="D57" s="2002">
        <v>9</v>
      </c>
      <c r="E57" s="2003">
        <v>15</v>
      </c>
      <c r="F57" s="2002">
        <v>15</v>
      </c>
      <c r="G57" s="2003">
        <v>18</v>
      </c>
      <c r="H57" s="2002">
        <v>14</v>
      </c>
      <c r="I57" s="2003">
        <v>18</v>
      </c>
      <c r="J57" s="2002">
        <v>14</v>
      </c>
      <c r="K57" s="2003">
        <v>36</v>
      </c>
      <c r="L57" s="2002">
        <v>31</v>
      </c>
      <c r="M57" s="1733">
        <v>24</v>
      </c>
    </row>
    <row r="58" spans="1:13" s="24" customFormat="1" ht="18" customHeight="1">
      <c r="A58" s="2024" t="s">
        <v>3471</v>
      </c>
      <c r="B58" s="2021">
        <f t="shared" si="1"/>
        <v>52</v>
      </c>
      <c r="C58" s="2003">
        <v>6</v>
      </c>
      <c r="D58" s="2002">
        <v>3</v>
      </c>
      <c r="E58" s="2003">
        <v>10</v>
      </c>
      <c r="F58" s="2002">
        <v>10</v>
      </c>
      <c r="G58" s="2003">
        <v>11</v>
      </c>
      <c r="H58" s="2002">
        <v>10</v>
      </c>
      <c r="I58" s="2003">
        <v>11</v>
      </c>
      <c r="J58" s="2002">
        <v>10</v>
      </c>
      <c r="K58" s="2003">
        <v>22</v>
      </c>
      <c r="L58" s="2002">
        <v>19</v>
      </c>
      <c r="M58" s="1733">
        <v>16</v>
      </c>
    </row>
    <row r="59" spans="1:13" s="24" customFormat="1" ht="18" customHeight="1">
      <c r="A59" s="724" t="s">
        <v>3470</v>
      </c>
      <c r="B59" s="2021">
        <f t="shared" si="1"/>
        <v>47</v>
      </c>
      <c r="C59" s="2003">
        <v>6</v>
      </c>
      <c r="D59" s="2002">
        <v>2</v>
      </c>
      <c r="E59" s="2003">
        <v>10</v>
      </c>
      <c r="F59" s="2002">
        <v>10</v>
      </c>
      <c r="G59" s="2003">
        <v>11</v>
      </c>
      <c r="H59" s="2002">
        <v>10</v>
      </c>
      <c r="I59" s="2003">
        <v>11</v>
      </c>
      <c r="J59" s="2002">
        <v>11</v>
      </c>
      <c r="K59" s="2003">
        <v>26</v>
      </c>
      <c r="L59" s="2002">
        <v>14</v>
      </c>
      <c r="M59" s="1733">
        <v>21</v>
      </c>
    </row>
    <row r="60" spans="1:13" s="24" customFormat="1" ht="18" customHeight="1">
      <c r="A60" s="724" t="s">
        <v>3469</v>
      </c>
      <c r="B60" s="2021">
        <f t="shared" si="1"/>
        <v>14</v>
      </c>
      <c r="C60" s="2003">
        <v>3</v>
      </c>
      <c r="D60" s="2002">
        <v>2</v>
      </c>
      <c r="E60" s="2003">
        <v>3</v>
      </c>
      <c r="F60" s="2002">
        <v>3</v>
      </c>
      <c r="G60" s="2003">
        <v>3</v>
      </c>
      <c r="H60" s="2002">
        <v>3</v>
      </c>
      <c r="I60" s="2003">
        <v>3</v>
      </c>
      <c r="J60" s="2002">
        <v>1</v>
      </c>
      <c r="K60" s="2003">
        <v>8</v>
      </c>
      <c r="L60" s="2002">
        <v>5</v>
      </c>
      <c r="M60" s="1733">
        <v>8</v>
      </c>
    </row>
    <row r="61" spans="1:13" s="24" customFormat="1" ht="18" customHeight="1">
      <c r="A61" s="724" t="s">
        <v>3468</v>
      </c>
      <c r="B61" s="2021">
        <f t="shared" si="1"/>
        <v>55</v>
      </c>
      <c r="C61" s="2003">
        <v>9</v>
      </c>
      <c r="D61" s="2002">
        <v>9</v>
      </c>
      <c r="E61" s="2003">
        <v>10</v>
      </c>
      <c r="F61" s="2002">
        <v>10</v>
      </c>
      <c r="G61" s="2003">
        <v>10</v>
      </c>
      <c r="H61" s="2002">
        <v>9</v>
      </c>
      <c r="I61" s="2003">
        <v>10</v>
      </c>
      <c r="J61" s="2002">
        <v>9</v>
      </c>
      <c r="K61" s="2003">
        <v>20</v>
      </c>
      <c r="L61" s="2002">
        <v>18</v>
      </c>
      <c r="M61" s="1733">
        <v>18</v>
      </c>
    </row>
    <row r="62" spans="1:13" s="24" customFormat="1" ht="18" customHeight="1">
      <c r="A62" s="724" t="s">
        <v>3467</v>
      </c>
      <c r="B62" s="2021">
        <f t="shared" si="1"/>
        <v>78</v>
      </c>
      <c r="C62" s="2003">
        <v>6</v>
      </c>
      <c r="D62" s="2002">
        <v>4</v>
      </c>
      <c r="E62" s="2003">
        <v>16</v>
      </c>
      <c r="F62" s="2002">
        <v>14</v>
      </c>
      <c r="G62" s="2003">
        <v>17</v>
      </c>
      <c r="H62" s="2002">
        <v>16</v>
      </c>
      <c r="I62" s="2003">
        <v>17</v>
      </c>
      <c r="J62" s="2002">
        <v>13</v>
      </c>
      <c r="K62" s="2003">
        <v>34</v>
      </c>
      <c r="L62" s="2002">
        <v>31</v>
      </c>
      <c r="M62" s="1733">
        <v>21</v>
      </c>
    </row>
    <row r="63" spans="1:13" s="24" customFormat="1" ht="18" customHeight="1">
      <c r="A63" s="724" t="s">
        <v>3466</v>
      </c>
      <c r="B63" s="2021">
        <f t="shared" si="1"/>
        <v>57</v>
      </c>
      <c r="C63" s="2003">
        <v>6</v>
      </c>
      <c r="D63" s="2002">
        <v>6</v>
      </c>
      <c r="E63" s="2003">
        <v>10</v>
      </c>
      <c r="F63" s="2002">
        <v>10</v>
      </c>
      <c r="G63" s="2003">
        <v>11</v>
      </c>
      <c r="H63" s="2002">
        <v>10</v>
      </c>
      <c r="I63" s="2003">
        <v>11</v>
      </c>
      <c r="J63" s="2002">
        <v>10</v>
      </c>
      <c r="K63" s="2003">
        <v>22</v>
      </c>
      <c r="L63" s="2002">
        <v>21</v>
      </c>
      <c r="M63" s="1733">
        <v>19</v>
      </c>
    </row>
    <row r="64" spans="1:13" s="24" customFormat="1" ht="18" customHeight="1">
      <c r="A64" s="724" t="s">
        <v>3465</v>
      </c>
      <c r="B64" s="2021">
        <f t="shared" si="1"/>
        <v>52</v>
      </c>
      <c r="C64" s="2003">
        <v>6</v>
      </c>
      <c r="D64" s="2002">
        <v>4</v>
      </c>
      <c r="E64" s="2003">
        <v>7</v>
      </c>
      <c r="F64" s="2002">
        <v>7</v>
      </c>
      <c r="G64" s="2003">
        <v>11</v>
      </c>
      <c r="H64" s="2002">
        <v>11</v>
      </c>
      <c r="I64" s="2003">
        <v>11</v>
      </c>
      <c r="J64" s="2002">
        <v>10</v>
      </c>
      <c r="K64" s="2003">
        <v>22</v>
      </c>
      <c r="L64" s="2002">
        <v>20</v>
      </c>
      <c r="M64" s="1733">
        <v>20</v>
      </c>
    </row>
    <row r="65" spans="1:13" s="24" customFormat="1" ht="18" customHeight="1">
      <c r="A65" s="724" t="s">
        <v>3464</v>
      </c>
      <c r="B65" s="2021">
        <f t="shared" si="1"/>
        <v>84</v>
      </c>
      <c r="C65" s="2003">
        <v>6</v>
      </c>
      <c r="D65" s="2002">
        <v>6</v>
      </c>
      <c r="E65" s="2003">
        <v>16</v>
      </c>
      <c r="F65" s="2002">
        <v>16</v>
      </c>
      <c r="G65" s="2003">
        <v>17</v>
      </c>
      <c r="H65" s="2002">
        <v>16</v>
      </c>
      <c r="I65" s="2003">
        <v>17</v>
      </c>
      <c r="J65" s="2002">
        <v>15</v>
      </c>
      <c r="K65" s="2003">
        <v>34</v>
      </c>
      <c r="L65" s="2002">
        <v>31</v>
      </c>
      <c r="M65" s="1733">
        <v>26</v>
      </c>
    </row>
    <row r="66" spans="1:13" s="24" customFormat="1" ht="18" customHeight="1">
      <c r="A66" s="724" t="s">
        <v>3463</v>
      </c>
      <c r="B66" s="2021">
        <f t="shared" si="1"/>
        <v>124</v>
      </c>
      <c r="C66" s="2003">
        <v>9</v>
      </c>
      <c r="D66" s="2002">
        <v>9</v>
      </c>
      <c r="E66" s="2003">
        <v>22</v>
      </c>
      <c r="F66" s="2002">
        <v>22</v>
      </c>
      <c r="G66" s="2003">
        <v>25</v>
      </c>
      <c r="H66" s="2002">
        <v>25</v>
      </c>
      <c r="I66" s="2003">
        <v>25</v>
      </c>
      <c r="J66" s="2002">
        <v>23</v>
      </c>
      <c r="K66" s="2003">
        <v>50</v>
      </c>
      <c r="L66" s="2002">
        <v>45</v>
      </c>
      <c r="M66" s="1733">
        <v>41</v>
      </c>
    </row>
    <row r="67" spans="1:13" s="24" customFormat="1" ht="18" customHeight="1">
      <c r="A67" s="724" t="s">
        <v>3462</v>
      </c>
      <c r="B67" s="2021">
        <f t="shared" si="1"/>
        <v>88</v>
      </c>
      <c r="C67" s="2003">
        <v>6</v>
      </c>
      <c r="D67" s="2002">
        <v>3</v>
      </c>
      <c r="E67" s="2003">
        <v>18</v>
      </c>
      <c r="F67" s="2002">
        <v>18</v>
      </c>
      <c r="G67" s="2003">
        <v>18</v>
      </c>
      <c r="H67" s="2002">
        <v>18</v>
      </c>
      <c r="I67" s="2003">
        <v>20</v>
      </c>
      <c r="J67" s="2002">
        <v>17</v>
      </c>
      <c r="K67" s="2003">
        <v>40</v>
      </c>
      <c r="L67" s="2002">
        <v>32</v>
      </c>
      <c r="M67" s="1733">
        <v>29</v>
      </c>
    </row>
    <row r="68" spans="1:13" s="24" customFormat="1" ht="18" customHeight="1">
      <c r="A68" s="724" t="s">
        <v>3461</v>
      </c>
      <c r="B68" s="2021">
        <f t="shared" si="1"/>
        <v>48</v>
      </c>
      <c r="C68" s="2003">
        <v>6</v>
      </c>
      <c r="D68" s="2002">
        <v>2</v>
      </c>
      <c r="E68" s="2003">
        <v>10</v>
      </c>
      <c r="F68" s="2002">
        <v>6</v>
      </c>
      <c r="G68" s="2003">
        <v>11</v>
      </c>
      <c r="H68" s="2002">
        <v>9</v>
      </c>
      <c r="I68" s="2003">
        <v>11</v>
      </c>
      <c r="J68" s="2002">
        <v>8</v>
      </c>
      <c r="K68" s="2003">
        <v>25</v>
      </c>
      <c r="L68" s="2002">
        <v>23</v>
      </c>
      <c r="M68" s="1733">
        <v>18</v>
      </c>
    </row>
    <row r="69" spans="1:13" s="24" customFormat="1" ht="18" customHeight="1">
      <c r="A69" s="725" t="s">
        <v>3460</v>
      </c>
      <c r="B69" s="2021">
        <f t="shared" si="1"/>
        <v>55</v>
      </c>
      <c r="C69" s="2003">
        <v>9</v>
      </c>
      <c r="D69" s="2002">
        <v>4</v>
      </c>
      <c r="E69" s="2003">
        <v>15</v>
      </c>
      <c r="F69" s="2002">
        <v>4</v>
      </c>
      <c r="G69" s="2003">
        <v>15</v>
      </c>
      <c r="H69" s="2002">
        <v>11</v>
      </c>
      <c r="I69" s="2003">
        <v>17</v>
      </c>
      <c r="J69" s="2002">
        <v>12</v>
      </c>
      <c r="K69" s="2003">
        <v>34</v>
      </c>
      <c r="L69" s="2002">
        <v>24</v>
      </c>
      <c r="M69" s="1733">
        <v>17</v>
      </c>
    </row>
    <row r="70" spans="1:13" s="24" customFormat="1" ht="18" customHeight="1">
      <c r="A70" s="2023" t="s">
        <v>3459</v>
      </c>
      <c r="B70" s="2021">
        <f t="shared" si="1"/>
        <v>57</v>
      </c>
      <c r="C70" s="2003">
        <v>6</v>
      </c>
      <c r="D70" s="2002">
        <v>6</v>
      </c>
      <c r="E70" s="2003">
        <v>10</v>
      </c>
      <c r="F70" s="2002">
        <v>10</v>
      </c>
      <c r="G70" s="2003">
        <v>11</v>
      </c>
      <c r="H70" s="2002">
        <v>11</v>
      </c>
      <c r="I70" s="2003">
        <v>11</v>
      </c>
      <c r="J70" s="2002">
        <v>9</v>
      </c>
      <c r="K70" s="2003">
        <v>22</v>
      </c>
      <c r="L70" s="2002">
        <v>21</v>
      </c>
      <c r="M70" s="1733">
        <v>24</v>
      </c>
    </row>
    <row r="71" spans="1:13" s="24" customFormat="1" ht="18" customHeight="1">
      <c r="A71" s="2023" t="s">
        <v>3458</v>
      </c>
      <c r="B71" s="2021">
        <f t="shared" si="1"/>
        <v>47</v>
      </c>
      <c r="C71" s="2003">
        <v>6</v>
      </c>
      <c r="D71" s="2002">
        <v>5</v>
      </c>
      <c r="E71" s="2003">
        <v>6</v>
      </c>
      <c r="F71" s="2002">
        <v>10</v>
      </c>
      <c r="G71" s="2003">
        <v>7</v>
      </c>
      <c r="H71" s="2002">
        <v>9</v>
      </c>
      <c r="I71" s="2003">
        <v>7</v>
      </c>
      <c r="J71" s="2002">
        <v>9</v>
      </c>
      <c r="K71" s="2003">
        <v>14</v>
      </c>
      <c r="L71" s="2002">
        <v>14</v>
      </c>
      <c r="M71" s="1733">
        <v>10</v>
      </c>
    </row>
    <row r="72" spans="1:13" s="24" customFormat="1" ht="18" customHeight="1">
      <c r="A72" s="1810" t="s">
        <v>3457</v>
      </c>
      <c r="B72" s="2021">
        <f t="shared" si="1"/>
        <v>45</v>
      </c>
      <c r="C72" s="2003">
        <v>4</v>
      </c>
      <c r="D72" s="2002">
        <v>4</v>
      </c>
      <c r="E72" s="2003">
        <v>6</v>
      </c>
      <c r="F72" s="2002">
        <v>6</v>
      </c>
      <c r="G72" s="2003">
        <v>10</v>
      </c>
      <c r="H72" s="2002">
        <v>9</v>
      </c>
      <c r="I72" s="2003">
        <v>10</v>
      </c>
      <c r="J72" s="2002">
        <v>7</v>
      </c>
      <c r="K72" s="2003">
        <v>20</v>
      </c>
      <c r="L72" s="2002">
        <v>19</v>
      </c>
      <c r="M72" s="1733">
        <v>14</v>
      </c>
    </row>
    <row r="73" spans="1:13" ht="18" customHeight="1">
      <c r="A73" s="13" t="s">
        <v>3456</v>
      </c>
      <c r="B73" s="2021">
        <f t="shared" si="1"/>
        <v>85</v>
      </c>
      <c r="C73" s="2003">
        <v>6</v>
      </c>
      <c r="D73" s="2002">
        <v>6</v>
      </c>
      <c r="E73" s="2003">
        <v>18</v>
      </c>
      <c r="F73" s="2002">
        <v>17</v>
      </c>
      <c r="G73" s="2003">
        <v>18</v>
      </c>
      <c r="H73" s="2002">
        <v>18</v>
      </c>
      <c r="I73" s="2003">
        <v>20</v>
      </c>
      <c r="J73" s="2002">
        <v>16</v>
      </c>
      <c r="K73" s="2003">
        <v>40</v>
      </c>
      <c r="L73" s="2002">
        <v>28</v>
      </c>
      <c r="M73" s="1733">
        <v>27</v>
      </c>
    </row>
    <row r="74" spans="1:13" ht="18" customHeight="1">
      <c r="A74" s="13" t="s">
        <v>3455</v>
      </c>
      <c r="B74" s="2021">
        <f t="shared" ref="B74:B95" si="2">SUM(D74,F74,H74,J74,L74)</f>
        <v>114</v>
      </c>
      <c r="C74" s="2003">
        <v>9</v>
      </c>
      <c r="D74" s="2002">
        <v>8</v>
      </c>
      <c r="E74" s="2003">
        <v>15</v>
      </c>
      <c r="F74" s="2002">
        <v>17</v>
      </c>
      <c r="G74" s="2003">
        <v>18</v>
      </c>
      <c r="H74" s="2002">
        <v>18</v>
      </c>
      <c r="I74" s="2003">
        <v>25</v>
      </c>
      <c r="J74" s="2002">
        <v>24</v>
      </c>
      <c r="K74" s="2003">
        <v>50</v>
      </c>
      <c r="L74" s="2002">
        <v>47</v>
      </c>
      <c r="M74" s="1733">
        <v>31</v>
      </c>
    </row>
    <row r="75" spans="1:13" ht="18" customHeight="1">
      <c r="A75" s="2022" t="s">
        <v>3454</v>
      </c>
      <c r="B75" s="2021">
        <f t="shared" si="2"/>
        <v>62</v>
      </c>
      <c r="C75" s="2003">
        <v>9</v>
      </c>
      <c r="D75" s="2002">
        <v>3</v>
      </c>
      <c r="E75" s="2003">
        <v>12</v>
      </c>
      <c r="F75" s="2002">
        <v>11</v>
      </c>
      <c r="G75" s="2003">
        <v>15</v>
      </c>
      <c r="H75" s="2002">
        <v>12</v>
      </c>
      <c r="I75" s="2003">
        <v>18</v>
      </c>
      <c r="J75" s="2002">
        <v>13</v>
      </c>
      <c r="K75" s="2003">
        <v>36</v>
      </c>
      <c r="L75" s="2002">
        <v>23</v>
      </c>
      <c r="M75" s="1733">
        <v>24</v>
      </c>
    </row>
    <row r="76" spans="1:13" ht="18" customHeight="1">
      <c r="A76" s="2022" t="s">
        <v>3453</v>
      </c>
      <c r="B76" s="2021">
        <f t="shared" si="2"/>
        <v>63</v>
      </c>
      <c r="C76" s="2003">
        <v>6</v>
      </c>
      <c r="D76" s="2002">
        <v>2</v>
      </c>
      <c r="E76" s="2003">
        <v>12</v>
      </c>
      <c r="F76" s="2002">
        <v>12</v>
      </c>
      <c r="G76" s="2003">
        <v>12</v>
      </c>
      <c r="H76" s="2002">
        <v>12</v>
      </c>
      <c r="I76" s="2003">
        <v>14</v>
      </c>
      <c r="J76" s="2002">
        <v>12</v>
      </c>
      <c r="K76" s="2003">
        <v>28</v>
      </c>
      <c r="L76" s="2002">
        <v>25</v>
      </c>
      <c r="M76" s="1733">
        <v>18</v>
      </c>
    </row>
    <row r="77" spans="1:13" ht="18" customHeight="1">
      <c r="A77" s="1130" t="s">
        <v>3452</v>
      </c>
      <c r="B77" s="648">
        <f t="shared" si="2"/>
        <v>62</v>
      </c>
      <c r="C77" s="2003">
        <v>9</v>
      </c>
      <c r="D77" s="2002">
        <v>4</v>
      </c>
      <c r="E77" s="2003">
        <v>12</v>
      </c>
      <c r="F77" s="2002">
        <v>12</v>
      </c>
      <c r="G77" s="2003">
        <v>12</v>
      </c>
      <c r="H77" s="2002">
        <v>12</v>
      </c>
      <c r="I77" s="2003">
        <v>15</v>
      </c>
      <c r="J77" s="2002">
        <v>12</v>
      </c>
      <c r="K77" s="2003">
        <v>30</v>
      </c>
      <c r="L77" s="2002">
        <v>22</v>
      </c>
      <c r="M77" s="1733">
        <v>16</v>
      </c>
    </row>
    <row r="78" spans="1:13" ht="18" customHeight="1">
      <c r="A78" s="1130" t="s">
        <v>3451</v>
      </c>
      <c r="B78" s="648">
        <f t="shared" si="2"/>
        <v>32</v>
      </c>
      <c r="C78" s="2003">
        <v>6</v>
      </c>
      <c r="D78" s="2002">
        <v>2</v>
      </c>
      <c r="E78" s="2003">
        <v>10</v>
      </c>
      <c r="F78" s="2002">
        <v>8</v>
      </c>
      <c r="G78" s="2003">
        <v>12</v>
      </c>
      <c r="H78" s="2002">
        <v>10</v>
      </c>
      <c r="I78" s="2003">
        <v>15</v>
      </c>
      <c r="J78" s="2002">
        <v>7</v>
      </c>
      <c r="K78" s="2003">
        <v>30</v>
      </c>
      <c r="L78" s="2002">
        <v>5</v>
      </c>
      <c r="M78" s="1733">
        <v>16</v>
      </c>
    </row>
    <row r="79" spans="1:13" ht="18" customHeight="1">
      <c r="A79" s="1130" t="s">
        <v>3450</v>
      </c>
      <c r="B79" s="648">
        <f t="shared" si="2"/>
        <v>53</v>
      </c>
      <c r="C79" s="2003">
        <v>6</v>
      </c>
      <c r="D79" s="2002">
        <v>4</v>
      </c>
      <c r="E79" s="2003">
        <v>15</v>
      </c>
      <c r="F79" s="2002">
        <v>8</v>
      </c>
      <c r="G79" s="2003">
        <v>15</v>
      </c>
      <c r="H79" s="2002">
        <v>15</v>
      </c>
      <c r="I79" s="2003">
        <v>15</v>
      </c>
      <c r="J79" s="2002">
        <v>12</v>
      </c>
      <c r="K79" s="2003">
        <v>30</v>
      </c>
      <c r="L79" s="2002">
        <v>14</v>
      </c>
      <c r="M79" s="1733">
        <v>24</v>
      </c>
    </row>
    <row r="80" spans="1:13" ht="18" customHeight="1">
      <c r="A80" s="1130" t="s">
        <v>3449</v>
      </c>
      <c r="B80" s="648">
        <f t="shared" si="2"/>
        <v>41</v>
      </c>
      <c r="C80" s="2003">
        <v>6</v>
      </c>
      <c r="D80" s="2002">
        <v>6</v>
      </c>
      <c r="E80" s="2003">
        <v>10</v>
      </c>
      <c r="F80" s="2002">
        <v>8</v>
      </c>
      <c r="G80" s="2003">
        <v>11</v>
      </c>
      <c r="H80" s="2002">
        <v>11</v>
      </c>
      <c r="I80" s="2003">
        <v>11</v>
      </c>
      <c r="J80" s="2002">
        <v>11</v>
      </c>
      <c r="K80" s="2003">
        <v>22</v>
      </c>
      <c r="L80" s="2002">
        <v>5</v>
      </c>
      <c r="M80" s="1733">
        <v>10</v>
      </c>
    </row>
    <row r="81" spans="1:13" ht="18" customHeight="1">
      <c r="A81" s="1130" t="s">
        <v>3448</v>
      </c>
      <c r="B81" s="648">
        <f t="shared" si="2"/>
        <v>24</v>
      </c>
      <c r="C81" s="2003">
        <v>3</v>
      </c>
      <c r="D81" s="2002">
        <v>1</v>
      </c>
      <c r="E81" s="2003">
        <v>5</v>
      </c>
      <c r="F81" s="2002">
        <v>5</v>
      </c>
      <c r="G81" s="2003">
        <v>4</v>
      </c>
      <c r="H81" s="2002">
        <v>4</v>
      </c>
      <c r="I81" s="2003">
        <v>7</v>
      </c>
      <c r="J81" s="2002">
        <v>3</v>
      </c>
      <c r="K81" s="2003">
        <v>13</v>
      </c>
      <c r="L81" s="2002">
        <v>11</v>
      </c>
      <c r="M81" s="1733">
        <v>9</v>
      </c>
    </row>
    <row r="82" spans="1:13" ht="18" customHeight="1">
      <c r="A82" s="1130" t="s">
        <v>3447</v>
      </c>
      <c r="B82" s="648">
        <f t="shared" si="2"/>
        <v>34</v>
      </c>
      <c r="C82" s="2003">
        <v>5</v>
      </c>
      <c r="D82" s="2002">
        <v>2</v>
      </c>
      <c r="E82" s="2003">
        <v>11</v>
      </c>
      <c r="F82" s="2002">
        <v>7</v>
      </c>
      <c r="G82" s="2003">
        <v>11</v>
      </c>
      <c r="H82" s="2002">
        <v>9</v>
      </c>
      <c r="I82" s="2003">
        <v>11</v>
      </c>
      <c r="J82" s="2002">
        <v>11</v>
      </c>
      <c r="K82" s="2003">
        <v>22</v>
      </c>
      <c r="L82" s="2002">
        <v>5</v>
      </c>
      <c r="M82" s="1733">
        <v>12</v>
      </c>
    </row>
    <row r="83" spans="1:13" ht="18" customHeight="1">
      <c r="A83" s="1130" t="s">
        <v>3446</v>
      </c>
      <c r="B83" s="648">
        <f t="shared" si="2"/>
        <v>50</v>
      </c>
      <c r="C83" s="2003">
        <v>6</v>
      </c>
      <c r="D83" s="2002">
        <v>6</v>
      </c>
      <c r="E83" s="2003">
        <v>12</v>
      </c>
      <c r="F83" s="2002">
        <v>12</v>
      </c>
      <c r="G83" s="2003">
        <v>12</v>
      </c>
      <c r="H83" s="2002">
        <v>12</v>
      </c>
      <c r="I83" s="2003">
        <v>12</v>
      </c>
      <c r="J83" s="2002">
        <v>9</v>
      </c>
      <c r="K83" s="2003">
        <v>24</v>
      </c>
      <c r="L83" s="2002">
        <v>11</v>
      </c>
      <c r="M83" s="1733">
        <v>19</v>
      </c>
    </row>
    <row r="84" spans="1:13" ht="18" customHeight="1">
      <c r="A84" s="1130" t="s">
        <v>3445</v>
      </c>
      <c r="B84" s="648">
        <f t="shared" si="2"/>
        <v>34</v>
      </c>
      <c r="C84" s="2003">
        <v>6</v>
      </c>
      <c r="D84" s="2002">
        <v>2</v>
      </c>
      <c r="E84" s="2003">
        <v>9</v>
      </c>
      <c r="F84" s="2002">
        <v>9</v>
      </c>
      <c r="G84" s="2003">
        <v>9</v>
      </c>
      <c r="H84" s="2002">
        <v>8</v>
      </c>
      <c r="I84" s="2003">
        <v>12</v>
      </c>
      <c r="J84" s="2002">
        <v>5</v>
      </c>
      <c r="K84" s="2003">
        <v>24</v>
      </c>
      <c r="L84" s="2002">
        <v>10</v>
      </c>
      <c r="M84" s="1733">
        <v>15</v>
      </c>
    </row>
    <row r="85" spans="1:13" ht="18" customHeight="1">
      <c r="A85" s="1130" t="s">
        <v>3444</v>
      </c>
      <c r="B85" s="648">
        <f t="shared" si="2"/>
        <v>50</v>
      </c>
      <c r="C85" s="2003">
        <v>6</v>
      </c>
      <c r="D85" s="2002">
        <v>3</v>
      </c>
      <c r="E85" s="2003">
        <v>10</v>
      </c>
      <c r="F85" s="2002">
        <v>10</v>
      </c>
      <c r="G85" s="2003">
        <v>12</v>
      </c>
      <c r="H85" s="2002">
        <v>12</v>
      </c>
      <c r="I85" s="2003">
        <v>15</v>
      </c>
      <c r="J85" s="2002">
        <v>15</v>
      </c>
      <c r="K85" s="2003">
        <v>30</v>
      </c>
      <c r="L85" s="2002">
        <v>10</v>
      </c>
      <c r="M85" s="1733">
        <v>18</v>
      </c>
    </row>
    <row r="86" spans="1:13" ht="18" customHeight="1">
      <c r="A86" s="1130" t="s">
        <v>3443</v>
      </c>
      <c r="B86" s="648">
        <f t="shared" si="2"/>
        <v>34</v>
      </c>
      <c r="C86" s="2003">
        <v>5</v>
      </c>
      <c r="D86" s="2002">
        <v>2</v>
      </c>
      <c r="E86" s="2003">
        <v>11</v>
      </c>
      <c r="F86" s="2002">
        <v>11</v>
      </c>
      <c r="G86" s="2003">
        <v>11</v>
      </c>
      <c r="H86" s="2002">
        <v>10</v>
      </c>
      <c r="I86" s="2003">
        <v>11</v>
      </c>
      <c r="J86" s="2002">
        <v>6</v>
      </c>
      <c r="K86" s="2003">
        <v>22</v>
      </c>
      <c r="L86" s="2002">
        <v>5</v>
      </c>
      <c r="M86" s="1733">
        <v>12</v>
      </c>
    </row>
    <row r="87" spans="1:13" ht="18" customHeight="1">
      <c r="A87" s="1130" t="s">
        <v>3442</v>
      </c>
      <c r="B87" s="648">
        <f t="shared" si="2"/>
        <v>44</v>
      </c>
      <c r="C87" s="2003">
        <v>6</v>
      </c>
      <c r="D87" s="2002">
        <v>4</v>
      </c>
      <c r="E87" s="2003">
        <v>10</v>
      </c>
      <c r="F87" s="2002">
        <v>10</v>
      </c>
      <c r="G87" s="2003">
        <v>10</v>
      </c>
      <c r="H87" s="2002">
        <v>9</v>
      </c>
      <c r="I87" s="2003">
        <v>14</v>
      </c>
      <c r="J87" s="2002">
        <v>10</v>
      </c>
      <c r="K87" s="2003">
        <v>28</v>
      </c>
      <c r="L87" s="2002">
        <v>11</v>
      </c>
      <c r="M87" s="1733">
        <v>13</v>
      </c>
    </row>
    <row r="88" spans="1:13" ht="18" customHeight="1">
      <c r="A88" s="1130" t="s">
        <v>3441</v>
      </c>
      <c r="B88" s="648">
        <f t="shared" si="2"/>
        <v>143</v>
      </c>
      <c r="C88" s="2003">
        <v>18</v>
      </c>
      <c r="D88" s="2002">
        <v>18</v>
      </c>
      <c r="E88" s="2003">
        <v>24</v>
      </c>
      <c r="F88" s="2002">
        <v>23</v>
      </c>
      <c r="G88" s="2003">
        <v>24</v>
      </c>
      <c r="H88" s="2002">
        <v>24</v>
      </c>
      <c r="I88" s="2003">
        <v>33</v>
      </c>
      <c r="J88" s="2002">
        <v>30</v>
      </c>
      <c r="K88" s="2003">
        <v>67</v>
      </c>
      <c r="L88" s="2002">
        <v>48</v>
      </c>
      <c r="M88" s="1733">
        <v>43</v>
      </c>
    </row>
    <row r="89" spans="1:13" ht="18" customHeight="1">
      <c r="A89" s="13" t="s">
        <v>3440</v>
      </c>
      <c r="B89" s="2021">
        <f t="shared" si="2"/>
        <v>15</v>
      </c>
      <c r="C89" s="2003">
        <v>6</v>
      </c>
      <c r="D89" s="2002">
        <v>4</v>
      </c>
      <c r="E89" s="2003">
        <v>9</v>
      </c>
      <c r="F89" s="2002">
        <v>2</v>
      </c>
      <c r="G89" s="2003">
        <v>9</v>
      </c>
      <c r="H89" s="2002">
        <v>4</v>
      </c>
      <c r="I89" s="2003">
        <v>12</v>
      </c>
      <c r="J89" s="2002">
        <v>4</v>
      </c>
      <c r="K89" s="2003">
        <v>24</v>
      </c>
      <c r="L89" s="2002">
        <v>1</v>
      </c>
      <c r="M89" s="1733">
        <v>13</v>
      </c>
    </row>
    <row r="90" spans="1:13" ht="18" customHeight="1">
      <c r="A90" s="13" t="s">
        <v>3439</v>
      </c>
      <c r="B90" s="2021">
        <f t="shared" si="2"/>
        <v>20</v>
      </c>
      <c r="C90" s="2003">
        <v>6</v>
      </c>
      <c r="D90" s="2002" t="s">
        <v>432</v>
      </c>
      <c r="E90" s="2003">
        <v>10</v>
      </c>
      <c r="F90" s="2002">
        <v>10</v>
      </c>
      <c r="G90" s="2003">
        <v>11</v>
      </c>
      <c r="H90" s="2002">
        <v>3</v>
      </c>
      <c r="I90" s="2003">
        <v>11</v>
      </c>
      <c r="J90" s="2002">
        <v>6</v>
      </c>
      <c r="K90" s="2003">
        <v>22</v>
      </c>
      <c r="L90" s="2002">
        <v>1</v>
      </c>
      <c r="M90" s="1733">
        <v>14</v>
      </c>
    </row>
    <row r="91" spans="1:13" ht="18" customHeight="1">
      <c r="A91" s="13" t="s">
        <v>3438</v>
      </c>
      <c r="B91" s="2021">
        <f t="shared" si="2"/>
        <v>11</v>
      </c>
      <c r="C91" s="2003">
        <v>6</v>
      </c>
      <c r="D91" s="2002">
        <v>1</v>
      </c>
      <c r="E91" s="2003">
        <v>10</v>
      </c>
      <c r="F91" s="2002">
        <v>5</v>
      </c>
      <c r="G91" s="2003">
        <v>12</v>
      </c>
      <c r="H91" s="2002">
        <v>2</v>
      </c>
      <c r="I91" s="2003">
        <v>15</v>
      </c>
      <c r="J91" s="2002">
        <v>3</v>
      </c>
      <c r="K91" s="2003">
        <v>30</v>
      </c>
      <c r="L91" s="2002" t="s">
        <v>432</v>
      </c>
      <c r="M91" s="1733">
        <v>14</v>
      </c>
    </row>
    <row r="92" spans="1:13" ht="18" customHeight="1">
      <c r="A92" s="13" t="s">
        <v>3437</v>
      </c>
      <c r="B92" s="2021">
        <f t="shared" si="2"/>
        <v>31</v>
      </c>
      <c r="C92" s="2003">
        <v>8</v>
      </c>
      <c r="D92" s="2002">
        <v>5</v>
      </c>
      <c r="E92" s="2003">
        <v>10</v>
      </c>
      <c r="F92" s="2002">
        <v>8</v>
      </c>
      <c r="G92" s="2003">
        <v>10</v>
      </c>
      <c r="H92" s="2002">
        <v>10</v>
      </c>
      <c r="I92" s="2003">
        <v>10</v>
      </c>
      <c r="J92" s="2002">
        <v>7</v>
      </c>
      <c r="K92" s="2003">
        <v>22</v>
      </c>
      <c r="L92" s="2002">
        <v>1</v>
      </c>
      <c r="M92" s="1733">
        <v>13</v>
      </c>
    </row>
    <row r="93" spans="1:13" ht="18" customHeight="1">
      <c r="A93" s="13" t="s">
        <v>3436</v>
      </c>
      <c r="B93" s="2021">
        <f t="shared" si="2"/>
        <v>14</v>
      </c>
      <c r="C93" s="2003">
        <v>6</v>
      </c>
      <c r="D93" s="2002">
        <v>3</v>
      </c>
      <c r="E93" s="2003">
        <v>10</v>
      </c>
      <c r="F93" s="2002">
        <v>5</v>
      </c>
      <c r="G93" s="2003">
        <v>11</v>
      </c>
      <c r="H93" s="2002">
        <v>6</v>
      </c>
      <c r="I93" s="2003">
        <v>11</v>
      </c>
      <c r="J93" s="2002" t="s">
        <v>443</v>
      </c>
      <c r="K93" s="2003">
        <v>22</v>
      </c>
      <c r="L93" s="2002" t="s">
        <v>443</v>
      </c>
      <c r="M93" s="1733">
        <v>15</v>
      </c>
    </row>
    <row r="94" spans="1:13" ht="18" customHeight="1">
      <c r="A94" s="13" t="s">
        <v>3435</v>
      </c>
      <c r="B94" s="2021">
        <f t="shared" si="2"/>
        <v>156</v>
      </c>
      <c r="C94" s="2003">
        <v>15</v>
      </c>
      <c r="D94" s="2002">
        <v>15</v>
      </c>
      <c r="E94" s="2003">
        <v>30</v>
      </c>
      <c r="F94" s="2002">
        <v>28</v>
      </c>
      <c r="G94" s="2003">
        <v>30</v>
      </c>
      <c r="H94" s="2002">
        <v>30</v>
      </c>
      <c r="I94" s="2003">
        <v>30</v>
      </c>
      <c r="J94" s="2002">
        <v>28</v>
      </c>
      <c r="K94" s="2003">
        <v>60</v>
      </c>
      <c r="L94" s="2002">
        <v>55</v>
      </c>
      <c r="M94" s="1733">
        <v>50</v>
      </c>
    </row>
    <row r="95" spans="1:13" ht="18" customHeight="1">
      <c r="A95" s="2020" t="s">
        <v>3434</v>
      </c>
      <c r="B95" s="2019">
        <f t="shared" si="2"/>
        <v>9</v>
      </c>
      <c r="C95" s="1999">
        <v>6</v>
      </c>
      <c r="D95" s="1998">
        <v>2</v>
      </c>
      <c r="E95" s="1999">
        <v>9</v>
      </c>
      <c r="F95" s="1998">
        <v>3</v>
      </c>
      <c r="G95" s="1999">
        <v>9</v>
      </c>
      <c r="H95" s="1998">
        <v>2</v>
      </c>
      <c r="I95" s="1999">
        <v>12</v>
      </c>
      <c r="J95" s="1998">
        <v>1</v>
      </c>
      <c r="K95" s="1999">
        <v>24</v>
      </c>
      <c r="L95" s="1998">
        <v>1</v>
      </c>
      <c r="M95" s="2000">
        <v>11</v>
      </c>
    </row>
    <row r="96" spans="1:13" s="90" customFormat="1" ht="15" customHeight="1">
      <c r="A96" s="35" t="s">
        <v>3433</v>
      </c>
      <c r="B96" s="35"/>
      <c r="C96" s="2003"/>
      <c r="D96" s="2002"/>
      <c r="E96" s="2003"/>
      <c r="F96" s="2002"/>
      <c r="G96" s="2003"/>
      <c r="H96" s="2002"/>
      <c r="I96" s="2003"/>
      <c r="J96" s="2002"/>
      <c r="K96" s="2003"/>
      <c r="L96" s="2002"/>
      <c r="M96" s="35"/>
    </row>
    <row r="97" spans="1:13" s="90" customFormat="1" ht="15" customHeight="1">
      <c r="A97" s="35" t="s">
        <v>3432</v>
      </c>
      <c r="B97" s="35"/>
      <c r="C97" s="2003"/>
      <c r="D97" s="2002"/>
      <c r="E97" s="2003"/>
      <c r="F97" s="2002"/>
      <c r="G97" s="2003"/>
      <c r="H97" s="2002"/>
      <c r="I97" s="2003"/>
      <c r="J97" s="2002"/>
      <c r="K97" s="2003"/>
      <c r="L97" s="2002"/>
      <c r="M97" s="35"/>
    </row>
    <row r="98" spans="1:13" ht="14.25">
      <c r="C98" s="2003"/>
      <c r="D98" s="2002"/>
      <c r="E98" s="2003"/>
      <c r="F98" s="2002"/>
      <c r="G98" s="2003"/>
      <c r="H98" s="2002"/>
      <c r="I98" s="2003"/>
      <c r="J98" s="2002"/>
      <c r="K98" s="2003"/>
      <c r="L98" s="2002"/>
    </row>
    <row r="99" spans="1:13" ht="14.25">
      <c r="C99" s="2003"/>
      <c r="D99" s="2002"/>
      <c r="E99" s="2003"/>
      <c r="F99" s="2002"/>
      <c r="G99" s="2003"/>
      <c r="H99" s="2002"/>
      <c r="I99" s="2003"/>
      <c r="J99" s="2002"/>
      <c r="K99" s="2003"/>
      <c r="L99" s="2002"/>
    </row>
  </sheetData>
  <mergeCells count="16">
    <mergeCell ref="A1:D1"/>
    <mergeCell ref="A2:D2"/>
    <mergeCell ref="C8:D8"/>
    <mergeCell ref="E8:F8"/>
    <mergeCell ref="G8:H8"/>
    <mergeCell ref="M6:M7"/>
    <mergeCell ref="K8:L8"/>
    <mergeCell ref="A3:M3"/>
    <mergeCell ref="A6:A7"/>
    <mergeCell ref="B6:L6"/>
    <mergeCell ref="C7:D7"/>
    <mergeCell ref="E7:F7"/>
    <mergeCell ref="G7:H7"/>
    <mergeCell ref="I7:J7"/>
    <mergeCell ref="K7:L7"/>
    <mergeCell ref="I8:J8"/>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zoomScaleNormal="100" zoomScaleSheetLayoutView="100" workbookViewId="0">
      <selection activeCell="A2" sqref="A2:D2"/>
    </sheetView>
  </sheetViews>
  <sheetFormatPr defaultColWidth="9" defaultRowHeight="13.5"/>
  <cols>
    <col min="1" max="1" width="25.625" style="1" customWidth="1"/>
    <col min="2" max="2" width="10.625" style="1" customWidth="1"/>
    <col min="3" max="3" width="4.875" style="1" bestFit="1" customWidth="1"/>
    <col min="4" max="12" width="5.625" style="1" customWidth="1"/>
    <col min="13" max="13" width="6.625" style="1" customWidth="1"/>
    <col min="14" max="14" width="5.625" style="1" customWidth="1"/>
    <col min="15" max="15" width="6.625" style="1" customWidth="1"/>
    <col min="16" max="16" width="5.625" style="1" customWidth="1"/>
    <col min="17" max="17" width="8.625" style="1" customWidth="1"/>
    <col min="18" max="16384" width="9" style="1"/>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5.9" customHeight="1">
      <c r="A3" s="3047" t="s">
        <v>3530</v>
      </c>
      <c r="B3" s="3047"/>
      <c r="C3" s="3047"/>
      <c r="D3" s="3047"/>
      <c r="E3" s="3047"/>
      <c r="F3" s="3047"/>
      <c r="G3" s="3047"/>
      <c r="H3" s="3047"/>
      <c r="I3" s="3047"/>
      <c r="J3" s="3047"/>
      <c r="K3" s="3047"/>
      <c r="L3" s="3047"/>
      <c r="M3" s="3047"/>
      <c r="N3" s="3047"/>
      <c r="O3" s="3047"/>
      <c r="P3" s="3047"/>
      <c r="Q3" s="3047"/>
    </row>
    <row r="4" spans="1:26" s="90" customFormat="1" ht="15" customHeight="1"/>
    <row r="5" spans="1:26" s="90" customFormat="1" ht="15" customHeight="1" thickBot="1">
      <c r="A5" s="90" t="s">
        <v>215</v>
      </c>
      <c r="K5" s="106"/>
      <c r="L5" s="106"/>
      <c r="M5" s="106"/>
      <c r="N5" s="106"/>
      <c r="O5" s="106"/>
      <c r="P5" s="106"/>
      <c r="Q5" s="2015" t="s">
        <v>3430</v>
      </c>
      <c r="R5" s="42"/>
      <c r="S5" s="42"/>
      <c r="T5" s="42"/>
      <c r="U5" s="42"/>
      <c r="V5" s="42"/>
      <c r="W5" s="42"/>
    </row>
    <row r="6" spans="1:26" s="24" customFormat="1" ht="18" customHeight="1" thickTop="1">
      <c r="A6" s="3774" t="s">
        <v>3529</v>
      </c>
      <c r="B6" s="3777" t="s">
        <v>3428</v>
      </c>
      <c r="C6" s="3660"/>
      <c r="D6" s="3660"/>
      <c r="E6" s="3660"/>
      <c r="F6" s="3660"/>
      <c r="G6" s="3660"/>
      <c r="H6" s="3660"/>
      <c r="I6" s="3660"/>
      <c r="J6" s="3660"/>
      <c r="K6" s="3660"/>
      <c r="L6" s="3660"/>
      <c r="M6" s="3660"/>
      <c r="N6" s="3660"/>
      <c r="O6" s="3660"/>
      <c r="P6" s="3661"/>
      <c r="Q6" s="3133" t="s">
        <v>3528</v>
      </c>
      <c r="R6" s="399"/>
      <c r="S6" s="399"/>
      <c r="T6" s="399"/>
      <c r="U6" s="399"/>
      <c r="V6" s="399"/>
      <c r="W6" s="399"/>
    </row>
    <row r="7" spans="1:26" s="24" customFormat="1" ht="18" customHeight="1">
      <c r="A7" s="3775"/>
      <c r="B7" s="3778" t="s">
        <v>25</v>
      </c>
      <c r="C7" s="3779" t="s">
        <v>3527</v>
      </c>
      <c r="D7" s="3779"/>
      <c r="E7" s="3779"/>
      <c r="F7" s="3779"/>
      <c r="G7" s="3779"/>
      <c r="H7" s="3780"/>
      <c r="I7" s="3781" t="s">
        <v>3526</v>
      </c>
      <c r="J7" s="3779"/>
      <c r="K7" s="3779"/>
      <c r="L7" s="3780"/>
      <c r="M7" s="3781" t="s">
        <v>3525</v>
      </c>
      <c r="N7" s="3779"/>
      <c r="O7" s="3779"/>
      <c r="P7" s="3780"/>
      <c r="Q7" s="3784"/>
      <c r="R7" s="399"/>
      <c r="S7" s="399"/>
      <c r="T7" s="399"/>
      <c r="U7" s="399"/>
      <c r="V7" s="399"/>
      <c r="W7" s="399"/>
    </row>
    <row r="8" spans="1:26" s="24" customFormat="1" ht="18" customHeight="1">
      <c r="A8" s="3776"/>
      <c r="B8" s="3703"/>
      <c r="C8" s="3783" t="s">
        <v>3524</v>
      </c>
      <c r="D8" s="3782"/>
      <c r="E8" s="3782" t="s">
        <v>3523</v>
      </c>
      <c r="F8" s="3782"/>
      <c r="G8" s="3782" t="s">
        <v>3522</v>
      </c>
      <c r="H8" s="3782"/>
      <c r="I8" s="3782" t="s">
        <v>3520</v>
      </c>
      <c r="J8" s="3782"/>
      <c r="K8" s="3782" t="s">
        <v>3521</v>
      </c>
      <c r="L8" s="3782"/>
      <c r="M8" s="3782" t="s">
        <v>3520</v>
      </c>
      <c r="N8" s="3782"/>
      <c r="O8" s="3782" t="s">
        <v>3519</v>
      </c>
      <c r="P8" s="3782"/>
      <c r="Q8" s="3785"/>
      <c r="R8" s="399"/>
      <c r="S8" s="399"/>
      <c r="T8" s="399"/>
      <c r="U8" s="399"/>
      <c r="V8" s="399"/>
      <c r="W8" s="399"/>
    </row>
    <row r="9" spans="1:26" s="310" customFormat="1" ht="30" customHeight="1">
      <c r="A9" s="2013" t="s">
        <v>25</v>
      </c>
      <c r="B9" s="2038">
        <f>SUM(C9:P9)</f>
        <v>1043</v>
      </c>
      <c r="C9" s="3761">
        <f>SUM(D10:D14)</f>
        <v>9</v>
      </c>
      <c r="D9" s="3761"/>
      <c r="E9" s="3761">
        <f>SUM(F10:F14)</f>
        <v>47</v>
      </c>
      <c r="F9" s="3761"/>
      <c r="G9" s="3761">
        <f>SUM(H10:H14)</f>
        <v>61</v>
      </c>
      <c r="H9" s="3761"/>
      <c r="I9" s="3761">
        <f>SUM(J10:J14)</f>
        <v>64</v>
      </c>
      <c r="J9" s="3761"/>
      <c r="K9" s="3761">
        <f>SUM(L10:L14)</f>
        <v>149</v>
      </c>
      <c r="L9" s="3761"/>
      <c r="M9" s="3761">
        <f>SUM(N10:N14)</f>
        <v>222</v>
      </c>
      <c r="N9" s="3761"/>
      <c r="O9" s="3761">
        <f>SUM(P10:P14)</f>
        <v>491</v>
      </c>
      <c r="P9" s="3761"/>
      <c r="Q9" s="681">
        <f>SUM(Q10:Q14)</f>
        <v>217</v>
      </c>
    </row>
    <row r="10" spans="1:26" s="24" customFormat="1" ht="30" customHeight="1">
      <c r="A10" s="2023" t="s">
        <v>3518</v>
      </c>
      <c r="B10" s="21">
        <f>SUM(D10,F10,H10,J10,L10,N10,P10)</f>
        <v>136</v>
      </c>
      <c r="C10" s="2003">
        <v>7</v>
      </c>
      <c r="D10" s="2002">
        <v>3</v>
      </c>
      <c r="E10" s="2003">
        <v>12</v>
      </c>
      <c r="F10" s="2002">
        <v>12</v>
      </c>
      <c r="G10" s="2003">
        <v>12</v>
      </c>
      <c r="H10" s="2002">
        <v>12</v>
      </c>
      <c r="I10" s="2003">
        <v>15</v>
      </c>
      <c r="J10" s="2002">
        <v>12</v>
      </c>
      <c r="K10" s="2003">
        <v>30</v>
      </c>
      <c r="L10" s="2002">
        <v>21</v>
      </c>
      <c r="M10" s="2003">
        <v>40</v>
      </c>
      <c r="N10" s="2002">
        <v>19</v>
      </c>
      <c r="O10" s="2003">
        <v>90</v>
      </c>
      <c r="P10" s="2002">
        <v>57</v>
      </c>
      <c r="Q10" s="27">
        <v>36</v>
      </c>
    </row>
    <row r="11" spans="1:26" s="24" customFormat="1" ht="30" customHeight="1">
      <c r="A11" s="2023" t="s">
        <v>3517</v>
      </c>
      <c r="B11" s="21">
        <f>SUM(D11,F11,H11,J11,L11,N11,P11)</f>
        <v>418</v>
      </c>
      <c r="C11" s="2003">
        <v>9</v>
      </c>
      <c r="D11" s="2002">
        <v>5</v>
      </c>
      <c r="E11" s="2003">
        <v>24</v>
      </c>
      <c r="F11" s="2002">
        <v>23</v>
      </c>
      <c r="G11" s="2003">
        <v>30</v>
      </c>
      <c r="H11" s="2002">
        <v>29</v>
      </c>
      <c r="I11" s="2003">
        <v>30</v>
      </c>
      <c r="J11" s="2002">
        <v>28</v>
      </c>
      <c r="K11" s="2003">
        <v>60</v>
      </c>
      <c r="L11" s="2002">
        <v>64</v>
      </c>
      <c r="M11" s="2003">
        <v>90</v>
      </c>
      <c r="N11" s="2002">
        <v>91</v>
      </c>
      <c r="O11" s="2003">
        <v>180</v>
      </c>
      <c r="P11" s="2002">
        <v>178</v>
      </c>
      <c r="Q11" s="27">
        <v>84</v>
      </c>
    </row>
    <row r="12" spans="1:26" s="24" customFormat="1" ht="30" customHeight="1">
      <c r="A12" s="2023" t="s">
        <v>3516</v>
      </c>
      <c r="B12" s="21">
        <f>SUM(D12,F12,H12,J12,L12,N12,P12)</f>
        <v>311</v>
      </c>
      <c r="C12" s="2003">
        <v>3</v>
      </c>
      <c r="D12" s="2002">
        <v>1</v>
      </c>
      <c r="E12" s="2003">
        <v>6</v>
      </c>
      <c r="F12" s="2002">
        <v>6</v>
      </c>
      <c r="G12" s="2003">
        <v>12</v>
      </c>
      <c r="H12" s="2002">
        <v>12</v>
      </c>
      <c r="I12" s="2003">
        <v>12</v>
      </c>
      <c r="J12" s="2002">
        <v>9</v>
      </c>
      <c r="K12" s="2003">
        <v>24</v>
      </c>
      <c r="L12" s="2002">
        <v>25</v>
      </c>
      <c r="M12" s="2003">
        <v>108</v>
      </c>
      <c r="N12" s="2002">
        <v>75</v>
      </c>
      <c r="O12" s="2003">
        <v>216</v>
      </c>
      <c r="P12" s="2002">
        <v>183</v>
      </c>
      <c r="Q12" s="27">
        <v>60</v>
      </c>
    </row>
    <row r="13" spans="1:26" s="24" customFormat="1" ht="30" customHeight="1">
      <c r="A13" s="2023" t="s">
        <v>3515</v>
      </c>
      <c r="B13" s="21">
        <f>SUM(D13,F13,H13,J13,L13,N13,P13)</f>
        <v>129</v>
      </c>
      <c r="C13" s="2037" t="s">
        <v>443</v>
      </c>
      <c r="D13" s="648" t="s">
        <v>443</v>
      </c>
      <c r="E13" s="2003">
        <v>6</v>
      </c>
      <c r="F13" s="2002">
        <v>6</v>
      </c>
      <c r="G13" s="2003">
        <v>15</v>
      </c>
      <c r="H13" s="2002">
        <v>8</v>
      </c>
      <c r="I13" s="2003">
        <v>15</v>
      </c>
      <c r="J13" s="2002">
        <v>14</v>
      </c>
      <c r="K13" s="2003">
        <v>30</v>
      </c>
      <c r="L13" s="2002">
        <v>33</v>
      </c>
      <c r="M13" s="2003">
        <v>31</v>
      </c>
      <c r="N13" s="2002">
        <v>23</v>
      </c>
      <c r="O13" s="2003">
        <v>64</v>
      </c>
      <c r="P13" s="2002">
        <v>45</v>
      </c>
      <c r="Q13" s="27">
        <v>25</v>
      </c>
    </row>
    <row r="14" spans="1:26" s="24" customFormat="1" ht="30" customHeight="1">
      <c r="A14" s="2036" t="s">
        <v>3514</v>
      </c>
      <c r="B14" s="96">
        <f>SUM(D14,F14,H14,J14,L14,N14,P14)</f>
        <v>49</v>
      </c>
      <c r="C14" s="2034" t="s">
        <v>443</v>
      </c>
      <c r="D14" s="2035" t="s">
        <v>443</v>
      </c>
      <c r="E14" s="2034" t="s">
        <v>443</v>
      </c>
      <c r="F14" s="2034" t="s">
        <v>443</v>
      </c>
      <c r="G14" s="2034" t="s">
        <v>443</v>
      </c>
      <c r="H14" s="2034" t="s">
        <v>443</v>
      </c>
      <c r="I14" s="1999">
        <v>10</v>
      </c>
      <c r="J14" s="1998">
        <v>1</v>
      </c>
      <c r="K14" s="1999">
        <v>20</v>
      </c>
      <c r="L14" s="1998">
        <v>6</v>
      </c>
      <c r="M14" s="1999">
        <v>20</v>
      </c>
      <c r="N14" s="1998">
        <v>14</v>
      </c>
      <c r="O14" s="1999">
        <v>40</v>
      </c>
      <c r="P14" s="1998">
        <v>28</v>
      </c>
      <c r="Q14" s="2033">
        <v>12</v>
      </c>
    </row>
    <row r="15" spans="1:26" s="90" customFormat="1" ht="15" customHeight="1">
      <c r="A15" s="35" t="s">
        <v>3513</v>
      </c>
      <c r="B15" s="35"/>
      <c r="C15" s="35"/>
      <c r="D15" s="35"/>
      <c r="E15" s="35"/>
      <c r="F15" s="35"/>
      <c r="G15" s="35"/>
      <c r="H15" s="35"/>
      <c r="I15" s="35"/>
      <c r="J15" s="35"/>
      <c r="K15" s="35"/>
      <c r="L15" s="35"/>
      <c r="M15" s="35"/>
      <c r="N15" s="35"/>
      <c r="O15" s="35"/>
      <c r="P15" s="35"/>
      <c r="Q15" s="35"/>
    </row>
    <row r="16" spans="1:26" s="90" customFormat="1" ht="15" customHeight="1">
      <c r="A16" s="35" t="s">
        <v>3512</v>
      </c>
      <c r="B16" s="35"/>
      <c r="C16" s="35"/>
      <c r="D16" s="35"/>
      <c r="E16" s="35"/>
      <c r="F16" s="35"/>
      <c r="G16" s="35"/>
      <c r="H16" s="35"/>
      <c r="I16" s="35"/>
      <c r="J16" s="35"/>
      <c r="K16" s="35"/>
      <c r="L16" s="35"/>
      <c r="M16" s="35"/>
      <c r="N16" s="35"/>
      <c r="O16" s="35"/>
      <c r="P16" s="35"/>
      <c r="Q16" s="35"/>
    </row>
    <row r="17" spans="2:13">
      <c r="B17" s="2032"/>
      <c r="C17" s="2031"/>
      <c r="D17" s="2031"/>
      <c r="E17" s="2031"/>
      <c r="F17" s="2031"/>
      <c r="G17" s="2031"/>
      <c r="H17" s="2031"/>
      <c r="I17" s="2031"/>
      <c r="J17" s="2031"/>
      <c r="K17" s="2031"/>
      <c r="L17" s="2031"/>
      <c r="M17" s="2030"/>
    </row>
    <row r="18" spans="2:13">
      <c r="C18" s="2030"/>
      <c r="D18" s="2030"/>
      <c r="E18" s="2030"/>
      <c r="F18" s="2030"/>
      <c r="G18" s="2030"/>
      <c r="H18" s="2030"/>
      <c r="I18" s="2030"/>
      <c r="J18" s="2030"/>
      <c r="K18" s="2030"/>
      <c r="L18" s="2030"/>
    </row>
    <row r="20" spans="2:13">
      <c r="C20" s="2030"/>
      <c r="D20" s="2030"/>
      <c r="E20" s="2030"/>
      <c r="F20" s="2030"/>
      <c r="G20" s="2030"/>
      <c r="H20" s="2030"/>
      <c r="I20" s="2030"/>
      <c r="J20" s="2030"/>
      <c r="K20" s="2030"/>
      <c r="L20" s="2030"/>
      <c r="M20" s="2030"/>
    </row>
  </sheetData>
  <mergeCells count="24">
    <mergeCell ref="G8:H8"/>
    <mergeCell ref="I8:J8"/>
    <mergeCell ref="K8:L8"/>
    <mergeCell ref="M8:N8"/>
    <mergeCell ref="A1:D1"/>
    <mergeCell ref="A2:D2"/>
    <mergeCell ref="A3:Q3"/>
    <mergeCell ref="Q6:Q8"/>
    <mergeCell ref="K9:L9"/>
    <mergeCell ref="M9:N9"/>
    <mergeCell ref="A6:A8"/>
    <mergeCell ref="B6:P6"/>
    <mergeCell ref="B7:B8"/>
    <mergeCell ref="C7:H7"/>
    <mergeCell ref="I7:L7"/>
    <mergeCell ref="O8:P8"/>
    <mergeCell ref="O9:P9"/>
    <mergeCell ref="C8:D8"/>
    <mergeCell ref="C9:D9"/>
    <mergeCell ref="E9:F9"/>
    <mergeCell ref="G9:H9"/>
    <mergeCell ref="I9:J9"/>
    <mergeCell ref="M7:P7"/>
    <mergeCell ref="E8:F8"/>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zoomScaleNormal="100" zoomScaleSheetLayoutView="100" workbookViewId="0">
      <selection activeCell="A2" sqref="A2:D2"/>
    </sheetView>
  </sheetViews>
  <sheetFormatPr defaultColWidth="9" defaultRowHeight="14.25"/>
  <cols>
    <col min="1" max="1" width="15.625" style="1705" customWidth="1"/>
    <col min="2" max="2" width="5.125" style="1705" customWidth="1"/>
    <col min="3" max="3" width="7.625" style="1705" customWidth="1"/>
    <col min="4" max="4" width="5.125" style="1705" customWidth="1"/>
    <col min="5" max="5" width="6.625" style="1705" customWidth="1"/>
    <col min="6" max="6" width="5.125" style="1705" customWidth="1"/>
    <col min="7" max="7" width="6.625" style="1705" customWidth="1"/>
    <col min="8" max="8" width="5.125" style="1705" customWidth="1"/>
    <col min="9" max="9" width="6.625" style="1705" customWidth="1"/>
    <col min="10" max="10" width="5.125" style="1705" customWidth="1"/>
    <col min="11" max="11" width="6.625" style="1705" customWidth="1"/>
    <col min="12" max="12" width="5.125" style="1705" customWidth="1"/>
    <col min="13" max="13" width="6.625" style="1705" customWidth="1"/>
    <col min="14" max="14" width="5.125" style="1705" customWidth="1"/>
    <col min="15" max="15" width="6.625" style="1705" customWidth="1"/>
    <col min="16" max="16" width="5.125" style="1705" customWidth="1"/>
    <col min="17" max="17" width="6.625" style="1705" customWidth="1"/>
    <col min="18" max="18" width="5.125" style="1705" customWidth="1"/>
    <col min="19" max="19" width="6.625" style="1705" customWidth="1"/>
    <col min="20"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581" customFormat="1" ht="25.5">
      <c r="A3" s="3127" t="s">
        <v>3545</v>
      </c>
      <c r="B3" s="3127"/>
      <c r="C3" s="3127"/>
      <c r="D3" s="3127"/>
      <c r="E3" s="3127"/>
      <c r="F3" s="3127"/>
      <c r="G3" s="3127"/>
      <c r="H3" s="3127"/>
      <c r="I3" s="3127"/>
      <c r="J3" s="3127"/>
      <c r="K3" s="3127"/>
      <c r="L3" s="3127"/>
      <c r="M3" s="3127"/>
      <c r="N3" s="3127"/>
      <c r="O3" s="3127"/>
      <c r="P3" s="3127"/>
      <c r="Q3" s="3127"/>
      <c r="R3" s="3127"/>
      <c r="S3" s="3127"/>
    </row>
    <row r="4" spans="1:26" s="231" customFormat="1" ht="15" customHeight="1">
      <c r="A4" s="242"/>
      <c r="B4" s="242"/>
      <c r="C4" s="242"/>
      <c r="D4" s="242"/>
      <c r="E4" s="242"/>
      <c r="F4" s="242"/>
      <c r="G4" s="242"/>
      <c r="H4" s="242"/>
      <c r="I4" s="242"/>
      <c r="J4" s="242"/>
      <c r="K4" s="242"/>
      <c r="L4" s="242"/>
      <c r="M4" s="242"/>
      <c r="N4" s="242"/>
      <c r="O4" s="242"/>
      <c r="P4" s="242"/>
      <c r="Q4" s="242"/>
      <c r="R4" s="242"/>
      <c r="S4" s="242"/>
    </row>
    <row r="5" spans="1:26" s="231" customFormat="1" ht="15" customHeight="1" thickBot="1">
      <c r="A5" s="253"/>
      <c r="B5" s="253"/>
      <c r="R5" s="253"/>
      <c r="S5" s="280" t="s">
        <v>3544</v>
      </c>
    </row>
    <row r="6" spans="1:26" ht="18" customHeight="1" thickTop="1">
      <c r="A6" s="3647" t="s">
        <v>697</v>
      </c>
      <c r="B6" s="3649" t="s">
        <v>3543</v>
      </c>
      <c r="C6" s="3649"/>
      <c r="D6" s="3651" t="s">
        <v>3542</v>
      </c>
      <c r="E6" s="3654"/>
      <c r="F6" s="3654"/>
      <c r="G6" s="3654"/>
      <c r="H6" s="3654"/>
      <c r="I6" s="3654"/>
      <c r="J6" s="3654"/>
      <c r="K6" s="3654"/>
      <c r="L6" s="3654"/>
      <c r="M6" s="3650"/>
      <c r="N6" s="3649" t="s">
        <v>3212</v>
      </c>
      <c r="O6" s="3649"/>
      <c r="P6" s="3649" t="s">
        <v>3541</v>
      </c>
      <c r="Q6" s="3649"/>
      <c r="R6" s="3649"/>
      <c r="S6" s="3651"/>
    </row>
    <row r="7" spans="1:26" ht="18" customHeight="1">
      <c r="A7" s="3652"/>
      <c r="B7" s="3787"/>
      <c r="C7" s="3787"/>
      <c r="D7" s="3787" t="s">
        <v>3540</v>
      </c>
      <c r="E7" s="3787"/>
      <c r="F7" s="3787"/>
      <c r="G7" s="3787"/>
      <c r="H7" s="3787"/>
      <c r="I7" s="3787"/>
      <c r="J7" s="3787" t="s">
        <v>3192</v>
      </c>
      <c r="K7" s="3787"/>
      <c r="L7" s="3787"/>
      <c r="M7" s="3787"/>
      <c r="N7" s="3787"/>
      <c r="O7" s="3787"/>
      <c r="P7" s="3787"/>
      <c r="Q7" s="3787"/>
      <c r="R7" s="3787"/>
      <c r="S7" s="3789"/>
    </row>
    <row r="8" spans="1:26" ht="18" customHeight="1">
      <c r="A8" s="3652"/>
      <c r="B8" s="3787"/>
      <c r="C8" s="3787"/>
      <c r="D8" s="3787" t="s">
        <v>3539</v>
      </c>
      <c r="E8" s="3787"/>
      <c r="F8" s="3787" t="s">
        <v>3538</v>
      </c>
      <c r="G8" s="3787"/>
      <c r="H8" s="3787" t="s">
        <v>3537</v>
      </c>
      <c r="I8" s="3787"/>
      <c r="J8" s="3787" t="s">
        <v>3536</v>
      </c>
      <c r="K8" s="3787"/>
      <c r="L8" s="3787" t="s">
        <v>3535</v>
      </c>
      <c r="M8" s="3787"/>
      <c r="N8" s="3787"/>
      <c r="O8" s="3787"/>
      <c r="P8" s="3786" t="s">
        <v>3534</v>
      </c>
      <c r="Q8" s="3786"/>
      <c r="R8" s="3786" t="s">
        <v>3533</v>
      </c>
      <c r="S8" s="3788"/>
    </row>
    <row r="9" spans="1:26" ht="18" customHeight="1">
      <c r="A9" s="3216"/>
      <c r="B9" s="2052" t="s">
        <v>707</v>
      </c>
      <c r="C9" s="2052" t="s">
        <v>3264</v>
      </c>
      <c r="D9" s="2052" t="s">
        <v>707</v>
      </c>
      <c r="E9" s="2052" t="s">
        <v>3264</v>
      </c>
      <c r="F9" s="2052" t="s">
        <v>707</v>
      </c>
      <c r="G9" s="2052" t="s">
        <v>3264</v>
      </c>
      <c r="H9" s="2052" t="s">
        <v>707</v>
      </c>
      <c r="I9" s="2052" t="s">
        <v>3264</v>
      </c>
      <c r="J9" s="2052" t="s">
        <v>707</v>
      </c>
      <c r="K9" s="2052" t="s">
        <v>3264</v>
      </c>
      <c r="L9" s="2052" t="s">
        <v>707</v>
      </c>
      <c r="M9" s="2052" t="s">
        <v>3264</v>
      </c>
      <c r="N9" s="2052" t="s">
        <v>707</v>
      </c>
      <c r="O9" s="2052" t="s">
        <v>3264</v>
      </c>
      <c r="P9" s="2052" t="s">
        <v>707</v>
      </c>
      <c r="Q9" s="2052" t="s">
        <v>3264</v>
      </c>
      <c r="R9" s="2052" t="s">
        <v>707</v>
      </c>
      <c r="S9" s="2051" t="s">
        <v>3264</v>
      </c>
    </row>
    <row r="10" spans="1:26" s="231" customFormat="1" ht="18" customHeight="1">
      <c r="A10" s="2050"/>
      <c r="B10" s="2049" t="s">
        <v>704</v>
      </c>
      <c r="C10" s="2049" t="s">
        <v>329</v>
      </c>
      <c r="D10" s="2049" t="s">
        <v>704</v>
      </c>
      <c r="E10" s="2049" t="s">
        <v>329</v>
      </c>
      <c r="F10" s="2049" t="s">
        <v>704</v>
      </c>
      <c r="G10" s="2049" t="s">
        <v>329</v>
      </c>
      <c r="H10" s="2049" t="s">
        <v>704</v>
      </c>
      <c r="I10" s="2049" t="s">
        <v>329</v>
      </c>
      <c r="J10" s="2049" t="s">
        <v>704</v>
      </c>
      <c r="K10" s="2049" t="s">
        <v>329</v>
      </c>
      <c r="L10" s="2049" t="s">
        <v>704</v>
      </c>
      <c r="M10" s="2049" t="s">
        <v>329</v>
      </c>
      <c r="N10" s="2049" t="s">
        <v>704</v>
      </c>
      <c r="O10" s="2049" t="s">
        <v>329</v>
      </c>
      <c r="P10" s="2049" t="s">
        <v>704</v>
      </c>
      <c r="Q10" s="2049" t="s">
        <v>329</v>
      </c>
      <c r="R10" s="2049" t="s">
        <v>704</v>
      </c>
      <c r="S10" s="2049" t="s">
        <v>329</v>
      </c>
    </row>
    <row r="11" spans="1:26" s="2048" customFormat="1" ht="18" customHeight="1">
      <c r="A11" s="247" t="s">
        <v>991</v>
      </c>
      <c r="B11" s="1720">
        <v>588</v>
      </c>
      <c r="C11" s="1721">
        <v>132976</v>
      </c>
      <c r="D11" s="1721">
        <v>565</v>
      </c>
      <c r="E11" s="1721">
        <v>13847</v>
      </c>
      <c r="F11" s="1721">
        <v>340</v>
      </c>
      <c r="G11" s="1721">
        <v>2061</v>
      </c>
      <c r="H11" s="1721">
        <v>637</v>
      </c>
      <c r="I11" s="1721">
        <v>8238</v>
      </c>
      <c r="J11" s="1721">
        <v>301</v>
      </c>
      <c r="K11" s="1721">
        <v>666</v>
      </c>
      <c r="L11" s="1721">
        <v>298</v>
      </c>
      <c r="M11" s="1721">
        <v>624</v>
      </c>
      <c r="N11" s="1721">
        <v>410</v>
      </c>
      <c r="O11" s="1721">
        <v>7029</v>
      </c>
      <c r="P11" s="1721">
        <v>615</v>
      </c>
      <c r="Q11" s="1721">
        <v>25318</v>
      </c>
      <c r="R11" s="1721">
        <v>638</v>
      </c>
      <c r="S11" s="1721">
        <v>27735</v>
      </c>
    </row>
    <row r="12" spans="1:26" s="2046" customFormat="1" ht="18" customHeight="1">
      <c r="A12" s="2047" t="s">
        <v>660</v>
      </c>
      <c r="B12" s="1720">
        <v>525</v>
      </c>
      <c r="C12" s="1721">
        <v>123740</v>
      </c>
      <c r="D12" s="1721">
        <v>533</v>
      </c>
      <c r="E12" s="1721">
        <v>11597</v>
      </c>
      <c r="F12" s="1721">
        <v>304</v>
      </c>
      <c r="G12" s="1721">
        <v>1782</v>
      </c>
      <c r="H12" s="1721">
        <v>551</v>
      </c>
      <c r="I12" s="1721">
        <v>7677</v>
      </c>
      <c r="J12" s="1721">
        <v>277</v>
      </c>
      <c r="K12" s="1721">
        <v>502</v>
      </c>
      <c r="L12" s="1721">
        <v>277</v>
      </c>
      <c r="M12" s="1721">
        <v>455</v>
      </c>
      <c r="N12" s="1721">
        <v>384</v>
      </c>
      <c r="O12" s="1721">
        <v>6342</v>
      </c>
      <c r="P12" s="1721">
        <v>556</v>
      </c>
      <c r="Q12" s="1721">
        <v>20496</v>
      </c>
      <c r="R12" s="1721">
        <v>576</v>
      </c>
      <c r="S12" s="1721">
        <v>23143</v>
      </c>
    </row>
    <row r="13" spans="1:26" s="2044" customFormat="1" ht="18" customHeight="1">
      <c r="A13" s="1699">
        <v>2</v>
      </c>
      <c r="B13" s="2045">
        <v>499</v>
      </c>
      <c r="C13" s="344">
        <v>5778</v>
      </c>
      <c r="D13" s="344">
        <v>494</v>
      </c>
      <c r="E13" s="344">
        <v>6251</v>
      </c>
      <c r="F13" s="344">
        <v>142</v>
      </c>
      <c r="G13" s="344">
        <v>584</v>
      </c>
      <c r="H13" s="344">
        <v>450</v>
      </c>
      <c r="I13" s="344">
        <v>3379</v>
      </c>
      <c r="J13" s="344">
        <v>90</v>
      </c>
      <c r="K13" s="344">
        <v>235</v>
      </c>
      <c r="L13" s="344">
        <v>94</v>
      </c>
      <c r="M13" s="344">
        <v>184</v>
      </c>
      <c r="N13" s="344">
        <v>334</v>
      </c>
      <c r="O13" s="344">
        <v>5001</v>
      </c>
      <c r="P13" s="344">
        <v>315</v>
      </c>
      <c r="Q13" s="344">
        <v>11694</v>
      </c>
      <c r="R13" s="344">
        <v>319</v>
      </c>
      <c r="S13" s="344">
        <v>11960</v>
      </c>
    </row>
    <row r="14" spans="1:26" s="2039" customFormat="1" ht="15" customHeight="1">
      <c r="A14" s="232" t="s">
        <v>3532</v>
      </c>
      <c r="B14" s="2042"/>
      <c r="C14" s="2043"/>
      <c r="D14" s="2042"/>
      <c r="E14" s="2041"/>
      <c r="F14" s="2040"/>
      <c r="G14" s="2040"/>
      <c r="H14" s="2040"/>
      <c r="I14" s="2040"/>
      <c r="J14" s="2040"/>
      <c r="K14" s="2040"/>
      <c r="L14" s="2040"/>
      <c r="M14" s="2040"/>
      <c r="N14" s="2040"/>
      <c r="O14" s="2040"/>
      <c r="P14" s="2040"/>
      <c r="Q14" s="2040"/>
      <c r="R14" s="2040"/>
      <c r="S14" s="2040"/>
    </row>
    <row r="15" spans="1:26" s="231" customFormat="1" ht="15" customHeight="1">
      <c r="A15" s="232" t="s">
        <v>3531</v>
      </c>
      <c r="B15" s="232"/>
      <c r="C15" s="232"/>
      <c r="D15" s="232"/>
    </row>
  </sheetData>
  <mergeCells count="17">
    <mergeCell ref="D7:I7"/>
    <mergeCell ref="D6:M6"/>
    <mergeCell ref="P8:Q8"/>
    <mergeCell ref="N6:O8"/>
    <mergeCell ref="F8:G8"/>
    <mergeCell ref="A1:D1"/>
    <mergeCell ref="A2:D2"/>
    <mergeCell ref="A3:S3"/>
    <mergeCell ref="J8:K8"/>
    <mergeCell ref="L8:M8"/>
    <mergeCell ref="J7:M7"/>
    <mergeCell ref="R8:S8"/>
    <mergeCell ref="P6:S7"/>
    <mergeCell ref="A6:A9"/>
    <mergeCell ref="B6:C8"/>
    <mergeCell ref="D8:E8"/>
    <mergeCell ref="H8:I8"/>
  </mergeCells>
  <phoneticPr fontId="20"/>
  <pageMargins left="0.62992125984251968" right="0.62992125984251968" top="0.74803149606299213" bottom="0.74803149606299213" header="0.31496062992125984" footer="0.3149606299212598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165"/>
  <sheetViews>
    <sheetView zoomScaleNormal="100" zoomScaleSheetLayoutView="100" workbookViewId="0">
      <selection activeCell="G7" sqref="G7"/>
    </sheetView>
  </sheetViews>
  <sheetFormatPr defaultColWidth="8.125" defaultRowHeight="13.5"/>
  <cols>
    <col min="1" max="1" width="15.125" style="189" customWidth="1"/>
    <col min="2" max="13" width="7.375" style="188" customWidth="1"/>
    <col min="14" max="17" width="6.625" style="188" customWidth="1"/>
    <col min="18" max="16384" width="8.125" style="188"/>
  </cols>
  <sheetData>
    <row r="1" spans="1:17"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row>
    <row r="2" spans="1:17"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row>
    <row r="3" spans="1:17" s="201" customFormat="1" ht="26.1" customHeight="1">
      <c r="A3" s="3097" t="s">
        <v>308</v>
      </c>
      <c r="B3" s="3097"/>
      <c r="C3" s="3097"/>
      <c r="D3" s="3097"/>
      <c r="E3" s="3097"/>
      <c r="F3" s="3097"/>
      <c r="G3" s="3097"/>
      <c r="H3" s="3097"/>
      <c r="I3" s="3097"/>
      <c r="J3" s="3097"/>
      <c r="K3" s="3097"/>
      <c r="L3" s="3097"/>
      <c r="M3" s="3097"/>
      <c r="N3" s="3097"/>
      <c r="O3" s="3097"/>
      <c r="P3" s="3097"/>
      <c r="Q3" s="3097"/>
    </row>
    <row r="4" spans="1:17" s="201" customFormat="1" ht="15" customHeight="1">
      <c r="A4" s="203"/>
      <c r="B4" s="202"/>
      <c r="C4" s="202"/>
      <c r="D4" s="202"/>
      <c r="E4" s="202"/>
      <c r="F4" s="202"/>
      <c r="G4" s="202"/>
      <c r="H4" s="202"/>
      <c r="I4" s="202"/>
      <c r="J4" s="202"/>
      <c r="K4" s="202"/>
      <c r="L4" s="202"/>
      <c r="M4" s="202"/>
      <c r="N4" s="202"/>
      <c r="O4" s="202"/>
      <c r="P4" s="202"/>
      <c r="Q4" s="202"/>
    </row>
    <row r="5" spans="1:17" s="190" customFormat="1" ht="15" customHeight="1" thickBot="1">
      <c r="A5" s="200" t="s">
        <v>215</v>
      </c>
      <c r="B5" s="199"/>
      <c r="Q5" s="182" t="s">
        <v>423</v>
      </c>
    </row>
    <row r="6" spans="1:17" s="195" customFormat="1" ht="18" customHeight="1" thickTop="1">
      <c r="A6" s="3098" t="s">
        <v>197</v>
      </c>
      <c r="B6" s="3100" t="s">
        <v>307</v>
      </c>
      <c r="C6" s="3100"/>
      <c r="D6" s="3095" t="s">
        <v>306</v>
      </c>
      <c r="E6" s="3096"/>
      <c r="F6" s="3095" t="s">
        <v>305</v>
      </c>
      <c r="G6" s="3096"/>
      <c r="H6" s="3095" t="s">
        <v>304</v>
      </c>
      <c r="I6" s="3096"/>
      <c r="J6" s="3095" t="s">
        <v>303</v>
      </c>
      <c r="K6" s="3096"/>
      <c r="L6" s="3095" t="s">
        <v>302</v>
      </c>
      <c r="M6" s="3096"/>
      <c r="N6" s="3095" t="s">
        <v>301</v>
      </c>
      <c r="O6" s="3096"/>
      <c r="P6" s="3095" t="s">
        <v>300</v>
      </c>
      <c r="Q6" s="3096"/>
    </row>
    <row r="7" spans="1:17" s="195" customFormat="1" ht="18" customHeight="1">
      <c r="A7" s="3099"/>
      <c r="B7" s="198" t="s">
        <v>299</v>
      </c>
      <c r="C7" s="197" t="s">
        <v>298</v>
      </c>
      <c r="D7" s="196" t="s">
        <v>299</v>
      </c>
      <c r="E7" s="197" t="s">
        <v>298</v>
      </c>
      <c r="F7" s="196" t="s">
        <v>299</v>
      </c>
      <c r="G7" s="196" t="s">
        <v>298</v>
      </c>
      <c r="H7" s="196" t="s">
        <v>299</v>
      </c>
      <c r="I7" s="196" t="s">
        <v>298</v>
      </c>
      <c r="J7" s="196" t="s">
        <v>299</v>
      </c>
      <c r="K7" s="196" t="s">
        <v>298</v>
      </c>
      <c r="L7" s="196" t="s">
        <v>299</v>
      </c>
      <c r="M7" s="196" t="s">
        <v>298</v>
      </c>
      <c r="N7" s="196" t="s">
        <v>299</v>
      </c>
      <c r="O7" s="196" t="s">
        <v>298</v>
      </c>
      <c r="P7" s="197" t="s">
        <v>299</v>
      </c>
      <c r="Q7" s="196" t="s">
        <v>298</v>
      </c>
    </row>
    <row r="8" spans="1:17" s="193" customFormat="1" ht="18" customHeight="1">
      <c r="A8" s="194" t="s">
        <v>25</v>
      </c>
      <c r="B8" s="155">
        <v>12751</v>
      </c>
      <c r="C8" s="155">
        <v>12057</v>
      </c>
      <c r="D8" s="155">
        <v>14143</v>
      </c>
      <c r="E8" s="155">
        <v>14708</v>
      </c>
      <c r="F8" s="155">
        <v>9996</v>
      </c>
      <c r="G8" s="155">
        <v>12820</v>
      </c>
      <c r="H8" s="155">
        <v>7318</v>
      </c>
      <c r="I8" s="155">
        <v>11265</v>
      </c>
      <c r="J8" s="155">
        <v>4514</v>
      </c>
      <c r="K8" s="155">
        <v>8104</v>
      </c>
      <c r="L8" s="155">
        <v>1497</v>
      </c>
      <c r="M8" s="155">
        <v>3565</v>
      </c>
      <c r="N8" s="155">
        <v>268</v>
      </c>
      <c r="O8" s="155">
        <v>1033</v>
      </c>
      <c r="P8" s="155">
        <v>20</v>
      </c>
      <c r="Q8" s="155">
        <v>158</v>
      </c>
    </row>
    <row r="9" spans="1:17" s="191" customFormat="1" ht="18" customHeight="1">
      <c r="A9" s="153" t="s">
        <v>193</v>
      </c>
      <c r="B9" s="150">
        <v>54</v>
      </c>
      <c r="C9" s="150">
        <v>50</v>
      </c>
      <c r="D9" s="150">
        <v>65</v>
      </c>
      <c r="E9" s="150">
        <v>70</v>
      </c>
      <c r="F9" s="150">
        <v>57</v>
      </c>
      <c r="G9" s="150">
        <v>55</v>
      </c>
      <c r="H9" s="150">
        <v>28</v>
      </c>
      <c r="I9" s="150">
        <v>39</v>
      </c>
      <c r="J9" s="150">
        <v>18</v>
      </c>
      <c r="K9" s="150">
        <v>29</v>
      </c>
      <c r="L9" s="150">
        <v>3</v>
      </c>
      <c r="M9" s="150">
        <v>13</v>
      </c>
      <c r="N9" s="150">
        <v>1</v>
      </c>
      <c r="O9" s="150">
        <v>5</v>
      </c>
      <c r="P9" s="150">
        <v>1</v>
      </c>
      <c r="Q9" s="150">
        <v>1</v>
      </c>
    </row>
    <row r="10" spans="1:17" s="191" customFormat="1" ht="18" customHeight="1">
      <c r="A10" s="153" t="s">
        <v>192</v>
      </c>
      <c r="B10" s="150">
        <v>83</v>
      </c>
      <c r="C10" s="150">
        <v>75</v>
      </c>
      <c r="D10" s="150">
        <v>84</v>
      </c>
      <c r="E10" s="150">
        <v>72</v>
      </c>
      <c r="F10" s="150">
        <v>52</v>
      </c>
      <c r="G10" s="150">
        <v>72</v>
      </c>
      <c r="H10" s="150">
        <v>39</v>
      </c>
      <c r="I10" s="150">
        <v>68</v>
      </c>
      <c r="J10" s="150">
        <v>32</v>
      </c>
      <c r="K10" s="150">
        <v>41</v>
      </c>
      <c r="L10" s="150">
        <v>15</v>
      </c>
      <c r="M10" s="150">
        <v>33</v>
      </c>
      <c r="N10" s="150">
        <v>8</v>
      </c>
      <c r="O10" s="150">
        <v>9</v>
      </c>
      <c r="P10" s="150">
        <v>0</v>
      </c>
      <c r="Q10" s="150">
        <v>0</v>
      </c>
    </row>
    <row r="11" spans="1:17" s="191" customFormat="1" ht="18" customHeight="1">
      <c r="A11" s="153" t="s">
        <v>191</v>
      </c>
      <c r="B11" s="150">
        <v>80</v>
      </c>
      <c r="C11" s="150">
        <v>70</v>
      </c>
      <c r="D11" s="150">
        <v>89</v>
      </c>
      <c r="E11" s="150">
        <v>68</v>
      </c>
      <c r="F11" s="150">
        <v>57</v>
      </c>
      <c r="G11" s="150">
        <v>71</v>
      </c>
      <c r="H11" s="150">
        <v>36</v>
      </c>
      <c r="I11" s="150">
        <v>65</v>
      </c>
      <c r="J11" s="150">
        <v>27</v>
      </c>
      <c r="K11" s="150">
        <v>37</v>
      </c>
      <c r="L11" s="150">
        <v>11</v>
      </c>
      <c r="M11" s="150">
        <v>23</v>
      </c>
      <c r="N11" s="150">
        <v>3</v>
      </c>
      <c r="O11" s="150">
        <v>7</v>
      </c>
      <c r="P11" s="150">
        <v>0</v>
      </c>
      <c r="Q11" s="150">
        <v>1</v>
      </c>
    </row>
    <row r="12" spans="1:17" s="191" customFormat="1" ht="18" customHeight="1">
      <c r="A12" s="153" t="s">
        <v>190</v>
      </c>
      <c r="B12" s="150">
        <v>57</v>
      </c>
      <c r="C12" s="150">
        <v>71</v>
      </c>
      <c r="D12" s="150">
        <v>80</v>
      </c>
      <c r="E12" s="150">
        <v>93</v>
      </c>
      <c r="F12" s="150">
        <v>60</v>
      </c>
      <c r="G12" s="150">
        <v>76</v>
      </c>
      <c r="H12" s="150">
        <v>40</v>
      </c>
      <c r="I12" s="150">
        <v>53</v>
      </c>
      <c r="J12" s="150">
        <v>19</v>
      </c>
      <c r="K12" s="150">
        <v>43</v>
      </c>
      <c r="L12" s="150">
        <v>4</v>
      </c>
      <c r="M12" s="150">
        <v>18</v>
      </c>
      <c r="N12" s="150">
        <v>0</v>
      </c>
      <c r="O12" s="150">
        <v>9</v>
      </c>
      <c r="P12" s="150">
        <v>0</v>
      </c>
      <c r="Q12" s="150">
        <v>2</v>
      </c>
    </row>
    <row r="13" spans="1:17" s="191" customFormat="1" ht="18" customHeight="1">
      <c r="A13" s="153" t="s">
        <v>189</v>
      </c>
      <c r="B13" s="150">
        <v>72</v>
      </c>
      <c r="C13" s="150">
        <v>70</v>
      </c>
      <c r="D13" s="150">
        <v>76</v>
      </c>
      <c r="E13" s="150">
        <v>97</v>
      </c>
      <c r="F13" s="150">
        <v>52</v>
      </c>
      <c r="G13" s="150">
        <v>66</v>
      </c>
      <c r="H13" s="150">
        <v>44</v>
      </c>
      <c r="I13" s="150">
        <v>82</v>
      </c>
      <c r="J13" s="150">
        <v>29</v>
      </c>
      <c r="K13" s="150">
        <v>49</v>
      </c>
      <c r="L13" s="150">
        <v>12</v>
      </c>
      <c r="M13" s="150">
        <v>28</v>
      </c>
      <c r="N13" s="150">
        <v>1</v>
      </c>
      <c r="O13" s="150">
        <v>2</v>
      </c>
      <c r="P13" s="150">
        <v>0</v>
      </c>
      <c r="Q13" s="150">
        <v>1</v>
      </c>
    </row>
    <row r="14" spans="1:17" s="191" customFormat="1" ht="18" customHeight="1">
      <c r="A14" s="153" t="s">
        <v>188</v>
      </c>
      <c r="B14" s="150">
        <v>107</v>
      </c>
      <c r="C14" s="150">
        <v>98</v>
      </c>
      <c r="D14" s="150">
        <v>122</v>
      </c>
      <c r="E14" s="150">
        <v>126</v>
      </c>
      <c r="F14" s="150">
        <v>81</v>
      </c>
      <c r="G14" s="150">
        <v>89</v>
      </c>
      <c r="H14" s="150">
        <v>49</v>
      </c>
      <c r="I14" s="150">
        <v>66</v>
      </c>
      <c r="J14" s="150">
        <v>28</v>
      </c>
      <c r="K14" s="150">
        <v>56</v>
      </c>
      <c r="L14" s="150">
        <v>11</v>
      </c>
      <c r="M14" s="150">
        <v>32</v>
      </c>
      <c r="N14" s="150">
        <v>1</v>
      </c>
      <c r="O14" s="150">
        <v>5</v>
      </c>
      <c r="P14" s="150">
        <v>0</v>
      </c>
      <c r="Q14" s="150">
        <v>0</v>
      </c>
    </row>
    <row r="15" spans="1:17" s="191" customFormat="1" ht="18" customHeight="1">
      <c r="A15" s="153" t="s">
        <v>187</v>
      </c>
      <c r="B15" s="150">
        <v>53</v>
      </c>
      <c r="C15" s="150">
        <v>51</v>
      </c>
      <c r="D15" s="150">
        <v>70</v>
      </c>
      <c r="E15" s="150">
        <v>73</v>
      </c>
      <c r="F15" s="150">
        <v>53</v>
      </c>
      <c r="G15" s="150">
        <v>73</v>
      </c>
      <c r="H15" s="150">
        <v>40</v>
      </c>
      <c r="I15" s="150">
        <v>47</v>
      </c>
      <c r="J15" s="150">
        <v>31</v>
      </c>
      <c r="K15" s="150">
        <v>47</v>
      </c>
      <c r="L15" s="150">
        <v>9</v>
      </c>
      <c r="M15" s="150">
        <v>20</v>
      </c>
      <c r="N15" s="150">
        <v>2</v>
      </c>
      <c r="O15" s="150">
        <v>1</v>
      </c>
      <c r="P15" s="150">
        <v>0</v>
      </c>
      <c r="Q15" s="150">
        <v>1</v>
      </c>
    </row>
    <row r="16" spans="1:17" s="191" customFormat="1" ht="18" customHeight="1">
      <c r="A16" s="153" t="s">
        <v>186</v>
      </c>
      <c r="B16" s="150">
        <v>136</v>
      </c>
      <c r="C16" s="150">
        <v>133</v>
      </c>
      <c r="D16" s="150">
        <v>171</v>
      </c>
      <c r="E16" s="150">
        <v>154</v>
      </c>
      <c r="F16" s="150">
        <v>115</v>
      </c>
      <c r="G16" s="150">
        <v>165</v>
      </c>
      <c r="H16" s="150">
        <v>76</v>
      </c>
      <c r="I16" s="150">
        <v>118</v>
      </c>
      <c r="J16" s="150">
        <v>54</v>
      </c>
      <c r="K16" s="150">
        <v>85</v>
      </c>
      <c r="L16" s="150">
        <v>17</v>
      </c>
      <c r="M16" s="150">
        <v>52</v>
      </c>
      <c r="N16" s="150">
        <v>1</v>
      </c>
      <c r="O16" s="150">
        <v>13</v>
      </c>
      <c r="P16" s="150">
        <v>0</v>
      </c>
      <c r="Q16" s="150">
        <v>1</v>
      </c>
    </row>
    <row r="17" spans="1:17" s="191" customFormat="1" ht="18" customHeight="1">
      <c r="A17" s="153" t="s">
        <v>185</v>
      </c>
      <c r="B17" s="150">
        <v>59</v>
      </c>
      <c r="C17" s="150">
        <v>50</v>
      </c>
      <c r="D17" s="150">
        <v>61</v>
      </c>
      <c r="E17" s="150">
        <v>62</v>
      </c>
      <c r="F17" s="150">
        <v>44</v>
      </c>
      <c r="G17" s="150">
        <v>46</v>
      </c>
      <c r="H17" s="150">
        <v>32</v>
      </c>
      <c r="I17" s="150">
        <v>38</v>
      </c>
      <c r="J17" s="150">
        <v>18</v>
      </c>
      <c r="K17" s="150">
        <v>32</v>
      </c>
      <c r="L17" s="150">
        <v>6</v>
      </c>
      <c r="M17" s="150">
        <v>10</v>
      </c>
      <c r="N17" s="150">
        <v>1</v>
      </c>
      <c r="O17" s="150">
        <v>3</v>
      </c>
      <c r="P17" s="150">
        <v>0</v>
      </c>
      <c r="Q17" s="150">
        <v>1</v>
      </c>
    </row>
    <row r="18" spans="1:17" s="191" customFormat="1" ht="18" customHeight="1">
      <c r="A18" s="153" t="s">
        <v>184</v>
      </c>
      <c r="B18" s="150">
        <v>64</v>
      </c>
      <c r="C18" s="150">
        <v>66</v>
      </c>
      <c r="D18" s="150">
        <v>78</v>
      </c>
      <c r="E18" s="150">
        <v>71</v>
      </c>
      <c r="F18" s="150">
        <v>48</v>
      </c>
      <c r="G18" s="150">
        <v>64</v>
      </c>
      <c r="H18" s="150">
        <v>28</v>
      </c>
      <c r="I18" s="150">
        <v>65</v>
      </c>
      <c r="J18" s="150">
        <v>20</v>
      </c>
      <c r="K18" s="150">
        <v>34</v>
      </c>
      <c r="L18" s="150">
        <v>3</v>
      </c>
      <c r="M18" s="150">
        <v>17</v>
      </c>
      <c r="N18" s="150">
        <v>2</v>
      </c>
      <c r="O18" s="150">
        <v>7</v>
      </c>
      <c r="P18" s="150">
        <v>0</v>
      </c>
      <c r="Q18" s="150">
        <v>0</v>
      </c>
    </row>
    <row r="19" spans="1:17" s="191" customFormat="1" ht="18" customHeight="1">
      <c r="A19" s="153" t="s">
        <v>183</v>
      </c>
      <c r="B19" s="150">
        <v>94</v>
      </c>
      <c r="C19" s="150">
        <v>87</v>
      </c>
      <c r="D19" s="150">
        <v>99</v>
      </c>
      <c r="E19" s="150">
        <v>91</v>
      </c>
      <c r="F19" s="150">
        <v>65</v>
      </c>
      <c r="G19" s="150">
        <v>71</v>
      </c>
      <c r="H19" s="150">
        <v>41</v>
      </c>
      <c r="I19" s="150">
        <v>65</v>
      </c>
      <c r="J19" s="150">
        <v>25</v>
      </c>
      <c r="K19" s="150">
        <v>43</v>
      </c>
      <c r="L19" s="150">
        <v>5</v>
      </c>
      <c r="M19" s="150">
        <v>29</v>
      </c>
      <c r="N19" s="150">
        <v>1</v>
      </c>
      <c r="O19" s="150">
        <v>3</v>
      </c>
      <c r="P19" s="150">
        <v>0</v>
      </c>
      <c r="Q19" s="150">
        <v>0</v>
      </c>
    </row>
    <row r="20" spans="1:17" s="191" customFormat="1" ht="18" customHeight="1">
      <c r="A20" s="153" t="s">
        <v>182</v>
      </c>
      <c r="B20" s="150">
        <v>133</v>
      </c>
      <c r="C20" s="150">
        <v>136</v>
      </c>
      <c r="D20" s="150">
        <v>148</v>
      </c>
      <c r="E20" s="150">
        <v>161</v>
      </c>
      <c r="F20" s="150">
        <v>120</v>
      </c>
      <c r="G20" s="150">
        <v>167</v>
      </c>
      <c r="H20" s="150">
        <v>69</v>
      </c>
      <c r="I20" s="150">
        <v>107</v>
      </c>
      <c r="J20" s="150">
        <v>53</v>
      </c>
      <c r="K20" s="150">
        <v>80</v>
      </c>
      <c r="L20" s="150">
        <v>16</v>
      </c>
      <c r="M20" s="150">
        <v>36</v>
      </c>
      <c r="N20" s="150">
        <v>0</v>
      </c>
      <c r="O20" s="150">
        <v>7</v>
      </c>
      <c r="P20" s="150">
        <v>0</v>
      </c>
      <c r="Q20" s="150">
        <v>1</v>
      </c>
    </row>
    <row r="21" spans="1:17" s="191" customFormat="1" ht="18" customHeight="1">
      <c r="A21" s="153" t="s">
        <v>181</v>
      </c>
      <c r="B21" s="150">
        <v>77</v>
      </c>
      <c r="C21" s="150">
        <v>73</v>
      </c>
      <c r="D21" s="150">
        <v>117</v>
      </c>
      <c r="E21" s="150">
        <v>122</v>
      </c>
      <c r="F21" s="150">
        <v>70</v>
      </c>
      <c r="G21" s="150">
        <v>101</v>
      </c>
      <c r="H21" s="150">
        <v>59</v>
      </c>
      <c r="I21" s="150">
        <v>79</v>
      </c>
      <c r="J21" s="150">
        <v>34</v>
      </c>
      <c r="K21" s="150">
        <v>54</v>
      </c>
      <c r="L21" s="150">
        <v>6</v>
      </c>
      <c r="M21" s="150">
        <v>24</v>
      </c>
      <c r="N21" s="150">
        <v>0</v>
      </c>
      <c r="O21" s="150">
        <v>8</v>
      </c>
      <c r="P21" s="150">
        <v>0</v>
      </c>
      <c r="Q21" s="150">
        <v>2</v>
      </c>
    </row>
    <row r="22" spans="1:17" s="191" customFormat="1" ht="18" customHeight="1">
      <c r="A22" s="153" t="s">
        <v>180</v>
      </c>
      <c r="B22" s="150">
        <v>55</v>
      </c>
      <c r="C22" s="150">
        <v>66</v>
      </c>
      <c r="D22" s="150">
        <v>78</v>
      </c>
      <c r="E22" s="150">
        <v>71</v>
      </c>
      <c r="F22" s="150">
        <v>39</v>
      </c>
      <c r="G22" s="150">
        <v>52</v>
      </c>
      <c r="H22" s="150">
        <v>22</v>
      </c>
      <c r="I22" s="150">
        <v>53</v>
      </c>
      <c r="J22" s="150">
        <v>15</v>
      </c>
      <c r="K22" s="150">
        <v>29</v>
      </c>
      <c r="L22" s="150">
        <v>1</v>
      </c>
      <c r="M22" s="150">
        <v>21</v>
      </c>
      <c r="N22" s="150">
        <v>2</v>
      </c>
      <c r="O22" s="150">
        <v>8</v>
      </c>
      <c r="P22" s="150">
        <v>0</v>
      </c>
      <c r="Q22" s="150">
        <v>1</v>
      </c>
    </row>
    <row r="23" spans="1:17" s="191" customFormat="1" ht="18" customHeight="1">
      <c r="A23" s="153" t="s">
        <v>179</v>
      </c>
      <c r="B23" s="150">
        <v>54</v>
      </c>
      <c r="C23" s="150">
        <v>44</v>
      </c>
      <c r="D23" s="150">
        <v>62</v>
      </c>
      <c r="E23" s="150">
        <v>48</v>
      </c>
      <c r="F23" s="150">
        <v>36</v>
      </c>
      <c r="G23" s="150">
        <v>55</v>
      </c>
      <c r="H23" s="150">
        <v>51</v>
      </c>
      <c r="I23" s="150">
        <v>55</v>
      </c>
      <c r="J23" s="150">
        <v>24</v>
      </c>
      <c r="K23" s="150">
        <v>45</v>
      </c>
      <c r="L23" s="150">
        <v>4</v>
      </c>
      <c r="M23" s="150">
        <v>14</v>
      </c>
      <c r="N23" s="150">
        <v>0</v>
      </c>
      <c r="O23" s="150">
        <v>3</v>
      </c>
      <c r="P23" s="150">
        <v>0</v>
      </c>
      <c r="Q23" s="150">
        <v>1</v>
      </c>
    </row>
    <row r="24" spans="1:17" s="191" customFormat="1" ht="18" customHeight="1">
      <c r="A24" s="153" t="s">
        <v>178</v>
      </c>
      <c r="B24" s="150">
        <v>111</v>
      </c>
      <c r="C24" s="150">
        <v>99</v>
      </c>
      <c r="D24" s="150">
        <v>132</v>
      </c>
      <c r="E24" s="150">
        <v>121</v>
      </c>
      <c r="F24" s="150">
        <v>87</v>
      </c>
      <c r="G24" s="150">
        <v>94</v>
      </c>
      <c r="H24" s="150">
        <v>56</v>
      </c>
      <c r="I24" s="150">
        <v>85</v>
      </c>
      <c r="J24" s="150">
        <v>30</v>
      </c>
      <c r="K24" s="150">
        <v>65</v>
      </c>
      <c r="L24" s="150">
        <v>13</v>
      </c>
      <c r="M24" s="150">
        <v>28</v>
      </c>
      <c r="N24" s="150">
        <v>0</v>
      </c>
      <c r="O24" s="150">
        <v>11</v>
      </c>
      <c r="P24" s="150">
        <v>0</v>
      </c>
      <c r="Q24" s="150">
        <v>2</v>
      </c>
    </row>
    <row r="25" spans="1:17" s="192" customFormat="1" ht="18" customHeight="1">
      <c r="A25" s="153" t="s">
        <v>177</v>
      </c>
      <c r="B25" s="150">
        <v>69</v>
      </c>
      <c r="C25" s="150">
        <v>58</v>
      </c>
      <c r="D25" s="150">
        <v>63</v>
      </c>
      <c r="E25" s="150">
        <v>66</v>
      </c>
      <c r="F25" s="150">
        <v>45</v>
      </c>
      <c r="G25" s="150">
        <v>56</v>
      </c>
      <c r="H25" s="150">
        <v>36</v>
      </c>
      <c r="I25" s="150">
        <v>55</v>
      </c>
      <c r="J25" s="150">
        <v>16</v>
      </c>
      <c r="K25" s="150">
        <v>41</v>
      </c>
      <c r="L25" s="150">
        <v>6</v>
      </c>
      <c r="M25" s="150">
        <v>14</v>
      </c>
      <c r="N25" s="150">
        <v>1</v>
      </c>
      <c r="O25" s="150">
        <v>4</v>
      </c>
      <c r="P25" s="150">
        <v>0</v>
      </c>
      <c r="Q25" s="150">
        <v>0</v>
      </c>
    </row>
    <row r="26" spans="1:17" s="191" customFormat="1" ht="18" customHeight="1">
      <c r="A26" s="265" t="s">
        <v>176</v>
      </c>
      <c r="B26" s="150">
        <v>74</v>
      </c>
      <c r="C26" s="150">
        <v>75</v>
      </c>
      <c r="D26" s="150">
        <v>82</v>
      </c>
      <c r="E26" s="150">
        <v>72</v>
      </c>
      <c r="F26" s="150">
        <v>35</v>
      </c>
      <c r="G26" s="150">
        <v>62</v>
      </c>
      <c r="H26" s="150">
        <v>43</v>
      </c>
      <c r="I26" s="150">
        <v>56</v>
      </c>
      <c r="J26" s="150">
        <v>20</v>
      </c>
      <c r="K26" s="150">
        <v>43</v>
      </c>
      <c r="L26" s="150">
        <v>9</v>
      </c>
      <c r="M26" s="150">
        <v>13</v>
      </c>
      <c r="N26" s="150">
        <v>1</v>
      </c>
      <c r="O26" s="150">
        <v>7</v>
      </c>
      <c r="P26" s="150">
        <v>0</v>
      </c>
      <c r="Q26" s="150">
        <v>1</v>
      </c>
    </row>
    <row r="27" spans="1:17" s="191" customFormat="1" ht="18" customHeight="1">
      <c r="A27" s="265" t="s">
        <v>175</v>
      </c>
      <c r="B27" s="150">
        <v>150</v>
      </c>
      <c r="C27" s="150">
        <v>122</v>
      </c>
      <c r="D27" s="150">
        <v>126</v>
      </c>
      <c r="E27" s="150">
        <v>136</v>
      </c>
      <c r="F27" s="150">
        <v>84</v>
      </c>
      <c r="G27" s="150">
        <v>88</v>
      </c>
      <c r="H27" s="150">
        <v>61</v>
      </c>
      <c r="I27" s="150">
        <v>83</v>
      </c>
      <c r="J27" s="150">
        <v>29</v>
      </c>
      <c r="K27" s="150">
        <v>74</v>
      </c>
      <c r="L27" s="150">
        <v>12</v>
      </c>
      <c r="M27" s="150">
        <v>43</v>
      </c>
      <c r="N27" s="150">
        <v>6</v>
      </c>
      <c r="O27" s="150">
        <v>18</v>
      </c>
      <c r="P27" s="150">
        <v>0</v>
      </c>
      <c r="Q27" s="150">
        <v>1</v>
      </c>
    </row>
    <row r="28" spans="1:17" s="191" customFormat="1" ht="18" customHeight="1">
      <c r="A28" s="265" t="s">
        <v>174</v>
      </c>
      <c r="B28" s="150">
        <v>114</v>
      </c>
      <c r="C28" s="150">
        <v>95</v>
      </c>
      <c r="D28" s="150">
        <v>104</v>
      </c>
      <c r="E28" s="150">
        <v>114</v>
      </c>
      <c r="F28" s="150">
        <v>82</v>
      </c>
      <c r="G28" s="150">
        <v>111</v>
      </c>
      <c r="H28" s="150">
        <v>57</v>
      </c>
      <c r="I28" s="150">
        <v>93</v>
      </c>
      <c r="J28" s="150">
        <v>40</v>
      </c>
      <c r="K28" s="150">
        <v>76</v>
      </c>
      <c r="L28" s="150">
        <v>17</v>
      </c>
      <c r="M28" s="150">
        <v>35</v>
      </c>
      <c r="N28" s="150">
        <v>1</v>
      </c>
      <c r="O28" s="150">
        <v>14</v>
      </c>
      <c r="P28" s="150">
        <v>0</v>
      </c>
      <c r="Q28" s="150">
        <v>2</v>
      </c>
    </row>
    <row r="29" spans="1:17" s="192" customFormat="1" ht="18" customHeight="1">
      <c r="A29" s="265" t="s">
        <v>173</v>
      </c>
      <c r="B29" s="150">
        <v>137</v>
      </c>
      <c r="C29" s="150">
        <v>111</v>
      </c>
      <c r="D29" s="150">
        <v>152</v>
      </c>
      <c r="E29" s="150">
        <v>151</v>
      </c>
      <c r="F29" s="150">
        <v>102</v>
      </c>
      <c r="G29" s="150">
        <v>141</v>
      </c>
      <c r="H29" s="150">
        <v>87</v>
      </c>
      <c r="I29" s="150">
        <v>116</v>
      </c>
      <c r="J29" s="150">
        <v>53</v>
      </c>
      <c r="K29" s="150">
        <v>91</v>
      </c>
      <c r="L29" s="150">
        <v>21</v>
      </c>
      <c r="M29" s="150">
        <v>46</v>
      </c>
      <c r="N29" s="150">
        <v>5</v>
      </c>
      <c r="O29" s="150">
        <v>9</v>
      </c>
      <c r="P29" s="150">
        <v>0</v>
      </c>
      <c r="Q29" s="150">
        <v>3</v>
      </c>
    </row>
    <row r="30" spans="1:17" s="191" customFormat="1" ht="18" customHeight="1">
      <c r="A30" s="153" t="s">
        <v>172</v>
      </c>
      <c r="B30" s="150">
        <v>105</v>
      </c>
      <c r="C30" s="150">
        <v>62</v>
      </c>
      <c r="D30" s="150">
        <v>112</v>
      </c>
      <c r="E30" s="150">
        <v>93</v>
      </c>
      <c r="F30" s="150">
        <v>76</v>
      </c>
      <c r="G30" s="150">
        <v>76</v>
      </c>
      <c r="H30" s="150">
        <v>50</v>
      </c>
      <c r="I30" s="150">
        <v>75</v>
      </c>
      <c r="J30" s="150">
        <v>36</v>
      </c>
      <c r="K30" s="150">
        <v>51</v>
      </c>
      <c r="L30" s="150">
        <v>9</v>
      </c>
      <c r="M30" s="150">
        <v>26</v>
      </c>
      <c r="N30" s="150">
        <v>0</v>
      </c>
      <c r="O30" s="150">
        <v>8</v>
      </c>
      <c r="P30" s="150">
        <v>0</v>
      </c>
      <c r="Q30" s="150">
        <v>0</v>
      </c>
    </row>
    <row r="31" spans="1:17" s="192" customFormat="1" ht="18" customHeight="1">
      <c r="A31" s="153" t="s">
        <v>171</v>
      </c>
      <c r="B31" s="150">
        <v>143</v>
      </c>
      <c r="C31" s="150">
        <v>155</v>
      </c>
      <c r="D31" s="150">
        <v>137</v>
      </c>
      <c r="E31" s="150">
        <v>160</v>
      </c>
      <c r="F31" s="150">
        <v>97</v>
      </c>
      <c r="G31" s="150">
        <v>111</v>
      </c>
      <c r="H31" s="150">
        <v>76</v>
      </c>
      <c r="I31" s="150">
        <v>118</v>
      </c>
      <c r="J31" s="150">
        <v>41</v>
      </c>
      <c r="K31" s="150">
        <v>101</v>
      </c>
      <c r="L31" s="150">
        <v>20</v>
      </c>
      <c r="M31" s="150">
        <v>47</v>
      </c>
      <c r="N31" s="150">
        <v>4</v>
      </c>
      <c r="O31" s="150">
        <v>11</v>
      </c>
      <c r="P31" s="150">
        <v>0</v>
      </c>
      <c r="Q31" s="150">
        <v>0</v>
      </c>
    </row>
    <row r="32" spans="1:17" s="191" customFormat="1" ht="18" customHeight="1">
      <c r="A32" s="153" t="s">
        <v>170</v>
      </c>
      <c r="B32" s="150">
        <v>120</v>
      </c>
      <c r="C32" s="150">
        <v>112</v>
      </c>
      <c r="D32" s="150">
        <v>139</v>
      </c>
      <c r="E32" s="150">
        <v>126</v>
      </c>
      <c r="F32" s="150">
        <v>107</v>
      </c>
      <c r="G32" s="150">
        <v>125</v>
      </c>
      <c r="H32" s="150">
        <v>72</v>
      </c>
      <c r="I32" s="150">
        <v>116</v>
      </c>
      <c r="J32" s="150">
        <v>47</v>
      </c>
      <c r="K32" s="150">
        <v>89</v>
      </c>
      <c r="L32" s="150">
        <v>13</v>
      </c>
      <c r="M32" s="150">
        <v>33</v>
      </c>
      <c r="N32" s="150">
        <v>1</v>
      </c>
      <c r="O32" s="150">
        <v>10</v>
      </c>
      <c r="P32" s="150">
        <v>1</v>
      </c>
      <c r="Q32" s="150">
        <v>2</v>
      </c>
    </row>
    <row r="33" spans="1:17" s="191" customFormat="1" ht="18" customHeight="1">
      <c r="A33" s="153" t="s">
        <v>169</v>
      </c>
      <c r="B33" s="150">
        <v>178</v>
      </c>
      <c r="C33" s="150">
        <v>196</v>
      </c>
      <c r="D33" s="150">
        <v>230</v>
      </c>
      <c r="E33" s="150">
        <v>217</v>
      </c>
      <c r="F33" s="150">
        <v>165</v>
      </c>
      <c r="G33" s="150">
        <v>171</v>
      </c>
      <c r="H33" s="150">
        <v>103</v>
      </c>
      <c r="I33" s="150">
        <v>181</v>
      </c>
      <c r="J33" s="150">
        <v>61</v>
      </c>
      <c r="K33" s="150">
        <v>129</v>
      </c>
      <c r="L33" s="150">
        <v>25</v>
      </c>
      <c r="M33" s="150">
        <v>59</v>
      </c>
      <c r="N33" s="150">
        <v>3</v>
      </c>
      <c r="O33" s="150">
        <v>21</v>
      </c>
      <c r="P33" s="150">
        <v>1</v>
      </c>
      <c r="Q33" s="150">
        <v>2</v>
      </c>
    </row>
    <row r="34" spans="1:17" s="191" customFormat="1" ht="18" customHeight="1">
      <c r="A34" s="153" t="s">
        <v>168</v>
      </c>
      <c r="B34" s="150">
        <v>93</v>
      </c>
      <c r="C34" s="150">
        <v>105</v>
      </c>
      <c r="D34" s="150">
        <v>89</v>
      </c>
      <c r="E34" s="150">
        <v>92</v>
      </c>
      <c r="F34" s="150">
        <v>65</v>
      </c>
      <c r="G34" s="150">
        <v>89</v>
      </c>
      <c r="H34" s="150">
        <v>49</v>
      </c>
      <c r="I34" s="150">
        <v>70</v>
      </c>
      <c r="J34" s="150">
        <v>28</v>
      </c>
      <c r="K34" s="150">
        <v>67</v>
      </c>
      <c r="L34" s="150">
        <v>11</v>
      </c>
      <c r="M34" s="150">
        <v>27</v>
      </c>
      <c r="N34" s="150">
        <v>4</v>
      </c>
      <c r="O34" s="150">
        <v>7</v>
      </c>
      <c r="P34" s="150">
        <v>0</v>
      </c>
      <c r="Q34" s="150">
        <v>0</v>
      </c>
    </row>
    <row r="35" spans="1:17" s="191" customFormat="1" ht="18" customHeight="1">
      <c r="A35" s="153" t="s">
        <v>167</v>
      </c>
      <c r="B35" s="150">
        <v>134</v>
      </c>
      <c r="C35" s="150">
        <v>117</v>
      </c>
      <c r="D35" s="150">
        <v>160</v>
      </c>
      <c r="E35" s="150">
        <v>134</v>
      </c>
      <c r="F35" s="150">
        <v>80</v>
      </c>
      <c r="G35" s="150">
        <v>117</v>
      </c>
      <c r="H35" s="150">
        <v>70</v>
      </c>
      <c r="I35" s="150">
        <v>127</v>
      </c>
      <c r="J35" s="150">
        <v>36</v>
      </c>
      <c r="K35" s="150">
        <v>79</v>
      </c>
      <c r="L35" s="150">
        <v>16</v>
      </c>
      <c r="M35" s="150">
        <v>33</v>
      </c>
      <c r="N35" s="150">
        <v>4</v>
      </c>
      <c r="O35" s="150">
        <v>11</v>
      </c>
      <c r="P35" s="150">
        <v>0</v>
      </c>
      <c r="Q35" s="150">
        <v>2</v>
      </c>
    </row>
    <row r="36" spans="1:17" s="191" customFormat="1" ht="18" customHeight="1">
      <c r="A36" s="153" t="s">
        <v>166</v>
      </c>
      <c r="B36" s="150">
        <v>100</v>
      </c>
      <c r="C36" s="150">
        <v>84</v>
      </c>
      <c r="D36" s="150">
        <v>120</v>
      </c>
      <c r="E36" s="150">
        <v>128</v>
      </c>
      <c r="F36" s="150">
        <v>77</v>
      </c>
      <c r="G36" s="150">
        <v>96</v>
      </c>
      <c r="H36" s="150">
        <v>72</v>
      </c>
      <c r="I36" s="150">
        <v>85</v>
      </c>
      <c r="J36" s="150">
        <v>40</v>
      </c>
      <c r="K36" s="150">
        <v>43</v>
      </c>
      <c r="L36" s="150">
        <v>11</v>
      </c>
      <c r="M36" s="150">
        <v>31</v>
      </c>
      <c r="N36" s="150">
        <v>3</v>
      </c>
      <c r="O36" s="150">
        <v>13</v>
      </c>
      <c r="P36" s="150">
        <v>0</v>
      </c>
      <c r="Q36" s="150">
        <v>2</v>
      </c>
    </row>
    <row r="37" spans="1:17" s="191" customFormat="1" ht="18" customHeight="1">
      <c r="A37" s="153" t="s">
        <v>165</v>
      </c>
      <c r="B37" s="150">
        <v>73</v>
      </c>
      <c r="C37" s="150">
        <v>70</v>
      </c>
      <c r="D37" s="150">
        <v>108</v>
      </c>
      <c r="E37" s="150">
        <v>105</v>
      </c>
      <c r="F37" s="150">
        <v>74</v>
      </c>
      <c r="G37" s="150">
        <v>87</v>
      </c>
      <c r="H37" s="150">
        <v>49</v>
      </c>
      <c r="I37" s="150">
        <v>68</v>
      </c>
      <c r="J37" s="150">
        <v>34</v>
      </c>
      <c r="K37" s="150">
        <v>60</v>
      </c>
      <c r="L37" s="150">
        <v>9</v>
      </c>
      <c r="M37" s="150">
        <v>27</v>
      </c>
      <c r="N37" s="150">
        <v>0</v>
      </c>
      <c r="O37" s="150">
        <v>9</v>
      </c>
      <c r="P37" s="150">
        <v>0</v>
      </c>
      <c r="Q37" s="150">
        <v>3</v>
      </c>
    </row>
    <row r="38" spans="1:17" s="191" customFormat="1" ht="18" customHeight="1">
      <c r="A38" s="153" t="s">
        <v>164</v>
      </c>
      <c r="B38" s="150">
        <v>99</v>
      </c>
      <c r="C38" s="150">
        <v>83</v>
      </c>
      <c r="D38" s="150">
        <v>97</v>
      </c>
      <c r="E38" s="150">
        <v>78</v>
      </c>
      <c r="F38" s="150">
        <v>71</v>
      </c>
      <c r="G38" s="150">
        <v>94</v>
      </c>
      <c r="H38" s="150">
        <v>51</v>
      </c>
      <c r="I38" s="150">
        <v>77</v>
      </c>
      <c r="J38" s="150">
        <v>32</v>
      </c>
      <c r="K38" s="150">
        <v>67</v>
      </c>
      <c r="L38" s="150">
        <v>15</v>
      </c>
      <c r="M38" s="150">
        <v>30</v>
      </c>
      <c r="N38" s="150">
        <v>1</v>
      </c>
      <c r="O38" s="150">
        <v>10</v>
      </c>
      <c r="P38" s="150">
        <v>0</v>
      </c>
      <c r="Q38" s="150">
        <v>0</v>
      </c>
    </row>
    <row r="39" spans="1:17" s="192" customFormat="1" ht="18" customHeight="1">
      <c r="A39" s="153" t="s">
        <v>163</v>
      </c>
      <c r="B39" s="150">
        <v>87</v>
      </c>
      <c r="C39" s="150">
        <v>70</v>
      </c>
      <c r="D39" s="150">
        <v>93</v>
      </c>
      <c r="E39" s="150">
        <v>92</v>
      </c>
      <c r="F39" s="150">
        <v>62</v>
      </c>
      <c r="G39" s="150">
        <v>69</v>
      </c>
      <c r="H39" s="150">
        <v>35</v>
      </c>
      <c r="I39" s="150">
        <v>65</v>
      </c>
      <c r="J39" s="150">
        <v>25</v>
      </c>
      <c r="K39" s="150">
        <v>39</v>
      </c>
      <c r="L39" s="150">
        <v>10</v>
      </c>
      <c r="M39" s="150">
        <v>16</v>
      </c>
      <c r="N39" s="150">
        <v>2</v>
      </c>
      <c r="O39" s="150">
        <v>3</v>
      </c>
      <c r="P39" s="150">
        <v>0</v>
      </c>
      <c r="Q39" s="150">
        <v>1</v>
      </c>
    </row>
    <row r="40" spans="1:17" s="191" customFormat="1" ht="18" customHeight="1">
      <c r="A40" s="153" t="s">
        <v>162</v>
      </c>
      <c r="B40" s="150">
        <v>75</v>
      </c>
      <c r="C40" s="150">
        <v>63</v>
      </c>
      <c r="D40" s="150">
        <v>87</v>
      </c>
      <c r="E40" s="150">
        <v>96</v>
      </c>
      <c r="F40" s="150">
        <v>70</v>
      </c>
      <c r="G40" s="150">
        <v>77</v>
      </c>
      <c r="H40" s="150">
        <v>41</v>
      </c>
      <c r="I40" s="150">
        <v>66</v>
      </c>
      <c r="J40" s="150">
        <v>34</v>
      </c>
      <c r="K40" s="150">
        <v>60</v>
      </c>
      <c r="L40" s="150">
        <v>11</v>
      </c>
      <c r="M40" s="150">
        <v>18</v>
      </c>
      <c r="N40" s="150">
        <v>1</v>
      </c>
      <c r="O40" s="150">
        <v>12</v>
      </c>
      <c r="P40" s="150">
        <v>1</v>
      </c>
      <c r="Q40" s="150">
        <v>2</v>
      </c>
    </row>
    <row r="41" spans="1:17" s="191" customFormat="1" ht="18" customHeight="1">
      <c r="A41" s="153" t="s">
        <v>161</v>
      </c>
      <c r="B41" s="150">
        <v>84</v>
      </c>
      <c r="C41" s="150">
        <v>107</v>
      </c>
      <c r="D41" s="150">
        <v>112</v>
      </c>
      <c r="E41" s="150">
        <v>117</v>
      </c>
      <c r="F41" s="150">
        <v>76</v>
      </c>
      <c r="G41" s="150">
        <v>86</v>
      </c>
      <c r="H41" s="150">
        <v>65</v>
      </c>
      <c r="I41" s="150">
        <v>102</v>
      </c>
      <c r="J41" s="150">
        <v>39</v>
      </c>
      <c r="K41" s="150">
        <v>58</v>
      </c>
      <c r="L41" s="150">
        <v>16</v>
      </c>
      <c r="M41" s="150">
        <v>30</v>
      </c>
      <c r="N41" s="150">
        <v>0</v>
      </c>
      <c r="O41" s="150">
        <v>5</v>
      </c>
      <c r="P41" s="150">
        <v>0</v>
      </c>
      <c r="Q41" s="150">
        <v>2</v>
      </c>
    </row>
    <row r="42" spans="1:17" s="192" customFormat="1" ht="18" customHeight="1">
      <c r="A42" s="153" t="s">
        <v>160</v>
      </c>
      <c r="B42" s="150">
        <v>81</v>
      </c>
      <c r="C42" s="150">
        <v>57</v>
      </c>
      <c r="D42" s="150">
        <v>61</v>
      </c>
      <c r="E42" s="150">
        <v>66</v>
      </c>
      <c r="F42" s="150">
        <v>49</v>
      </c>
      <c r="G42" s="150">
        <v>63</v>
      </c>
      <c r="H42" s="150">
        <v>46</v>
      </c>
      <c r="I42" s="150">
        <v>59</v>
      </c>
      <c r="J42" s="150">
        <v>24</v>
      </c>
      <c r="K42" s="150">
        <v>42</v>
      </c>
      <c r="L42" s="150">
        <v>6</v>
      </c>
      <c r="M42" s="150">
        <v>12</v>
      </c>
      <c r="N42" s="150">
        <v>1</v>
      </c>
      <c r="O42" s="150">
        <v>7</v>
      </c>
      <c r="P42" s="150">
        <v>0</v>
      </c>
      <c r="Q42" s="150">
        <v>1</v>
      </c>
    </row>
    <row r="43" spans="1:17" s="191" customFormat="1" ht="18" customHeight="1">
      <c r="A43" s="153" t="s">
        <v>159</v>
      </c>
      <c r="B43" s="150">
        <v>59</v>
      </c>
      <c r="C43" s="150">
        <v>61</v>
      </c>
      <c r="D43" s="150">
        <v>78</v>
      </c>
      <c r="E43" s="150">
        <v>76</v>
      </c>
      <c r="F43" s="150">
        <v>54</v>
      </c>
      <c r="G43" s="150">
        <v>58</v>
      </c>
      <c r="H43" s="150">
        <v>31</v>
      </c>
      <c r="I43" s="150">
        <v>58</v>
      </c>
      <c r="J43" s="150">
        <v>30</v>
      </c>
      <c r="K43" s="150">
        <v>55</v>
      </c>
      <c r="L43" s="150">
        <v>11</v>
      </c>
      <c r="M43" s="150">
        <v>15</v>
      </c>
      <c r="N43" s="150">
        <v>3</v>
      </c>
      <c r="O43" s="150">
        <v>11</v>
      </c>
      <c r="P43" s="150">
        <v>0</v>
      </c>
      <c r="Q43" s="150">
        <v>4</v>
      </c>
    </row>
    <row r="44" spans="1:17" s="191" customFormat="1" ht="18" customHeight="1">
      <c r="A44" s="153" t="s">
        <v>158</v>
      </c>
      <c r="B44" s="150">
        <v>74</v>
      </c>
      <c r="C44" s="150">
        <v>77</v>
      </c>
      <c r="D44" s="150">
        <v>91</v>
      </c>
      <c r="E44" s="150">
        <v>81</v>
      </c>
      <c r="F44" s="150">
        <v>66</v>
      </c>
      <c r="G44" s="150">
        <v>74</v>
      </c>
      <c r="H44" s="150">
        <v>44</v>
      </c>
      <c r="I44" s="150">
        <v>62</v>
      </c>
      <c r="J44" s="150">
        <v>32</v>
      </c>
      <c r="K44" s="150">
        <v>50</v>
      </c>
      <c r="L44" s="150">
        <v>13</v>
      </c>
      <c r="M44" s="150">
        <v>31</v>
      </c>
      <c r="N44" s="150">
        <v>3</v>
      </c>
      <c r="O44" s="150">
        <v>6</v>
      </c>
      <c r="P44" s="150">
        <v>0</v>
      </c>
      <c r="Q44" s="150">
        <v>0</v>
      </c>
    </row>
    <row r="45" spans="1:17" s="191" customFormat="1" ht="18" customHeight="1">
      <c r="A45" s="153" t="s">
        <v>157</v>
      </c>
      <c r="B45" s="150">
        <v>64</v>
      </c>
      <c r="C45" s="150">
        <v>39</v>
      </c>
      <c r="D45" s="150">
        <v>52</v>
      </c>
      <c r="E45" s="150">
        <v>66</v>
      </c>
      <c r="F45" s="150">
        <v>48</v>
      </c>
      <c r="G45" s="150">
        <v>59</v>
      </c>
      <c r="H45" s="150">
        <v>38</v>
      </c>
      <c r="I45" s="150">
        <v>44</v>
      </c>
      <c r="J45" s="150">
        <v>12</v>
      </c>
      <c r="K45" s="150">
        <v>41</v>
      </c>
      <c r="L45" s="150">
        <v>6</v>
      </c>
      <c r="M45" s="150">
        <v>19</v>
      </c>
      <c r="N45" s="150">
        <v>0</v>
      </c>
      <c r="O45" s="150">
        <v>3</v>
      </c>
      <c r="P45" s="150">
        <v>0</v>
      </c>
      <c r="Q45" s="150">
        <v>1</v>
      </c>
    </row>
    <row r="46" spans="1:17" s="192" customFormat="1" ht="18" customHeight="1">
      <c r="A46" s="153" t="s">
        <v>156</v>
      </c>
      <c r="B46" s="150">
        <v>53</v>
      </c>
      <c r="C46" s="150">
        <v>61</v>
      </c>
      <c r="D46" s="150">
        <v>52</v>
      </c>
      <c r="E46" s="150">
        <v>63</v>
      </c>
      <c r="F46" s="150">
        <v>30</v>
      </c>
      <c r="G46" s="150">
        <v>37</v>
      </c>
      <c r="H46" s="150">
        <v>24</v>
      </c>
      <c r="I46" s="150">
        <v>34</v>
      </c>
      <c r="J46" s="150">
        <v>14</v>
      </c>
      <c r="K46" s="150">
        <v>40</v>
      </c>
      <c r="L46" s="150">
        <v>6</v>
      </c>
      <c r="M46" s="150">
        <v>13</v>
      </c>
      <c r="N46" s="150">
        <v>2</v>
      </c>
      <c r="O46" s="150">
        <v>3</v>
      </c>
      <c r="P46" s="150">
        <v>0</v>
      </c>
      <c r="Q46" s="150">
        <v>0</v>
      </c>
    </row>
    <row r="47" spans="1:17" s="191" customFormat="1" ht="18" customHeight="1">
      <c r="A47" s="265" t="s">
        <v>155</v>
      </c>
      <c r="B47" s="150">
        <v>79</v>
      </c>
      <c r="C47" s="150">
        <v>63</v>
      </c>
      <c r="D47" s="150">
        <v>63</v>
      </c>
      <c r="E47" s="150">
        <v>59</v>
      </c>
      <c r="F47" s="150">
        <v>37</v>
      </c>
      <c r="G47" s="150">
        <v>57</v>
      </c>
      <c r="H47" s="150">
        <v>21</v>
      </c>
      <c r="I47" s="150">
        <v>50</v>
      </c>
      <c r="J47" s="150">
        <v>18</v>
      </c>
      <c r="K47" s="150">
        <v>47</v>
      </c>
      <c r="L47" s="150">
        <v>13</v>
      </c>
      <c r="M47" s="150">
        <v>18</v>
      </c>
      <c r="N47" s="150">
        <v>3</v>
      </c>
      <c r="O47" s="150">
        <v>5</v>
      </c>
      <c r="P47" s="150">
        <v>0</v>
      </c>
      <c r="Q47" s="150">
        <v>1</v>
      </c>
    </row>
    <row r="48" spans="1:17" s="191" customFormat="1" ht="18" customHeight="1">
      <c r="A48" s="265" t="s">
        <v>154</v>
      </c>
      <c r="B48" s="150">
        <v>51</v>
      </c>
      <c r="C48" s="150">
        <v>33</v>
      </c>
      <c r="D48" s="150">
        <v>52</v>
      </c>
      <c r="E48" s="150">
        <v>53</v>
      </c>
      <c r="F48" s="150">
        <v>41</v>
      </c>
      <c r="G48" s="150">
        <v>51</v>
      </c>
      <c r="H48" s="150">
        <v>34</v>
      </c>
      <c r="I48" s="150">
        <v>47</v>
      </c>
      <c r="J48" s="150">
        <v>23</v>
      </c>
      <c r="K48" s="150">
        <v>28</v>
      </c>
      <c r="L48" s="150">
        <v>5</v>
      </c>
      <c r="M48" s="150">
        <v>14</v>
      </c>
      <c r="N48" s="150">
        <v>1</v>
      </c>
      <c r="O48" s="150">
        <v>7</v>
      </c>
      <c r="P48" s="150">
        <v>1</v>
      </c>
      <c r="Q48" s="150">
        <v>0</v>
      </c>
    </row>
    <row r="49" spans="1:17" s="192" customFormat="1" ht="18" customHeight="1">
      <c r="A49" s="265" t="s">
        <v>153</v>
      </c>
      <c r="B49" s="150">
        <v>82</v>
      </c>
      <c r="C49" s="150">
        <v>71</v>
      </c>
      <c r="D49" s="150">
        <v>84</v>
      </c>
      <c r="E49" s="150">
        <v>90</v>
      </c>
      <c r="F49" s="150">
        <v>52</v>
      </c>
      <c r="G49" s="150">
        <v>72</v>
      </c>
      <c r="H49" s="150">
        <v>53</v>
      </c>
      <c r="I49" s="150">
        <v>78</v>
      </c>
      <c r="J49" s="150">
        <v>28</v>
      </c>
      <c r="K49" s="150">
        <v>45</v>
      </c>
      <c r="L49" s="150">
        <v>10</v>
      </c>
      <c r="M49" s="150">
        <v>15</v>
      </c>
      <c r="N49" s="150">
        <v>0</v>
      </c>
      <c r="O49" s="150">
        <v>3</v>
      </c>
      <c r="P49" s="150">
        <v>0</v>
      </c>
      <c r="Q49" s="150">
        <v>2</v>
      </c>
    </row>
    <row r="50" spans="1:17" s="191" customFormat="1" ht="18" customHeight="1">
      <c r="A50" s="153" t="s">
        <v>152</v>
      </c>
      <c r="B50" s="150">
        <v>36</v>
      </c>
      <c r="C50" s="150">
        <v>30</v>
      </c>
      <c r="D50" s="150">
        <v>28</v>
      </c>
      <c r="E50" s="150">
        <v>41</v>
      </c>
      <c r="F50" s="150">
        <v>21</v>
      </c>
      <c r="G50" s="150">
        <v>33</v>
      </c>
      <c r="H50" s="150">
        <v>21</v>
      </c>
      <c r="I50" s="150">
        <v>26</v>
      </c>
      <c r="J50" s="150">
        <v>10</v>
      </c>
      <c r="K50" s="150">
        <v>25</v>
      </c>
      <c r="L50" s="150">
        <v>3</v>
      </c>
      <c r="M50" s="150">
        <v>11</v>
      </c>
      <c r="N50" s="150">
        <v>0</v>
      </c>
      <c r="O50" s="150">
        <v>3</v>
      </c>
      <c r="P50" s="150">
        <v>0</v>
      </c>
      <c r="Q50" s="150">
        <v>0</v>
      </c>
    </row>
    <row r="51" spans="1:17" s="191" customFormat="1" ht="18" customHeight="1">
      <c r="A51" s="153" t="s">
        <v>151</v>
      </c>
      <c r="B51" s="150">
        <v>98</v>
      </c>
      <c r="C51" s="150">
        <v>105</v>
      </c>
      <c r="D51" s="150">
        <v>105</v>
      </c>
      <c r="E51" s="150">
        <v>93</v>
      </c>
      <c r="F51" s="150">
        <v>76</v>
      </c>
      <c r="G51" s="150">
        <v>83</v>
      </c>
      <c r="H51" s="150">
        <v>33</v>
      </c>
      <c r="I51" s="150">
        <v>69</v>
      </c>
      <c r="J51" s="150">
        <v>30</v>
      </c>
      <c r="K51" s="150">
        <v>60</v>
      </c>
      <c r="L51" s="150">
        <v>8</v>
      </c>
      <c r="M51" s="150">
        <v>32</v>
      </c>
      <c r="N51" s="150">
        <v>2</v>
      </c>
      <c r="O51" s="150">
        <v>4</v>
      </c>
      <c r="P51" s="150">
        <v>0</v>
      </c>
      <c r="Q51" s="150">
        <v>1</v>
      </c>
    </row>
    <row r="52" spans="1:17" s="191" customFormat="1" ht="18" customHeight="1">
      <c r="A52" s="153" t="s">
        <v>150</v>
      </c>
      <c r="B52" s="150">
        <v>93</v>
      </c>
      <c r="C52" s="150">
        <v>84</v>
      </c>
      <c r="D52" s="150">
        <v>97</v>
      </c>
      <c r="E52" s="150">
        <v>100</v>
      </c>
      <c r="F52" s="150">
        <v>64</v>
      </c>
      <c r="G52" s="150">
        <v>86</v>
      </c>
      <c r="H52" s="150">
        <v>41</v>
      </c>
      <c r="I52" s="150">
        <v>62</v>
      </c>
      <c r="J52" s="150">
        <v>38</v>
      </c>
      <c r="K52" s="150">
        <v>44</v>
      </c>
      <c r="L52" s="150">
        <v>11</v>
      </c>
      <c r="M52" s="150">
        <v>19</v>
      </c>
      <c r="N52" s="150">
        <v>1</v>
      </c>
      <c r="O52" s="150">
        <v>4</v>
      </c>
      <c r="P52" s="150">
        <v>0</v>
      </c>
      <c r="Q52" s="150">
        <v>1</v>
      </c>
    </row>
    <row r="53" spans="1:17" s="192" customFormat="1" ht="18" customHeight="1">
      <c r="A53" s="153" t="s">
        <v>149</v>
      </c>
      <c r="B53" s="150">
        <v>147</v>
      </c>
      <c r="C53" s="150">
        <v>144</v>
      </c>
      <c r="D53" s="150">
        <v>137</v>
      </c>
      <c r="E53" s="150">
        <v>157</v>
      </c>
      <c r="F53" s="150">
        <v>95</v>
      </c>
      <c r="G53" s="150">
        <v>110</v>
      </c>
      <c r="H53" s="150">
        <v>54</v>
      </c>
      <c r="I53" s="150">
        <v>97</v>
      </c>
      <c r="J53" s="150">
        <v>27</v>
      </c>
      <c r="K53" s="150">
        <v>39</v>
      </c>
      <c r="L53" s="150">
        <v>10</v>
      </c>
      <c r="M53" s="150">
        <v>21</v>
      </c>
      <c r="N53" s="150">
        <v>4</v>
      </c>
      <c r="O53" s="150">
        <v>3</v>
      </c>
      <c r="P53" s="150">
        <v>0</v>
      </c>
      <c r="Q53" s="150">
        <v>0</v>
      </c>
    </row>
    <row r="54" spans="1:17" s="191" customFormat="1" ht="18" customHeight="1">
      <c r="A54" s="153" t="s">
        <v>148</v>
      </c>
      <c r="B54" s="150">
        <v>140</v>
      </c>
      <c r="C54" s="150">
        <v>135</v>
      </c>
      <c r="D54" s="150">
        <v>157</v>
      </c>
      <c r="E54" s="150">
        <v>161</v>
      </c>
      <c r="F54" s="150">
        <v>93</v>
      </c>
      <c r="G54" s="150">
        <v>154</v>
      </c>
      <c r="H54" s="150">
        <v>77</v>
      </c>
      <c r="I54" s="150">
        <v>122</v>
      </c>
      <c r="J54" s="150">
        <v>44</v>
      </c>
      <c r="K54" s="150">
        <v>103</v>
      </c>
      <c r="L54" s="150">
        <v>21</v>
      </c>
      <c r="M54" s="150">
        <v>41</v>
      </c>
      <c r="N54" s="150">
        <v>5</v>
      </c>
      <c r="O54" s="150">
        <v>8</v>
      </c>
      <c r="P54" s="150">
        <v>0</v>
      </c>
      <c r="Q54" s="150">
        <v>3</v>
      </c>
    </row>
    <row r="55" spans="1:17" s="191" customFormat="1" ht="18" customHeight="1">
      <c r="A55" s="153" t="s">
        <v>147</v>
      </c>
      <c r="B55" s="150">
        <v>168</v>
      </c>
      <c r="C55" s="150">
        <v>170</v>
      </c>
      <c r="D55" s="150">
        <v>211</v>
      </c>
      <c r="E55" s="150">
        <v>173</v>
      </c>
      <c r="F55" s="150">
        <v>129</v>
      </c>
      <c r="G55" s="150">
        <v>160</v>
      </c>
      <c r="H55" s="150">
        <v>101</v>
      </c>
      <c r="I55" s="150">
        <v>164</v>
      </c>
      <c r="J55" s="150">
        <v>60</v>
      </c>
      <c r="K55" s="150">
        <v>122</v>
      </c>
      <c r="L55" s="150">
        <v>14</v>
      </c>
      <c r="M55" s="150">
        <v>65</v>
      </c>
      <c r="N55" s="150">
        <v>1</v>
      </c>
      <c r="O55" s="150">
        <v>21</v>
      </c>
      <c r="P55" s="150">
        <v>0</v>
      </c>
      <c r="Q55" s="150">
        <v>2</v>
      </c>
    </row>
    <row r="56" spans="1:17" s="191" customFormat="1" ht="18" customHeight="1">
      <c r="A56" s="153" t="s">
        <v>146</v>
      </c>
      <c r="B56" s="150">
        <v>161</v>
      </c>
      <c r="C56" s="150">
        <v>176</v>
      </c>
      <c r="D56" s="150">
        <v>174</v>
      </c>
      <c r="E56" s="150">
        <v>166</v>
      </c>
      <c r="F56" s="150">
        <v>103</v>
      </c>
      <c r="G56" s="150">
        <v>133</v>
      </c>
      <c r="H56" s="150">
        <v>54</v>
      </c>
      <c r="I56" s="150">
        <v>95</v>
      </c>
      <c r="J56" s="150">
        <v>43</v>
      </c>
      <c r="K56" s="150">
        <v>78</v>
      </c>
      <c r="L56" s="150">
        <v>11</v>
      </c>
      <c r="M56" s="150">
        <v>31</v>
      </c>
      <c r="N56" s="150">
        <v>4</v>
      </c>
      <c r="O56" s="150">
        <v>10</v>
      </c>
      <c r="P56" s="150">
        <v>0</v>
      </c>
      <c r="Q56" s="150">
        <v>3</v>
      </c>
    </row>
    <row r="57" spans="1:17" s="191" customFormat="1" ht="18" customHeight="1">
      <c r="A57" s="153" t="s">
        <v>145</v>
      </c>
      <c r="B57" s="150">
        <v>115</v>
      </c>
      <c r="C57" s="150">
        <v>99</v>
      </c>
      <c r="D57" s="150">
        <v>98</v>
      </c>
      <c r="E57" s="150">
        <v>127</v>
      </c>
      <c r="F57" s="150">
        <v>84</v>
      </c>
      <c r="G57" s="150">
        <v>89</v>
      </c>
      <c r="H57" s="150">
        <v>49</v>
      </c>
      <c r="I57" s="150">
        <v>72</v>
      </c>
      <c r="J57" s="150">
        <v>30</v>
      </c>
      <c r="K57" s="150">
        <v>77</v>
      </c>
      <c r="L57" s="150">
        <v>12</v>
      </c>
      <c r="M57" s="150">
        <v>24</v>
      </c>
      <c r="N57" s="150">
        <v>2</v>
      </c>
      <c r="O57" s="150">
        <v>7</v>
      </c>
      <c r="P57" s="150">
        <v>0</v>
      </c>
      <c r="Q57" s="150">
        <v>1</v>
      </c>
    </row>
    <row r="58" spans="1:17" s="191" customFormat="1" ht="18" customHeight="1">
      <c r="A58" s="153" t="s">
        <v>144</v>
      </c>
      <c r="B58" s="150">
        <v>134</v>
      </c>
      <c r="C58" s="150">
        <v>132</v>
      </c>
      <c r="D58" s="150">
        <v>147</v>
      </c>
      <c r="E58" s="150">
        <v>165</v>
      </c>
      <c r="F58" s="150">
        <v>99</v>
      </c>
      <c r="G58" s="150">
        <v>99</v>
      </c>
      <c r="H58" s="150">
        <v>62</v>
      </c>
      <c r="I58" s="150">
        <v>89</v>
      </c>
      <c r="J58" s="150">
        <v>34</v>
      </c>
      <c r="K58" s="150">
        <v>65</v>
      </c>
      <c r="L58" s="150">
        <v>10</v>
      </c>
      <c r="M58" s="150">
        <v>29</v>
      </c>
      <c r="N58" s="150">
        <v>2</v>
      </c>
      <c r="O58" s="150">
        <v>15</v>
      </c>
      <c r="P58" s="150">
        <v>0</v>
      </c>
      <c r="Q58" s="150">
        <v>1</v>
      </c>
    </row>
    <row r="59" spans="1:17" s="191" customFormat="1" ht="18" customHeight="1">
      <c r="A59" s="153" t="s">
        <v>143</v>
      </c>
      <c r="B59" s="150">
        <v>100</v>
      </c>
      <c r="C59" s="150">
        <v>96</v>
      </c>
      <c r="D59" s="150">
        <v>108</v>
      </c>
      <c r="E59" s="150">
        <v>101</v>
      </c>
      <c r="F59" s="150">
        <v>67</v>
      </c>
      <c r="G59" s="150">
        <v>95</v>
      </c>
      <c r="H59" s="150">
        <v>51</v>
      </c>
      <c r="I59" s="150">
        <v>76</v>
      </c>
      <c r="J59" s="150">
        <v>30</v>
      </c>
      <c r="K59" s="150">
        <v>54</v>
      </c>
      <c r="L59" s="150">
        <v>5</v>
      </c>
      <c r="M59" s="150">
        <v>26</v>
      </c>
      <c r="N59" s="150">
        <v>0</v>
      </c>
      <c r="O59" s="150">
        <v>1</v>
      </c>
      <c r="P59" s="150">
        <v>0</v>
      </c>
      <c r="Q59" s="150">
        <v>1</v>
      </c>
    </row>
    <row r="60" spans="1:17" s="191" customFormat="1" ht="18" customHeight="1">
      <c r="A60" s="153" t="s">
        <v>142</v>
      </c>
      <c r="B60" s="150">
        <v>110</v>
      </c>
      <c r="C60" s="150">
        <v>126</v>
      </c>
      <c r="D60" s="150">
        <v>141</v>
      </c>
      <c r="E60" s="150">
        <v>162</v>
      </c>
      <c r="F60" s="150">
        <v>104</v>
      </c>
      <c r="G60" s="150">
        <v>144</v>
      </c>
      <c r="H60" s="150">
        <v>81</v>
      </c>
      <c r="I60" s="150">
        <v>142</v>
      </c>
      <c r="J60" s="150">
        <v>52</v>
      </c>
      <c r="K60" s="150">
        <v>103</v>
      </c>
      <c r="L60" s="150">
        <v>14</v>
      </c>
      <c r="M60" s="150">
        <v>42</v>
      </c>
      <c r="N60" s="150">
        <v>7</v>
      </c>
      <c r="O60" s="150">
        <v>6</v>
      </c>
      <c r="P60" s="150">
        <v>1</v>
      </c>
      <c r="Q60" s="150">
        <v>0</v>
      </c>
    </row>
    <row r="61" spans="1:17" s="191" customFormat="1" ht="18" customHeight="1">
      <c r="A61" s="153" t="s">
        <v>141</v>
      </c>
      <c r="B61" s="150">
        <v>102</v>
      </c>
      <c r="C61" s="150">
        <v>96</v>
      </c>
      <c r="D61" s="150">
        <v>114</v>
      </c>
      <c r="E61" s="150">
        <v>104</v>
      </c>
      <c r="F61" s="150">
        <v>75</v>
      </c>
      <c r="G61" s="150">
        <v>100</v>
      </c>
      <c r="H61" s="150">
        <v>60</v>
      </c>
      <c r="I61" s="150">
        <v>93</v>
      </c>
      <c r="J61" s="150">
        <v>39</v>
      </c>
      <c r="K61" s="150">
        <v>62</v>
      </c>
      <c r="L61" s="150">
        <v>12</v>
      </c>
      <c r="M61" s="150">
        <v>27</v>
      </c>
      <c r="N61" s="150">
        <v>1</v>
      </c>
      <c r="O61" s="150">
        <v>8</v>
      </c>
      <c r="P61" s="150">
        <v>1</v>
      </c>
      <c r="Q61" s="150">
        <v>2</v>
      </c>
    </row>
    <row r="62" spans="1:17" s="192" customFormat="1" ht="18" customHeight="1">
      <c r="A62" s="153" t="s">
        <v>140</v>
      </c>
      <c r="B62" s="150">
        <v>80</v>
      </c>
      <c r="C62" s="150">
        <v>73</v>
      </c>
      <c r="D62" s="150">
        <v>88</v>
      </c>
      <c r="E62" s="150">
        <v>93</v>
      </c>
      <c r="F62" s="150">
        <v>54</v>
      </c>
      <c r="G62" s="150">
        <v>58</v>
      </c>
      <c r="H62" s="150">
        <v>44</v>
      </c>
      <c r="I62" s="150">
        <v>59</v>
      </c>
      <c r="J62" s="150">
        <v>22</v>
      </c>
      <c r="K62" s="150">
        <v>51</v>
      </c>
      <c r="L62" s="150">
        <v>14</v>
      </c>
      <c r="M62" s="150">
        <v>15</v>
      </c>
      <c r="N62" s="150">
        <v>1</v>
      </c>
      <c r="O62" s="150">
        <v>3</v>
      </c>
      <c r="P62" s="150">
        <v>1</v>
      </c>
      <c r="Q62" s="150">
        <v>0</v>
      </c>
    </row>
    <row r="63" spans="1:17" s="191" customFormat="1" ht="18" customHeight="1">
      <c r="A63" s="153" t="s">
        <v>139</v>
      </c>
      <c r="B63" s="150">
        <v>52</v>
      </c>
      <c r="C63" s="150">
        <v>47</v>
      </c>
      <c r="D63" s="150">
        <v>50</v>
      </c>
      <c r="E63" s="150">
        <v>77</v>
      </c>
      <c r="F63" s="150">
        <v>48</v>
      </c>
      <c r="G63" s="150">
        <v>43</v>
      </c>
      <c r="H63" s="150">
        <v>33</v>
      </c>
      <c r="I63" s="150">
        <v>47</v>
      </c>
      <c r="J63" s="150">
        <v>14</v>
      </c>
      <c r="K63" s="150">
        <v>27</v>
      </c>
      <c r="L63" s="150">
        <v>8</v>
      </c>
      <c r="M63" s="150">
        <v>15</v>
      </c>
      <c r="N63" s="150">
        <v>2</v>
      </c>
      <c r="O63" s="150">
        <v>10</v>
      </c>
      <c r="P63" s="150">
        <v>1</v>
      </c>
      <c r="Q63" s="150">
        <v>0</v>
      </c>
    </row>
    <row r="64" spans="1:17" s="191" customFormat="1" ht="18" customHeight="1">
      <c r="A64" s="153" t="s">
        <v>138</v>
      </c>
      <c r="B64" s="150">
        <v>40</v>
      </c>
      <c r="C64" s="150">
        <v>31</v>
      </c>
      <c r="D64" s="150">
        <v>49</v>
      </c>
      <c r="E64" s="150">
        <v>47</v>
      </c>
      <c r="F64" s="150">
        <v>35</v>
      </c>
      <c r="G64" s="150">
        <v>44</v>
      </c>
      <c r="H64" s="150">
        <v>24</v>
      </c>
      <c r="I64" s="150">
        <v>42</v>
      </c>
      <c r="J64" s="150">
        <v>19</v>
      </c>
      <c r="K64" s="150">
        <v>22</v>
      </c>
      <c r="L64" s="150">
        <v>5</v>
      </c>
      <c r="M64" s="150">
        <v>16</v>
      </c>
      <c r="N64" s="150">
        <v>2</v>
      </c>
      <c r="O64" s="150">
        <v>6</v>
      </c>
      <c r="P64" s="150">
        <v>0</v>
      </c>
      <c r="Q64" s="150">
        <v>0</v>
      </c>
    </row>
    <row r="65" spans="1:17" s="191" customFormat="1" ht="18" customHeight="1">
      <c r="A65" s="153" t="s">
        <v>137</v>
      </c>
      <c r="B65" s="150">
        <v>178</v>
      </c>
      <c r="C65" s="150">
        <v>176</v>
      </c>
      <c r="D65" s="150">
        <v>197</v>
      </c>
      <c r="E65" s="150">
        <v>201</v>
      </c>
      <c r="F65" s="150">
        <v>128</v>
      </c>
      <c r="G65" s="150">
        <v>198</v>
      </c>
      <c r="H65" s="150">
        <v>93</v>
      </c>
      <c r="I65" s="150">
        <v>172</v>
      </c>
      <c r="J65" s="150">
        <v>66</v>
      </c>
      <c r="K65" s="150">
        <v>122</v>
      </c>
      <c r="L65" s="150">
        <v>17</v>
      </c>
      <c r="M65" s="150">
        <v>60</v>
      </c>
      <c r="N65" s="150">
        <v>6</v>
      </c>
      <c r="O65" s="150">
        <v>15</v>
      </c>
      <c r="P65" s="150">
        <v>0</v>
      </c>
      <c r="Q65" s="150">
        <v>2</v>
      </c>
    </row>
    <row r="66" spans="1:17" s="191" customFormat="1" ht="18" customHeight="1">
      <c r="A66" s="153" t="s">
        <v>136</v>
      </c>
      <c r="B66" s="150">
        <v>89</v>
      </c>
      <c r="C66" s="150">
        <v>73</v>
      </c>
      <c r="D66" s="150">
        <v>84</v>
      </c>
      <c r="E66" s="150">
        <v>82</v>
      </c>
      <c r="F66" s="150">
        <v>66</v>
      </c>
      <c r="G66" s="150">
        <v>79</v>
      </c>
      <c r="H66" s="150">
        <v>45</v>
      </c>
      <c r="I66" s="150">
        <v>64</v>
      </c>
      <c r="J66" s="150">
        <v>25</v>
      </c>
      <c r="K66" s="150">
        <v>53</v>
      </c>
      <c r="L66" s="150">
        <v>12</v>
      </c>
      <c r="M66" s="150">
        <v>30</v>
      </c>
      <c r="N66" s="150">
        <v>3</v>
      </c>
      <c r="O66" s="150">
        <v>16</v>
      </c>
      <c r="P66" s="150">
        <v>1</v>
      </c>
      <c r="Q66" s="150">
        <v>0</v>
      </c>
    </row>
    <row r="67" spans="1:17" s="191" customFormat="1" ht="18" customHeight="1">
      <c r="A67" s="153" t="s">
        <v>135</v>
      </c>
      <c r="B67" s="150">
        <v>88</v>
      </c>
      <c r="C67" s="150">
        <v>82</v>
      </c>
      <c r="D67" s="150">
        <v>91</v>
      </c>
      <c r="E67" s="150">
        <v>99</v>
      </c>
      <c r="F67" s="150">
        <v>52</v>
      </c>
      <c r="G67" s="150">
        <v>66</v>
      </c>
      <c r="H67" s="150">
        <v>29</v>
      </c>
      <c r="I67" s="150">
        <v>60</v>
      </c>
      <c r="J67" s="150">
        <v>28</v>
      </c>
      <c r="K67" s="150">
        <v>44</v>
      </c>
      <c r="L67" s="150">
        <v>16</v>
      </c>
      <c r="M67" s="150">
        <v>27</v>
      </c>
      <c r="N67" s="150">
        <v>4</v>
      </c>
      <c r="O67" s="150">
        <v>10</v>
      </c>
      <c r="P67" s="150">
        <v>0</v>
      </c>
      <c r="Q67" s="150">
        <v>1</v>
      </c>
    </row>
    <row r="68" spans="1:17" s="191" customFormat="1" ht="18" customHeight="1">
      <c r="A68" s="153" t="s">
        <v>134</v>
      </c>
      <c r="B68" s="150">
        <v>104</v>
      </c>
      <c r="C68" s="150">
        <v>98</v>
      </c>
      <c r="D68" s="150">
        <v>118</v>
      </c>
      <c r="E68" s="150">
        <v>93</v>
      </c>
      <c r="F68" s="150">
        <v>69</v>
      </c>
      <c r="G68" s="150">
        <v>92</v>
      </c>
      <c r="H68" s="150">
        <v>46</v>
      </c>
      <c r="I68" s="150">
        <v>81</v>
      </c>
      <c r="J68" s="150">
        <v>34</v>
      </c>
      <c r="K68" s="150">
        <v>69</v>
      </c>
      <c r="L68" s="150">
        <v>12</v>
      </c>
      <c r="M68" s="150">
        <v>40</v>
      </c>
      <c r="N68" s="150">
        <v>2</v>
      </c>
      <c r="O68" s="150">
        <v>12</v>
      </c>
      <c r="P68" s="150">
        <v>0</v>
      </c>
      <c r="Q68" s="150">
        <v>1</v>
      </c>
    </row>
    <row r="69" spans="1:17" s="191" customFormat="1" ht="18" customHeight="1">
      <c r="A69" s="153" t="s">
        <v>133</v>
      </c>
      <c r="B69" s="150">
        <v>132</v>
      </c>
      <c r="C69" s="150">
        <v>122</v>
      </c>
      <c r="D69" s="150">
        <v>127</v>
      </c>
      <c r="E69" s="150">
        <v>142</v>
      </c>
      <c r="F69" s="150">
        <v>55</v>
      </c>
      <c r="G69" s="150">
        <v>92</v>
      </c>
      <c r="H69" s="150">
        <v>56</v>
      </c>
      <c r="I69" s="150">
        <v>82</v>
      </c>
      <c r="J69" s="150">
        <v>37</v>
      </c>
      <c r="K69" s="150">
        <v>59</v>
      </c>
      <c r="L69" s="150">
        <v>9</v>
      </c>
      <c r="M69" s="150">
        <v>31</v>
      </c>
      <c r="N69" s="150">
        <v>4</v>
      </c>
      <c r="O69" s="150">
        <v>14</v>
      </c>
      <c r="P69" s="150">
        <v>0</v>
      </c>
      <c r="Q69" s="150">
        <v>2</v>
      </c>
    </row>
    <row r="70" spans="1:17" s="192" customFormat="1" ht="18" customHeight="1">
      <c r="A70" s="153" t="s">
        <v>132</v>
      </c>
      <c r="B70" s="150">
        <v>96</v>
      </c>
      <c r="C70" s="150">
        <v>73</v>
      </c>
      <c r="D70" s="150">
        <v>98</v>
      </c>
      <c r="E70" s="150">
        <v>98</v>
      </c>
      <c r="F70" s="150">
        <v>69</v>
      </c>
      <c r="G70" s="150">
        <v>73</v>
      </c>
      <c r="H70" s="150">
        <v>44</v>
      </c>
      <c r="I70" s="150">
        <v>65</v>
      </c>
      <c r="J70" s="150">
        <v>23</v>
      </c>
      <c r="K70" s="150">
        <v>48</v>
      </c>
      <c r="L70" s="150">
        <v>15</v>
      </c>
      <c r="M70" s="150">
        <v>27</v>
      </c>
      <c r="N70" s="150">
        <v>3</v>
      </c>
      <c r="O70" s="150">
        <v>8</v>
      </c>
      <c r="P70" s="150">
        <v>0</v>
      </c>
      <c r="Q70" s="150">
        <v>1</v>
      </c>
    </row>
    <row r="71" spans="1:17" s="191" customFormat="1" ht="18" customHeight="1">
      <c r="A71" s="153" t="s">
        <v>131</v>
      </c>
      <c r="B71" s="150">
        <v>108</v>
      </c>
      <c r="C71" s="150">
        <v>93</v>
      </c>
      <c r="D71" s="150">
        <v>110</v>
      </c>
      <c r="E71" s="150">
        <v>106</v>
      </c>
      <c r="F71" s="150">
        <v>64</v>
      </c>
      <c r="G71" s="150">
        <v>95</v>
      </c>
      <c r="H71" s="150">
        <v>53</v>
      </c>
      <c r="I71" s="150">
        <v>69</v>
      </c>
      <c r="J71" s="150">
        <v>28</v>
      </c>
      <c r="K71" s="150">
        <v>50</v>
      </c>
      <c r="L71" s="150">
        <v>11</v>
      </c>
      <c r="M71" s="150">
        <v>34</v>
      </c>
      <c r="N71" s="150">
        <v>2</v>
      </c>
      <c r="O71" s="150">
        <v>5</v>
      </c>
      <c r="P71" s="150">
        <v>0</v>
      </c>
      <c r="Q71" s="150">
        <v>4</v>
      </c>
    </row>
    <row r="72" spans="1:17" s="191" customFormat="1" ht="18" customHeight="1">
      <c r="A72" s="153" t="s">
        <v>130</v>
      </c>
      <c r="B72" s="150">
        <v>97</v>
      </c>
      <c r="C72" s="150">
        <v>89</v>
      </c>
      <c r="D72" s="150">
        <v>113</v>
      </c>
      <c r="E72" s="150">
        <v>103</v>
      </c>
      <c r="F72" s="150">
        <v>67</v>
      </c>
      <c r="G72" s="150">
        <v>85</v>
      </c>
      <c r="H72" s="150">
        <v>46</v>
      </c>
      <c r="I72" s="150">
        <v>57</v>
      </c>
      <c r="J72" s="150">
        <v>27</v>
      </c>
      <c r="K72" s="150">
        <v>70</v>
      </c>
      <c r="L72" s="150">
        <v>13</v>
      </c>
      <c r="M72" s="150">
        <v>22</v>
      </c>
      <c r="N72" s="150">
        <v>2</v>
      </c>
      <c r="O72" s="150">
        <v>9</v>
      </c>
      <c r="P72" s="150">
        <v>1</v>
      </c>
      <c r="Q72" s="150">
        <v>1</v>
      </c>
    </row>
    <row r="73" spans="1:17" s="191" customFormat="1" ht="18" customHeight="1">
      <c r="A73" s="153" t="s">
        <v>129</v>
      </c>
      <c r="B73" s="150">
        <v>110</v>
      </c>
      <c r="C73" s="150">
        <v>79</v>
      </c>
      <c r="D73" s="150">
        <v>121</v>
      </c>
      <c r="E73" s="150">
        <v>120</v>
      </c>
      <c r="F73" s="150">
        <v>78</v>
      </c>
      <c r="G73" s="150">
        <v>97</v>
      </c>
      <c r="H73" s="150">
        <v>49</v>
      </c>
      <c r="I73" s="150">
        <v>87</v>
      </c>
      <c r="J73" s="150">
        <v>41</v>
      </c>
      <c r="K73" s="150">
        <v>82</v>
      </c>
      <c r="L73" s="150">
        <v>13</v>
      </c>
      <c r="M73" s="150">
        <v>22</v>
      </c>
      <c r="N73" s="150">
        <v>2</v>
      </c>
      <c r="O73" s="150">
        <v>14</v>
      </c>
      <c r="P73" s="150">
        <v>1</v>
      </c>
      <c r="Q73" s="150">
        <v>2</v>
      </c>
    </row>
    <row r="74" spans="1:17" s="192" customFormat="1" ht="18" customHeight="1">
      <c r="A74" s="153" t="s">
        <v>128</v>
      </c>
      <c r="B74" s="150">
        <v>126</v>
      </c>
      <c r="C74" s="150">
        <v>72</v>
      </c>
      <c r="D74" s="150">
        <v>128</v>
      </c>
      <c r="E74" s="150">
        <v>118</v>
      </c>
      <c r="F74" s="150">
        <v>76</v>
      </c>
      <c r="G74" s="150">
        <v>93</v>
      </c>
      <c r="H74" s="150">
        <v>65</v>
      </c>
      <c r="I74" s="150">
        <v>82</v>
      </c>
      <c r="J74" s="150">
        <v>39</v>
      </c>
      <c r="K74" s="150">
        <v>93</v>
      </c>
      <c r="L74" s="150">
        <v>20</v>
      </c>
      <c r="M74" s="150">
        <v>34</v>
      </c>
      <c r="N74" s="150">
        <v>2</v>
      </c>
      <c r="O74" s="150">
        <v>10</v>
      </c>
      <c r="P74" s="150">
        <v>0</v>
      </c>
      <c r="Q74" s="150">
        <v>0</v>
      </c>
    </row>
    <row r="75" spans="1:17" s="191" customFormat="1" ht="18" customHeight="1">
      <c r="A75" s="265" t="s">
        <v>127</v>
      </c>
      <c r="B75" s="150">
        <v>72</v>
      </c>
      <c r="C75" s="150">
        <v>72</v>
      </c>
      <c r="D75" s="150">
        <v>75</v>
      </c>
      <c r="E75" s="150">
        <v>93</v>
      </c>
      <c r="F75" s="150">
        <v>40</v>
      </c>
      <c r="G75" s="150">
        <v>63</v>
      </c>
      <c r="H75" s="150">
        <v>22</v>
      </c>
      <c r="I75" s="150">
        <v>53</v>
      </c>
      <c r="J75" s="150">
        <v>20</v>
      </c>
      <c r="K75" s="150">
        <v>40</v>
      </c>
      <c r="L75" s="150">
        <v>10</v>
      </c>
      <c r="M75" s="150">
        <v>7</v>
      </c>
      <c r="N75" s="150">
        <v>1</v>
      </c>
      <c r="O75" s="150">
        <v>4</v>
      </c>
      <c r="P75" s="150">
        <v>0</v>
      </c>
      <c r="Q75" s="150">
        <v>0</v>
      </c>
    </row>
    <row r="76" spans="1:17" s="191" customFormat="1" ht="18" customHeight="1">
      <c r="A76" s="265" t="s">
        <v>126</v>
      </c>
      <c r="B76" s="150">
        <v>61</v>
      </c>
      <c r="C76" s="150">
        <v>74</v>
      </c>
      <c r="D76" s="150">
        <v>62</v>
      </c>
      <c r="E76" s="150">
        <v>64</v>
      </c>
      <c r="F76" s="150">
        <v>40</v>
      </c>
      <c r="G76" s="150">
        <v>45</v>
      </c>
      <c r="H76" s="150">
        <v>25</v>
      </c>
      <c r="I76" s="150">
        <v>39</v>
      </c>
      <c r="J76" s="150">
        <v>12</v>
      </c>
      <c r="K76" s="150">
        <v>27</v>
      </c>
      <c r="L76" s="150">
        <v>2</v>
      </c>
      <c r="M76" s="150">
        <v>11</v>
      </c>
      <c r="N76" s="150">
        <v>0</v>
      </c>
      <c r="O76" s="150">
        <v>4</v>
      </c>
      <c r="P76" s="150">
        <v>0</v>
      </c>
      <c r="Q76" s="150">
        <v>1</v>
      </c>
    </row>
    <row r="77" spans="1:17" s="191" customFormat="1" ht="18" customHeight="1">
      <c r="A77" s="265" t="s">
        <v>125</v>
      </c>
      <c r="B77" s="150">
        <v>73</v>
      </c>
      <c r="C77" s="150">
        <v>76</v>
      </c>
      <c r="D77" s="150">
        <v>98</v>
      </c>
      <c r="E77" s="150">
        <v>95</v>
      </c>
      <c r="F77" s="150">
        <v>59</v>
      </c>
      <c r="G77" s="150">
        <v>75</v>
      </c>
      <c r="H77" s="150">
        <v>37</v>
      </c>
      <c r="I77" s="150">
        <v>62</v>
      </c>
      <c r="J77" s="150">
        <v>27</v>
      </c>
      <c r="K77" s="150">
        <v>45</v>
      </c>
      <c r="L77" s="150">
        <v>3</v>
      </c>
      <c r="M77" s="150">
        <v>22</v>
      </c>
      <c r="N77" s="150">
        <v>0</v>
      </c>
      <c r="O77" s="150">
        <v>6</v>
      </c>
      <c r="P77" s="150">
        <v>0</v>
      </c>
      <c r="Q77" s="150">
        <v>0</v>
      </c>
    </row>
    <row r="78" spans="1:17" s="191" customFormat="1" ht="18" customHeight="1">
      <c r="A78" s="265" t="s">
        <v>124</v>
      </c>
      <c r="B78" s="150">
        <v>58</v>
      </c>
      <c r="C78" s="150">
        <v>57</v>
      </c>
      <c r="D78" s="150">
        <v>65</v>
      </c>
      <c r="E78" s="150">
        <v>66</v>
      </c>
      <c r="F78" s="150">
        <v>55</v>
      </c>
      <c r="G78" s="150">
        <v>77</v>
      </c>
      <c r="H78" s="150">
        <v>37</v>
      </c>
      <c r="I78" s="150">
        <v>51</v>
      </c>
      <c r="J78" s="150">
        <v>24</v>
      </c>
      <c r="K78" s="150">
        <v>33</v>
      </c>
      <c r="L78" s="150">
        <v>3</v>
      </c>
      <c r="M78" s="150">
        <v>16</v>
      </c>
      <c r="N78" s="150">
        <v>1</v>
      </c>
      <c r="O78" s="150">
        <v>6</v>
      </c>
      <c r="P78" s="150">
        <v>0</v>
      </c>
      <c r="Q78" s="150">
        <v>0</v>
      </c>
    </row>
    <row r="79" spans="1:17" s="191" customFormat="1" ht="18" customHeight="1">
      <c r="A79" s="265" t="s">
        <v>123</v>
      </c>
      <c r="B79" s="150">
        <v>78</v>
      </c>
      <c r="C79" s="150">
        <v>69</v>
      </c>
      <c r="D79" s="150">
        <v>79</v>
      </c>
      <c r="E79" s="150">
        <v>81</v>
      </c>
      <c r="F79" s="150">
        <v>56</v>
      </c>
      <c r="G79" s="150">
        <v>72</v>
      </c>
      <c r="H79" s="150">
        <v>39</v>
      </c>
      <c r="I79" s="150">
        <v>60</v>
      </c>
      <c r="J79" s="150">
        <v>33</v>
      </c>
      <c r="K79" s="150">
        <v>48</v>
      </c>
      <c r="L79" s="150">
        <v>9</v>
      </c>
      <c r="M79" s="150">
        <v>19</v>
      </c>
      <c r="N79" s="150">
        <v>1</v>
      </c>
      <c r="O79" s="150">
        <v>5</v>
      </c>
      <c r="P79" s="150">
        <v>0</v>
      </c>
      <c r="Q79" s="150">
        <v>1</v>
      </c>
    </row>
    <row r="80" spans="1:17" s="191" customFormat="1" ht="18" customHeight="1">
      <c r="A80" s="265" t="s">
        <v>122</v>
      </c>
      <c r="B80" s="150">
        <v>69</v>
      </c>
      <c r="C80" s="150">
        <v>71</v>
      </c>
      <c r="D80" s="150">
        <v>94</v>
      </c>
      <c r="E80" s="150">
        <v>87</v>
      </c>
      <c r="F80" s="150">
        <v>77</v>
      </c>
      <c r="G80" s="150">
        <v>76</v>
      </c>
      <c r="H80" s="150">
        <v>59</v>
      </c>
      <c r="I80" s="150">
        <v>116</v>
      </c>
      <c r="J80" s="150">
        <v>58</v>
      </c>
      <c r="K80" s="150">
        <v>46</v>
      </c>
      <c r="L80" s="150">
        <v>12</v>
      </c>
      <c r="M80" s="150">
        <v>19</v>
      </c>
      <c r="N80" s="150">
        <v>5</v>
      </c>
      <c r="O80" s="150">
        <v>12</v>
      </c>
      <c r="P80" s="150">
        <v>0</v>
      </c>
      <c r="Q80" s="150">
        <v>1</v>
      </c>
    </row>
    <row r="81" spans="1:17" s="191" customFormat="1" ht="18" customHeight="1">
      <c r="A81" s="265" t="s">
        <v>121</v>
      </c>
      <c r="B81" s="150">
        <v>97</v>
      </c>
      <c r="C81" s="150">
        <v>97</v>
      </c>
      <c r="D81" s="150">
        <v>112</v>
      </c>
      <c r="E81" s="150">
        <v>102</v>
      </c>
      <c r="F81" s="150">
        <v>68</v>
      </c>
      <c r="G81" s="150">
        <v>82</v>
      </c>
      <c r="H81" s="150">
        <v>48</v>
      </c>
      <c r="I81" s="150">
        <v>76</v>
      </c>
      <c r="J81" s="150">
        <v>31</v>
      </c>
      <c r="K81" s="150">
        <v>63</v>
      </c>
      <c r="L81" s="150">
        <v>11</v>
      </c>
      <c r="M81" s="150">
        <v>17</v>
      </c>
      <c r="N81" s="150">
        <v>4</v>
      </c>
      <c r="O81" s="150">
        <v>6</v>
      </c>
      <c r="P81" s="150">
        <v>0</v>
      </c>
      <c r="Q81" s="150">
        <v>0</v>
      </c>
    </row>
    <row r="82" spans="1:17" s="192" customFormat="1" ht="18" customHeight="1">
      <c r="A82" s="265" t="s">
        <v>120</v>
      </c>
      <c r="B82" s="150">
        <v>76</v>
      </c>
      <c r="C82" s="150">
        <v>62</v>
      </c>
      <c r="D82" s="150">
        <v>110</v>
      </c>
      <c r="E82" s="150">
        <v>91</v>
      </c>
      <c r="F82" s="150">
        <v>85</v>
      </c>
      <c r="G82" s="150">
        <v>93</v>
      </c>
      <c r="H82" s="150">
        <v>42</v>
      </c>
      <c r="I82" s="150">
        <v>70</v>
      </c>
      <c r="J82" s="150">
        <v>33</v>
      </c>
      <c r="K82" s="150">
        <v>63</v>
      </c>
      <c r="L82" s="150">
        <v>10</v>
      </c>
      <c r="M82" s="150">
        <v>12</v>
      </c>
      <c r="N82" s="150">
        <v>1</v>
      </c>
      <c r="O82" s="150">
        <v>3</v>
      </c>
      <c r="P82" s="150">
        <v>0</v>
      </c>
      <c r="Q82" s="150">
        <v>1</v>
      </c>
    </row>
    <row r="83" spans="1:17" s="191" customFormat="1" ht="18" customHeight="1">
      <c r="A83" s="265" t="s">
        <v>119</v>
      </c>
      <c r="B83" s="150">
        <v>80</v>
      </c>
      <c r="C83" s="150">
        <v>107</v>
      </c>
      <c r="D83" s="150">
        <v>98</v>
      </c>
      <c r="E83" s="150">
        <v>179</v>
      </c>
      <c r="F83" s="150">
        <v>94</v>
      </c>
      <c r="G83" s="150">
        <v>160</v>
      </c>
      <c r="H83" s="150">
        <v>82</v>
      </c>
      <c r="I83" s="150">
        <v>113</v>
      </c>
      <c r="J83" s="150">
        <v>36</v>
      </c>
      <c r="K83" s="150">
        <v>58</v>
      </c>
      <c r="L83" s="150">
        <v>7</v>
      </c>
      <c r="M83" s="150">
        <v>15</v>
      </c>
      <c r="N83" s="150">
        <v>1</v>
      </c>
      <c r="O83" s="150">
        <v>4</v>
      </c>
      <c r="P83" s="150">
        <v>0</v>
      </c>
      <c r="Q83" s="150">
        <v>0</v>
      </c>
    </row>
    <row r="84" spans="1:17" s="191" customFormat="1" ht="18" customHeight="1">
      <c r="A84" s="265" t="s">
        <v>118</v>
      </c>
      <c r="B84" s="150">
        <v>23</v>
      </c>
      <c r="C84" s="150">
        <v>20</v>
      </c>
      <c r="D84" s="150">
        <v>31</v>
      </c>
      <c r="E84" s="150">
        <v>32</v>
      </c>
      <c r="F84" s="150">
        <v>19</v>
      </c>
      <c r="G84" s="150">
        <v>20</v>
      </c>
      <c r="H84" s="150">
        <v>14</v>
      </c>
      <c r="I84" s="150">
        <v>15</v>
      </c>
      <c r="J84" s="150">
        <v>6</v>
      </c>
      <c r="K84" s="150">
        <v>10</v>
      </c>
      <c r="L84" s="150">
        <v>4</v>
      </c>
      <c r="M84" s="150">
        <v>4</v>
      </c>
      <c r="N84" s="150">
        <v>0</v>
      </c>
      <c r="O84" s="150">
        <v>0</v>
      </c>
      <c r="P84" s="150">
        <v>0</v>
      </c>
      <c r="Q84" s="150">
        <v>0</v>
      </c>
    </row>
    <row r="85" spans="1:17" s="191" customFormat="1" ht="18" customHeight="1">
      <c r="A85" s="265" t="s">
        <v>117</v>
      </c>
      <c r="B85" s="150">
        <v>101</v>
      </c>
      <c r="C85" s="150">
        <v>112</v>
      </c>
      <c r="D85" s="150">
        <v>142</v>
      </c>
      <c r="E85" s="150">
        <v>145</v>
      </c>
      <c r="F85" s="150">
        <v>89</v>
      </c>
      <c r="G85" s="150">
        <v>141</v>
      </c>
      <c r="H85" s="150">
        <v>85</v>
      </c>
      <c r="I85" s="150">
        <v>124</v>
      </c>
      <c r="J85" s="150">
        <v>47</v>
      </c>
      <c r="K85" s="150">
        <v>84</v>
      </c>
      <c r="L85" s="150">
        <v>12</v>
      </c>
      <c r="M85" s="150">
        <v>34</v>
      </c>
      <c r="N85" s="150">
        <v>4</v>
      </c>
      <c r="O85" s="150">
        <v>9</v>
      </c>
      <c r="P85" s="150">
        <v>0</v>
      </c>
      <c r="Q85" s="150">
        <v>5</v>
      </c>
    </row>
    <row r="86" spans="1:17" s="191" customFormat="1" ht="18" customHeight="1">
      <c r="A86" s="265" t="s">
        <v>116</v>
      </c>
      <c r="B86" s="150">
        <v>163</v>
      </c>
      <c r="C86" s="150">
        <v>133</v>
      </c>
      <c r="D86" s="150">
        <v>162</v>
      </c>
      <c r="E86" s="150">
        <v>157</v>
      </c>
      <c r="F86" s="150">
        <v>90</v>
      </c>
      <c r="G86" s="150">
        <v>126</v>
      </c>
      <c r="H86" s="150">
        <v>70</v>
      </c>
      <c r="I86" s="150">
        <v>112</v>
      </c>
      <c r="J86" s="150">
        <v>46</v>
      </c>
      <c r="K86" s="150">
        <v>97</v>
      </c>
      <c r="L86" s="150">
        <v>20</v>
      </c>
      <c r="M86" s="150">
        <v>43</v>
      </c>
      <c r="N86" s="150">
        <v>6</v>
      </c>
      <c r="O86" s="150">
        <v>13</v>
      </c>
      <c r="P86" s="150">
        <v>1</v>
      </c>
      <c r="Q86" s="150">
        <v>4</v>
      </c>
    </row>
    <row r="87" spans="1:17" s="191" customFormat="1" ht="18" customHeight="1">
      <c r="A87" s="265" t="s">
        <v>115</v>
      </c>
      <c r="B87" s="150">
        <v>99</v>
      </c>
      <c r="C87" s="150">
        <v>78</v>
      </c>
      <c r="D87" s="150">
        <v>87</v>
      </c>
      <c r="E87" s="150">
        <v>108</v>
      </c>
      <c r="F87" s="150">
        <v>87</v>
      </c>
      <c r="G87" s="150">
        <v>118</v>
      </c>
      <c r="H87" s="150">
        <v>74</v>
      </c>
      <c r="I87" s="150">
        <v>102</v>
      </c>
      <c r="J87" s="150">
        <v>44</v>
      </c>
      <c r="K87" s="150">
        <v>61</v>
      </c>
      <c r="L87" s="150">
        <v>15</v>
      </c>
      <c r="M87" s="150">
        <v>32</v>
      </c>
      <c r="N87" s="150">
        <v>0</v>
      </c>
      <c r="O87" s="150">
        <v>8</v>
      </c>
      <c r="P87" s="150">
        <v>0</v>
      </c>
      <c r="Q87" s="150">
        <v>0</v>
      </c>
    </row>
    <row r="88" spans="1:17" s="191" customFormat="1" ht="18" customHeight="1">
      <c r="A88" s="153" t="s">
        <v>114</v>
      </c>
      <c r="B88" s="150">
        <v>54</v>
      </c>
      <c r="C88" s="150">
        <v>56</v>
      </c>
      <c r="D88" s="150">
        <v>57</v>
      </c>
      <c r="E88" s="150">
        <v>77</v>
      </c>
      <c r="F88" s="150">
        <v>61</v>
      </c>
      <c r="G88" s="150">
        <v>69</v>
      </c>
      <c r="H88" s="150">
        <v>49</v>
      </c>
      <c r="I88" s="150">
        <v>67</v>
      </c>
      <c r="J88" s="150">
        <v>26</v>
      </c>
      <c r="K88" s="150">
        <v>22</v>
      </c>
      <c r="L88" s="150">
        <v>2</v>
      </c>
      <c r="M88" s="150">
        <v>13</v>
      </c>
      <c r="N88" s="150">
        <v>2</v>
      </c>
      <c r="O88" s="150">
        <v>2</v>
      </c>
      <c r="P88" s="150">
        <v>0</v>
      </c>
      <c r="Q88" s="150">
        <v>0</v>
      </c>
    </row>
    <row r="89" spans="1:17" s="191" customFormat="1" ht="18" customHeight="1">
      <c r="A89" s="153" t="s">
        <v>113</v>
      </c>
      <c r="B89" s="150">
        <v>148</v>
      </c>
      <c r="C89" s="150">
        <v>153</v>
      </c>
      <c r="D89" s="150">
        <v>171</v>
      </c>
      <c r="E89" s="150">
        <v>179</v>
      </c>
      <c r="F89" s="150">
        <v>138</v>
      </c>
      <c r="G89" s="150">
        <v>169</v>
      </c>
      <c r="H89" s="150">
        <v>87</v>
      </c>
      <c r="I89" s="150">
        <v>119</v>
      </c>
      <c r="J89" s="150">
        <v>58</v>
      </c>
      <c r="K89" s="150">
        <v>79</v>
      </c>
      <c r="L89" s="150">
        <v>20</v>
      </c>
      <c r="M89" s="150">
        <v>37</v>
      </c>
      <c r="N89" s="150">
        <v>1</v>
      </c>
      <c r="O89" s="150">
        <v>13</v>
      </c>
      <c r="P89" s="150">
        <v>0</v>
      </c>
      <c r="Q89" s="150">
        <v>2</v>
      </c>
    </row>
    <row r="90" spans="1:17" s="191" customFormat="1" ht="18" customHeight="1">
      <c r="A90" s="153" t="s">
        <v>112</v>
      </c>
      <c r="B90" s="150">
        <v>73</v>
      </c>
      <c r="C90" s="150">
        <v>73</v>
      </c>
      <c r="D90" s="150">
        <v>100</v>
      </c>
      <c r="E90" s="150">
        <v>93</v>
      </c>
      <c r="F90" s="150">
        <v>71</v>
      </c>
      <c r="G90" s="150">
        <v>82</v>
      </c>
      <c r="H90" s="150">
        <v>71</v>
      </c>
      <c r="I90" s="150">
        <v>105</v>
      </c>
      <c r="J90" s="150">
        <v>35</v>
      </c>
      <c r="K90" s="150">
        <v>78</v>
      </c>
      <c r="L90" s="150">
        <v>15</v>
      </c>
      <c r="M90" s="150">
        <v>39</v>
      </c>
      <c r="N90" s="150">
        <v>0</v>
      </c>
      <c r="O90" s="150">
        <v>10</v>
      </c>
      <c r="P90" s="150">
        <v>0</v>
      </c>
      <c r="Q90" s="150">
        <v>3</v>
      </c>
    </row>
    <row r="91" spans="1:17" s="191" customFormat="1" ht="18" customHeight="1">
      <c r="A91" s="153" t="s">
        <v>111</v>
      </c>
      <c r="B91" s="150">
        <v>58</v>
      </c>
      <c r="C91" s="150">
        <v>59</v>
      </c>
      <c r="D91" s="150">
        <v>64</v>
      </c>
      <c r="E91" s="150">
        <v>59</v>
      </c>
      <c r="F91" s="150">
        <v>40</v>
      </c>
      <c r="G91" s="150">
        <v>72</v>
      </c>
      <c r="H91" s="150">
        <v>50</v>
      </c>
      <c r="I91" s="150">
        <v>62</v>
      </c>
      <c r="J91" s="150">
        <v>19</v>
      </c>
      <c r="K91" s="150">
        <v>30</v>
      </c>
      <c r="L91" s="150">
        <v>5</v>
      </c>
      <c r="M91" s="150">
        <v>6</v>
      </c>
      <c r="N91" s="150">
        <v>1</v>
      </c>
      <c r="O91" s="150">
        <v>0</v>
      </c>
      <c r="P91" s="150">
        <v>0</v>
      </c>
      <c r="Q91" s="150">
        <v>0</v>
      </c>
    </row>
    <row r="92" spans="1:17" s="191" customFormat="1" ht="18" customHeight="1">
      <c r="A92" s="153" t="s">
        <v>110</v>
      </c>
      <c r="B92" s="150">
        <v>60</v>
      </c>
      <c r="C92" s="150">
        <v>46</v>
      </c>
      <c r="D92" s="150">
        <v>77</v>
      </c>
      <c r="E92" s="150">
        <v>80</v>
      </c>
      <c r="F92" s="150">
        <v>59</v>
      </c>
      <c r="G92" s="150">
        <v>78</v>
      </c>
      <c r="H92" s="150">
        <v>46</v>
      </c>
      <c r="I92" s="150">
        <v>60</v>
      </c>
      <c r="J92" s="150">
        <v>26</v>
      </c>
      <c r="K92" s="150">
        <v>35</v>
      </c>
      <c r="L92" s="150">
        <v>4</v>
      </c>
      <c r="M92" s="150">
        <v>13</v>
      </c>
      <c r="N92" s="150">
        <v>2</v>
      </c>
      <c r="O92" s="150">
        <v>6</v>
      </c>
      <c r="P92" s="150">
        <v>0</v>
      </c>
      <c r="Q92" s="150">
        <v>0</v>
      </c>
    </row>
    <row r="93" spans="1:17" s="191" customFormat="1" ht="18" customHeight="1">
      <c r="A93" s="153" t="s">
        <v>109</v>
      </c>
      <c r="B93" s="150">
        <v>49</v>
      </c>
      <c r="C93" s="150">
        <v>38</v>
      </c>
      <c r="D93" s="150">
        <v>53</v>
      </c>
      <c r="E93" s="150">
        <v>57</v>
      </c>
      <c r="F93" s="150">
        <v>41</v>
      </c>
      <c r="G93" s="150">
        <v>50</v>
      </c>
      <c r="H93" s="150">
        <v>34</v>
      </c>
      <c r="I93" s="150">
        <v>48</v>
      </c>
      <c r="J93" s="150">
        <v>23</v>
      </c>
      <c r="K93" s="150">
        <v>36</v>
      </c>
      <c r="L93" s="150">
        <v>6</v>
      </c>
      <c r="M93" s="150">
        <v>11</v>
      </c>
      <c r="N93" s="150">
        <v>0</v>
      </c>
      <c r="O93" s="150">
        <v>6</v>
      </c>
      <c r="P93" s="150">
        <v>0</v>
      </c>
      <c r="Q93" s="150">
        <v>1</v>
      </c>
    </row>
    <row r="94" spans="1:17" s="191" customFormat="1" ht="18" customHeight="1">
      <c r="A94" s="153" t="s">
        <v>108</v>
      </c>
      <c r="B94" s="150">
        <v>51</v>
      </c>
      <c r="C94" s="150">
        <v>48</v>
      </c>
      <c r="D94" s="150">
        <v>42</v>
      </c>
      <c r="E94" s="150">
        <v>47</v>
      </c>
      <c r="F94" s="150">
        <v>34</v>
      </c>
      <c r="G94" s="150">
        <v>44</v>
      </c>
      <c r="H94" s="150">
        <v>26</v>
      </c>
      <c r="I94" s="150">
        <v>35</v>
      </c>
      <c r="J94" s="150">
        <v>14</v>
      </c>
      <c r="K94" s="150">
        <v>16</v>
      </c>
      <c r="L94" s="150">
        <v>3</v>
      </c>
      <c r="M94" s="150">
        <v>5</v>
      </c>
      <c r="N94" s="150">
        <v>2</v>
      </c>
      <c r="O94" s="150">
        <v>1</v>
      </c>
      <c r="P94" s="150">
        <v>0</v>
      </c>
      <c r="Q94" s="150">
        <v>0</v>
      </c>
    </row>
    <row r="95" spans="1:17" s="191" customFormat="1" ht="18" customHeight="1">
      <c r="A95" s="153" t="s">
        <v>107</v>
      </c>
      <c r="B95" s="150">
        <v>32</v>
      </c>
      <c r="C95" s="150">
        <v>35</v>
      </c>
      <c r="D95" s="150">
        <v>43</v>
      </c>
      <c r="E95" s="150">
        <v>38</v>
      </c>
      <c r="F95" s="150">
        <v>21</v>
      </c>
      <c r="G95" s="150">
        <v>28</v>
      </c>
      <c r="H95" s="150">
        <v>14</v>
      </c>
      <c r="I95" s="150">
        <v>21</v>
      </c>
      <c r="J95" s="150">
        <v>13</v>
      </c>
      <c r="K95" s="150">
        <v>14</v>
      </c>
      <c r="L95" s="150">
        <v>0</v>
      </c>
      <c r="M95" s="150">
        <v>6</v>
      </c>
      <c r="N95" s="150">
        <v>1</v>
      </c>
      <c r="O95" s="150">
        <v>1</v>
      </c>
      <c r="P95" s="150">
        <v>0</v>
      </c>
      <c r="Q95" s="150">
        <v>0</v>
      </c>
    </row>
    <row r="96" spans="1:17" s="192" customFormat="1" ht="18" customHeight="1">
      <c r="A96" s="153" t="s">
        <v>106</v>
      </c>
      <c r="B96" s="150">
        <v>31</v>
      </c>
      <c r="C96" s="150">
        <v>35</v>
      </c>
      <c r="D96" s="150">
        <v>41</v>
      </c>
      <c r="E96" s="150">
        <v>34</v>
      </c>
      <c r="F96" s="150">
        <v>31</v>
      </c>
      <c r="G96" s="150">
        <v>32</v>
      </c>
      <c r="H96" s="150">
        <v>13</v>
      </c>
      <c r="I96" s="150">
        <v>24</v>
      </c>
      <c r="J96" s="150">
        <v>16</v>
      </c>
      <c r="K96" s="150">
        <v>15</v>
      </c>
      <c r="L96" s="150">
        <v>3</v>
      </c>
      <c r="M96" s="150">
        <v>3</v>
      </c>
      <c r="N96" s="150">
        <v>0</v>
      </c>
      <c r="O96" s="150">
        <v>4</v>
      </c>
      <c r="P96" s="150">
        <v>0</v>
      </c>
      <c r="Q96" s="150">
        <v>0</v>
      </c>
    </row>
    <row r="97" spans="1:17" s="191" customFormat="1" ht="18" customHeight="1">
      <c r="A97" s="153" t="s">
        <v>105</v>
      </c>
      <c r="B97" s="150">
        <v>50</v>
      </c>
      <c r="C97" s="150">
        <v>53</v>
      </c>
      <c r="D97" s="150">
        <v>57</v>
      </c>
      <c r="E97" s="150">
        <v>72</v>
      </c>
      <c r="F97" s="150">
        <v>40</v>
      </c>
      <c r="G97" s="150">
        <v>59</v>
      </c>
      <c r="H97" s="150">
        <v>38</v>
      </c>
      <c r="I97" s="150">
        <v>69</v>
      </c>
      <c r="J97" s="150">
        <v>16</v>
      </c>
      <c r="K97" s="150">
        <v>37</v>
      </c>
      <c r="L97" s="150">
        <v>4</v>
      </c>
      <c r="M97" s="150">
        <v>8</v>
      </c>
      <c r="N97" s="150">
        <v>1</v>
      </c>
      <c r="O97" s="150">
        <v>2</v>
      </c>
      <c r="P97" s="150">
        <v>0</v>
      </c>
      <c r="Q97" s="150">
        <v>1</v>
      </c>
    </row>
    <row r="98" spans="1:17" s="191" customFormat="1" ht="18" customHeight="1">
      <c r="A98" s="153" t="s">
        <v>104</v>
      </c>
      <c r="B98" s="150">
        <v>90</v>
      </c>
      <c r="C98" s="150">
        <v>82</v>
      </c>
      <c r="D98" s="150">
        <v>107</v>
      </c>
      <c r="E98" s="150">
        <v>91</v>
      </c>
      <c r="F98" s="150">
        <v>66</v>
      </c>
      <c r="G98" s="150">
        <v>79</v>
      </c>
      <c r="H98" s="150">
        <v>47</v>
      </c>
      <c r="I98" s="150">
        <v>70</v>
      </c>
      <c r="J98" s="150">
        <v>28</v>
      </c>
      <c r="K98" s="150">
        <v>60</v>
      </c>
      <c r="L98" s="150">
        <v>6</v>
      </c>
      <c r="M98" s="150">
        <v>24</v>
      </c>
      <c r="N98" s="150">
        <v>2</v>
      </c>
      <c r="O98" s="150">
        <v>4</v>
      </c>
      <c r="P98" s="150">
        <v>0</v>
      </c>
      <c r="Q98" s="150">
        <v>1</v>
      </c>
    </row>
    <row r="99" spans="1:17" s="191" customFormat="1" ht="18" customHeight="1">
      <c r="A99" s="153" t="s">
        <v>103</v>
      </c>
      <c r="B99" s="150">
        <v>113</v>
      </c>
      <c r="C99" s="150">
        <v>102</v>
      </c>
      <c r="D99" s="150">
        <v>119</v>
      </c>
      <c r="E99" s="150">
        <v>123</v>
      </c>
      <c r="F99" s="150">
        <v>75</v>
      </c>
      <c r="G99" s="150">
        <v>97</v>
      </c>
      <c r="H99" s="150">
        <v>57</v>
      </c>
      <c r="I99" s="150">
        <v>85</v>
      </c>
      <c r="J99" s="150">
        <v>35</v>
      </c>
      <c r="K99" s="150">
        <v>74</v>
      </c>
      <c r="L99" s="150">
        <v>16</v>
      </c>
      <c r="M99" s="150">
        <v>34</v>
      </c>
      <c r="N99" s="150">
        <v>1</v>
      </c>
      <c r="O99" s="150">
        <v>6</v>
      </c>
      <c r="P99" s="150">
        <v>1</v>
      </c>
      <c r="Q99" s="150">
        <v>0</v>
      </c>
    </row>
    <row r="100" spans="1:17" s="191" customFormat="1" ht="18" customHeight="1">
      <c r="A100" s="153" t="s">
        <v>102</v>
      </c>
      <c r="B100" s="150">
        <v>47</v>
      </c>
      <c r="C100" s="150">
        <v>57</v>
      </c>
      <c r="D100" s="150">
        <v>79</v>
      </c>
      <c r="E100" s="150">
        <v>97</v>
      </c>
      <c r="F100" s="150">
        <v>59</v>
      </c>
      <c r="G100" s="150">
        <v>102</v>
      </c>
      <c r="H100" s="150">
        <v>53</v>
      </c>
      <c r="I100" s="150">
        <v>136</v>
      </c>
      <c r="J100" s="150">
        <v>49</v>
      </c>
      <c r="K100" s="150">
        <v>104</v>
      </c>
      <c r="L100" s="150">
        <v>11</v>
      </c>
      <c r="M100" s="150">
        <v>37</v>
      </c>
      <c r="N100" s="150">
        <v>0</v>
      </c>
      <c r="O100" s="150">
        <v>3</v>
      </c>
      <c r="P100" s="150">
        <v>0</v>
      </c>
      <c r="Q100" s="150">
        <v>1</v>
      </c>
    </row>
    <row r="101" spans="1:17" s="191" customFormat="1" ht="18" customHeight="1">
      <c r="A101" s="153" t="s">
        <v>101</v>
      </c>
      <c r="B101" s="150">
        <v>84</v>
      </c>
      <c r="C101" s="150">
        <v>78</v>
      </c>
      <c r="D101" s="150">
        <v>95</v>
      </c>
      <c r="E101" s="150">
        <v>97</v>
      </c>
      <c r="F101" s="150">
        <v>64</v>
      </c>
      <c r="G101" s="150">
        <v>85</v>
      </c>
      <c r="H101" s="150">
        <v>50</v>
      </c>
      <c r="I101" s="150">
        <v>67</v>
      </c>
      <c r="J101" s="150">
        <v>35</v>
      </c>
      <c r="K101" s="150">
        <v>67</v>
      </c>
      <c r="L101" s="150">
        <v>13</v>
      </c>
      <c r="M101" s="150">
        <v>29</v>
      </c>
      <c r="N101" s="150">
        <v>3</v>
      </c>
      <c r="O101" s="150">
        <v>11</v>
      </c>
      <c r="P101" s="150">
        <v>0</v>
      </c>
      <c r="Q101" s="150">
        <v>1</v>
      </c>
    </row>
    <row r="102" spans="1:17" s="191" customFormat="1" ht="18" customHeight="1">
      <c r="A102" s="153" t="s">
        <v>100</v>
      </c>
      <c r="B102" s="150">
        <v>51</v>
      </c>
      <c r="C102" s="150">
        <v>40</v>
      </c>
      <c r="D102" s="150">
        <v>37</v>
      </c>
      <c r="E102" s="150">
        <v>40</v>
      </c>
      <c r="F102" s="150">
        <v>35</v>
      </c>
      <c r="G102" s="150">
        <v>34</v>
      </c>
      <c r="H102" s="150">
        <v>32</v>
      </c>
      <c r="I102" s="150">
        <v>44</v>
      </c>
      <c r="J102" s="150">
        <v>17</v>
      </c>
      <c r="K102" s="150">
        <v>27</v>
      </c>
      <c r="L102" s="150">
        <v>5</v>
      </c>
      <c r="M102" s="150">
        <v>11</v>
      </c>
      <c r="N102" s="150">
        <v>2</v>
      </c>
      <c r="O102" s="150">
        <v>2</v>
      </c>
      <c r="P102" s="150">
        <v>0</v>
      </c>
      <c r="Q102" s="150">
        <v>0</v>
      </c>
    </row>
    <row r="103" spans="1:17" s="191" customFormat="1" ht="18" customHeight="1">
      <c r="A103" s="153" t="s">
        <v>99</v>
      </c>
      <c r="B103" s="150">
        <v>65</v>
      </c>
      <c r="C103" s="150">
        <v>66</v>
      </c>
      <c r="D103" s="150">
        <v>77</v>
      </c>
      <c r="E103" s="150">
        <v>77</v>
      </c>
      <c r="F103" s="150">
        <v>59</v>
      </c>
      <c r="G103" s="150">
        <v>74</v>
      </c>
      <c r="H103" s="150">
        <v>41</v>
      </c>
      <c r="I103" s="150">
        <v>49</v>
      </c>
      <c r="J103" s="150">
        <v>28</v>
      </c>
      <c r="K103" s="150">
        <v>35</v>
      </c>
      <c r="L103" s="150">
        <v>6</v>
      </c>
      <c r="M103" s="150">
        <v>14</v>
      </c>
      <c r="N103" s="150">
        <v>1</v>
      </c>
      <c r="O103" s="150">
        <v>4</v>
      </c>
      <c r="P103" s="150">
        <v>0</v>
      </c>
      <c r="Q103" s="150">
        <v>2</v>
      </c>
    </row>
    <row r="104" spans="1:17" s="192" customFormat="1" ht="18" customHeight="1">
      <c r="A104" s="153" t="s">
        <v>98</v>
      </c>
      <c r="B104" s="150">
        <v>75</v>
      </c>
      <c r="C104" s="150">
        <v>76</v>
      </c>
      <c r="D104" s="150">
        <v>93</v>
      </c>
      <c r="E104" s="150">
        <v>100</v>
      </c>
      <c r="F104" s="150">
        <v>78</v>
      </c>
      <c r="G104" s="150">
        <v>93</v>
      </c>
      <c r="H104" s="150">
        <v>48</v>
      </c>
      <c r="I104" s="150">
        <v>61</v>
      </c>
      <c r="J104" s="150">
        <v>22</v>
      </c>
      <c r="K104" s="150">
        <v>51</v>
      </c>
      <c r="L104" s="150">
        <v>17</v>
      </c>
      <c r="M104" s="150">
        <v>27</v>
      </c>
      <c r="N104" s="150">
        <v>4</v>
      </c>
      <c r="O104" s="150">
        <v>9</v>
      </c>
      <c r="P104" s="150">
        <v>0</v>
      </c>
      <c r="Q104" s="150">
        <v>0</v>
      </c>
    </row>
    <row r="105" spans="1:17" s="191" customFormat="1" ht="18" customHeight="1">
      <c r="A105" s="153" t="s">
        <v>97</v>
      </c>
      <c r="B105" s="150">
        <v>86</v>
      </c>
      <c r="C105" s="150">
        <v>92</v>
      </c>
      <c r="D105" s="150">
        <v>100</v>
      </c>
      <c r="E105" s="150">
        <v>107</v>
      </c>
      <c r="F105" s="150">
        <v>71</v>
      </c>
      <c r="G105" s="150">
        <v>86</v>
      </c>
      <c r="H105" s="150">
        <v>46</v>
      </c>
      <c r="I105" s="150">
        <v>64</v>
      </c>
      <c r="J105" s="150">
        <v>26</v>
      </c>
      <c r="K105" s="150">
        <v>46</v>
      </c>
      <c r="L105" s="150">
        <v>4</v>
      </c>
      <c r="M105" s="150">
        <v>27</v>
      </c>
      <c r="N105" s="150">
        <v>4</v>
      </c>
      <c r="O105" s="150">
        <v>8</v>
      </c>
      <c r="P105" s="150">
        <v>0</v>
      </c>
      <c r="Q105" s="150">
        <v>1</v>
      </c>
    </row>
    <row r="106" spans="1:17" s="191" customFormat="1" ht="18" customHeight="1">
      <c r="A106" s="153" t="s">
        <v>96</v>
      </c>
      <c r="B106" s="150">
        <v>61</v>
      </c>
      <c r="C106" s="150">
        <v>66</v>
      </c>
      <c r="D106" s="150">
        <v>71</v>
      </c>
      <c r="E106" s="150">
        <v>73</v>
      </c>
      <c r="F106" s="150">
        <v>53</v>
      </c>
      <c r="G106" s="150">
        <v>79</v>
      </c>
      <c r="H106" s="150">
        <v>49</v>
      </c>
      <c r="I106" s="150">
        <v>80</v>
      </c>
      <c r="J106" s="150">
        <v>28</v>
      </c>
      <c r="K106" s="150">
        <v>51</v>
      </c>
      <c r="L106" s="150">
        <v>11</v>
      </c>
      <c r="M106" s="150">
        <v>25</v>
      </c>
      <c r="N106" s="150">
        <v>4</v>
      </c>
      <c r="O106" s="150">
        <v>2</v>
      </c>
      <c r="P106" s="150">
        <v>0</v>
      </c>
      <c r="Q106" s="150">
        <v>0</v>
      </c>
    </row>
    <row r="107" spans="1:17" s="191" customFormat="1" ht="18" customHeight="1">
      <c r="A107" s="153" t="s">
        <v>95</v>
      </c>
      <c r="B107" s="150">
        <v>147</v>
      </c>
      <c r="C107" s="150">
        <v>141</v>
      </c>
      <c r="D107" s="150">
        <v>145</v>
      </c>
      <c r="E107" s="150">
        <v>152</v>
      </c>
      <c r="F107" s="150">
        <v>114</v>
      </c>
      <c r="G107" s="150">
        <v>137</v>
      </c>
      <c r="H107" s="150">
        <v>80</v>
      </c>
      <c r="I107" s="150">
        <v>108</v>
      </c>
      <c r="J107" s="150">
        <v>52</v>
      </c>
      <c r="K107" s="150">
        <v>77</v>
      </c>
      <c r="L107" s="150">
        <v>12</v>
      </c>
      <c r="M107" s="150">
        <v>25</v>
      </c>
      <c r="N107" s="150">
        <v>3</v>
      </c>
      <c r="O107" s="150">
        <v>8</v>
      </c>
      <c r="P107" s="150">
        <v>0</v>
      </c>
      <c r="Q107" s="150">
        <v>0</v>
      </c>
    </row>
    <row r="108" spans="1:17" s="192" customFormat="1" ht="18" customHeight="1">
      <c r="A108" s="153" t="s">
        <v>94</v>
      </c>
      <c r="B108" s="150">
        <v>80</v>
      </c>
      <c r="C108" s="150">
        <v>66</v>
      </c>
      <c r="D108" s="150">
        <v>90</v>
      </c>
      <c r="E108" s="150">
        <v>97</v>
      </c>
      <c r="F108" s="150">
        <v>57</v>
      </c>
      <c r="G108" s="150">
        <v>76</v>
      </c>
      <c r="H108" s="150">
        <v>40</v>
      </c>
      <c r="I108" s="150">
        <v>89</v>
      </c>
      <c r="J108" s="150">
        <v>39</v>
      </c>
      <c r="K108" s="150">
        <v>67</v>
      </c>
      <c r="L108" s="150">
        <v>14</v>
      </c>
      <c r="M108" s="150">
        <v>19</v>
      </c>
      <c r="N108" s="150">
        <v>4</v>
      </c>
      <c r="O108" s="150">
        <v>12</v>
      </c>
      <c r="P108" s="150">
        <v>0</v>
      </c>
      <c r="Q108" s="150">
        <v>1</v>
      </c>
    </row>
    <row r="109" spans="1:17" s="191" customFormat="1" ht="18" customHeight="1">
      <c r="A109" s="153" t="s">
        <v>93</v>
      </c>
      <c r="B109" s="150">
        <v>48</v>
      </c>
      <c r="C109" s="150">
        <v>52</v>
      </c>
      <c r="D109" s="150">
        <v>63</v>
      </c>
      <c r="E109" s="150">
        <v>78</v>
      </c>
      <c r="F109" s="150">
        <v>42</v>
      </c>
      <c r="G109" s="150">
        <v>55</v>
      </c>
      <c r="H109" s="150">
        <v>34</v>
      </c>
      <c r="I109" s="150">
        <v>45</v>
      </c>
      <c r="J109" s="150">
        <v>25</v>
      </c>
      <c r="K109" s="150">
        <v>27</v>
      </c>
      <c r="L109" s="150">
        <v>7</v>
      </c>
      <c r="M109" s="150">
        <v>16</v>
      </c>
      <c r="N109" s="150">
        <v>0</v>
      </c>
      <c r="O109" s="150">
        <v>8</v>
      </c>
      <c r="P109" s="150">
        <v>0</v>
      </c>
      <c r="Q109" s="150">
        <v>2</v>
      </c>
    </row>
    <row r="110" spans="1:17" s="191" customFormat="1" ht="18" customHeight="1">
      <c r="A110" s="153" t="s">
        <v>92</v>
      </c>
      <c r="B110" s="150">
        <v>6</v>
      </c>
      <c r="C110" s="150">
        <v>7</v>
      </c>
      <c r="D110" s="150">
        <v>13</v>
      </c>
      <c r="E110" s="150">
        <v>10</v>
      </c>
      <c r="F110" s="150">
        <v>7</v>
      </c>
      <c r="G110" s="150">
        <v>7</v>
      </c>
      <c r="H110" s="150">
        <v>6</v>
      </c>
      <c r="I110" s="150">
        <v>11</v>
      </c>
      <c r="J110" s="150">
        <v>5</v>
      </c>
      <c r="K110" s="150">
        <v>6</v>
      </c>
      <c r="L110" s="150">
        <v>1</v>
      </c>
      <c r="M110" s="150">
        <v>2</v>
      </c>
      <c r="N110" s="150">
        <v>1</v>
      </c>
      <c r="O110" s="150">
        <v>0</v>
      </c>
      <c r="P110" s="150">
        <v>0</v>
      </c>
      <c r="Q110" s="150">
        <v>0</v>
      </c>
    </row>
    <row r="111" spans="1:17" s="191" customFormat="1" ht="18" customHeight="1">
      <c r="A111" s="153" t="s">
        <v>91</v>
      </c>
      <c r="B111" s="150">
        <v>68</v>
      </c>
      <c r="C111" s="150">
        <v>58</v>
      </c>
      <c r="D111" s="150">
        <v>67</v>
      </c>
      <c r="E111" s="150">
        <v>71</v>
      </c>
      <c r="F111" s="150">
        <v>41</v>
      </c>
      <c r="G111" s="150">
        <v>58</v>
      </c>
      <c r="H111" s="150">
        <v>32</v>
      </c>
      <c r="I111" s="150">
        <v>47</v>
      </c>
      <c r="J111" s="150">
        <v>28</v>
      </c>
      <c r="K111" s="150">
        <v>53</v>
      </c>
      <c r="L111" s="150">
        <v>12</v>
      </c>
      <c r="M111" s="150">
        <v>16</v>
      </c>
      <c r="N111" s="150">
        <v>1</v>
      </c>
      <c r="O111" s="150">
        <v>5</v>
      </c>
      <c r="P111" s="150">
        <v>0</v>
      </c>
      <c r="Q111" s="150">
        <v>1</v>
      </c>
    </row>
    <row r="112" spans="1:17" s="191" customFormat="1" ht="18" customHeight="1">
      <c r="A112" s="153" t="s">
        <v>90</v>
      </c>
      <c r="B112" s="150">
        <v>74</v>
      </c>
      <c r="C112" s="150">
        <v>81</v>
      </c>
      <c r="D112" s="150">
        <v>76</v>
      </c>
      <c r="E112" s="150">
        <v>91</v>
      </c>
      <c r="F112" s="150">
        <v>78</v>
      </c>
      <c r="G112" s="150">
        <v>87</v>
      </c>
      <c r="H112" s="150">
        <v>65</v>
      </c>
      <c r="I112" s="150">
        <v>93</v>
      </c>
      <c r="J112" s="150">
        <v>36</v>
      </c>
      <c r="K112" s="150">
        <v>72</v>
      </c>
      <c r="L112" s="150">
        <v>9</v>
      </c>
      <c r="M112" s="150">
        <v>43</v>
      </c>
      <c r="N112" s="150">
        <v>6</v>
      </c>
      <c r="O112" s="150">
        <v>7</v>
      </c>
      <c r="P112" s="150">
        <v>0</v>
      </c>
      <c r="Q112" s="150">
        <v>1</v>
      </c>
    </row>
    <row r="113" spans="1:17" s="192" customFormat="1" ht="18" customHeight="1">
      <c r="A113" s="153" t="s">
        <v>89</v>
      </c>
      <c r="B113" s="150">
        <v>77</v>
      </c>
      <c r="C113" s="150">
        <v>57</v>
      </c>
      <c r="D113" s="150">
        <v>86</v>
      </c>
      <c r="E113" s="150">
        <v>87</v>
      </c>
      <c r="F113" s="150">
        <v>64</v>
      </c>
      <c r="G113" s="150">
        <v>83</v>
      </c>
      <c r="H113" s="150">
        <v>55</v>
      </c>
      <c r="I113" s="150">
        <v>74</v>
      </c>
      <c r="J113" s="150">
        <v>37</v>
      </c>
      <c r="K113" s="150">
        <v>40</v>
      </c>
      <c r="L113" s="150">
        <v>11</v>
      </c>
      <c r="M113" s="150">
        <v>15</v>
      </c>
      <c r="N113" s="150">
        <v>1</v>
      </c>
      <c r="O113" s="150">
        <v>1</v>
      </c>
      <c r="P113" s="150">
        <v>0</v>
      </c>
      <c r="Q113" s="150">
        <v>1</v>
      </c>
    </row>
    <row r="114" spans="1:17" s="191" customFormat="1" ht="18" customHeight="1">
      <c r="A114" s="153" t="s">
        <v>88</v>
      </c>
      <c r="B114" s="150">
        <v>134</v>
      </c>
      <c r="C114" s="150">
        <v>118</v>
      </c>
      <c r="D114" s="150">
        <v>154</v>
      </c>
      <c r="E114" s="150">
        <v>141</v>
      </c>
      <c r="F114" s="150">
        <v>98</v>
      </c>
      <c r="G114" s="150">
        <v>150</v>
      </c>
      <c r="H114" s="150">
        <v>68</v>
      </c>
      <c r="I114" s="150">
        <v>114</v>
      </c>
      <c r="J114" s="150">
        <v>49</v>
      </c>
      <c r="K114" s="150">
        <v>76</v>
      </c>
      <c r="L114" s="150">
        <v>23</v>
      </c>
      <c r="M114" s="150">
        <v>41</v>
      </c>
      <c r="N114" s="150">
        <v>5</v>
      </c>
      <c r="O114" s="150">
        <v>10</v>
      </c>
      <c r="P114" s="150">
        <v>1</v>
      </c>
      <c r="Q114" s="150">
        <v>3</v>
      </c>
    </row>
    <row r="115" spans="1:17" s="191" customFormat="1" ht="18" customHeight="1">
      <c r="A115" s="153" t="s">
        <v>87</v>
      </c>
      <c r="B115" s="150">
        <v>106</v>
      </c>
      <c r="C115" s="150">
        <v>104</v>
      </c>
      <c r="D115" s="150">
        <v>101</v>
      </c>
      <c r="E115" s="150">
        <v>98</v>
      </c>
      <c r="F115" s="150">
        <v>55</v>
      </c>
      <c r="G115" s="150">
        <v>72</v>
      </c>
      <c r="H115" s="150">
        <v>35</v>
      </c>
      <c r="I115" s="150">
        <v>53</v>
      </c>
      <c r="J115" s="150">
        <v>26</v>
      </c>
      <c r="K115" s="150">
        <v>43</v>
      </c>
      <c r="L115" s="150">
        <v>9</v>
      </c>
      <c r="M115" s="150">
        <v>20</v>
      </c>
      <c r="N115" s="150">
        <v>4</v>
      </c>
      <c r="O115" s="150">
        <v>5</v>
      </c>
      <c r="P115" s="150">
        <v>0</v>
      </c>
      <c r="Q115" s="150">
        <v>2</v>
      </c>
    </row>
    <row r="116" spans="1:17" s="191" customFormat="1" ht="18" customHeight="1">
      <c r="A116" s="153" t="s">
        <v>86</v>
      </c>
      <c r="B116" s="150">
        <v>108</v>
      </c>
      <c r="C116" s="150">
        <v>100</v>
      </c>
      <c r="D116" s="150">
        <v>106</v>
      </c>
      <c r="E116" s="150">
        <v>129</v>
      </c>
      <c r="F116" s="150">
        <v>90</v>
      </c>
      <c r="G116" s="150">
        <v>95</v>
      </c>
      <c r="H116" s="150">
        <v>64</v>
      </c>
      <c r="I116" s="150">
        <v>86</v>
      </c>
      <c r="J116" s="150">
        <v>28</v>
      </c>
      <c r="K116" s="150">
        <v>77</v>
      </c>
      <c r="L116" s="150">
        <v>13</v>
      </c>
      <c r="M116" s="150">
        <v>28</v>
      </c>
      <c r="N116" s="150">
        <v>2</v>
      </c>
      <c r="O116" s="150">
        <v>7</v>
      </c>
      <c r="P116" s="150">
        <v>0</v>
      </c>
      <c r="Q116" s="150">
        <v>1</v>
      </c>
    </row>
    <row r="117" spans="1:17" s="191" customFormat="1" ht="18" customHeight="1">
      <c r="A117" s="153" t="s">
        <v>85</v>
      </c>
      <c r="B117" s="150">
        <v>103</v>
      </c>
      <c r="C117" s="150">
        <v>100</v>
      </c>
      <c r="D117" s="150">
        <v>120</v>
      </c>
      <c r="E117" s="150">
        <v>151</v>
      </c>
      <c r="F117" s="150">
        <v>107</v>
      </c>
      <c r="G117" s="150">
        <v>114</v>
      </c>
      <c r="H117" s="150">
        <v>62</v>
      </c>
      <c r="I117" s="150">
        <v>116</v>
      </c>
      <c r="J117" s="150">
        <v>52</v>
      </c>
      <c r="K117" s="150">
        <v>86</v>
      </c>
      <c r="L117" s="150">
        <v>17</v>
      </c>
      <c r="M117" s="150">
        <v>54</v>
      </c>
      <c r="N117" s="150">
        <v>1</v>
      </c>
      <c r="O117" s="150">
        <v>10</v>
      </c>
      <c r="P117" s="150">
        <v>1</v>
      </c>
      <c r="Q117" s="150">
        <v>1</v>
      </c>
    </row>
    <row r="118" spans="1:17" s="191" customFormat="1" ht="18" customHeight="1">
      <c r="A118" s="153" t="s">
        <v>84</v>
      </c>
      <c r="B118" s="150">
        <v>104</v>
      </c>
      <c r="C118" s="150">
        <v>105</v>
      </c>
      <c r="D118" s="150">
        <v>115</v>
      </c>
      <c r="E118" s="150">
        <v>123</v>
      </c>
      <c r="F118" s="150">
        <v>82</v>
      </c>
      <c r="G118" s="150">
        <v>104</v>
      </c>
      <c r="H118" s="150">
        <v>56</v>
      </c>
      <c r="I118" s="150">
        <v>88</v>
      </c>
      <c r="J118" s="150">
        <v>37</v>
      </c>
      <c r="K118" s="150">
        <v>61</v>
      </c>
      <c r="L118" s="150">
        <v>14</v>
      </c>
      <c r="M118" s="150">
        <v>32</v>
      </c>
      <c r="N118" s="150">
        <v>2</v>
      </c>
      <c r="O118" s="150">
        <v>7</v>
      </c>
      <c r="P118" s="150">
        <v>0</v>
      </c>
      <c r="Q118" s="150">
        <v>2</v>
      </c>
    </row>
    <row r="119" spans="1:17" s="191" customFormat="1" ht="18" customHeight="1">
      <c r="A119" s="153" t="s">
        <v>83</v>
      </c>
      <c r="B119" s="150">
        <v>99</v>
      </c>
      <c r="C119" s="150">
        <v>92</v>
      </c>
      <c r="D119" s="150">
        <v>80</v>
      </c>
      <c r="E119" s="150">
        <v>109</v>
      </c>
      <c r="F119" s="150">
        <v>76</v>
      </c>
      <c r="G119" s="150">
        <v>107</v>
      </c>
      <c r="H119" s="150">
        <v>68</v>
      </c>
      <c r="I119" s="150">
        <v>73</v>
      </c>
      <c r="J119" s="150">
        <v>32</v>
      </c>
      <c r="K119" s="150">
        <v>50</v>
      </c>
      <c r="L119" s="150">
        <v>15</v>
      </c>
      <c r="M119" s="150">
        <v>32</v>
      </c>
      <c r="N119" s="150">
        <v>0</v>
      </c>
      <c r="O119" s="150">
        <v>6</v>
      </c>
      <c r="P119" s="150">
        <v>0</v>
      </c>
      <c r="Q119" s="150">
        <v>1</v>
      </c>
    </row>
    <row r="120" spans="1:17" s="192" customFormat="1" ht="18" customHeight="1">
      <c r="A120" s="153" t="s">
        <v>82</v>
      </c>
      <c r="B120" s="150">
        <v>47</v>
      </c>
      <c r="C120" s="150">
        <v>42</v>
      </c>
      <c r="D120" s="150">
        <v>38</v>
      </c>
      <c r="E120" s="150">
        <v>51</v>
      </c>
      <c r="F120" s="150">
        <v>36</v>
      </c>
      <c r="G120" s="150">
        <v>47</v>
      </c>
      <c r="H120" s="150">
        <v>24</v>
      </c>
      <c r="I120" s="150">
        <v>42</v>
      </c>
      <c r="J120" s="150">
        <v>14</v>
      </c>
      <c r="K120" s="150">
        <v>24</v>
      </c>
      <c r="L120" s="150">
        <v>9</v>
      </c>
      <c r="M120" s="150">
        <v>18</v>
      </c>
      <c r="N120" s="150">
        <v>0</v>
      </c>
      <c r="O120" s="150">
        <v>7</v>
      </c>
      <c r="P120" s="150">
        <v>0</v>
      </c>
      <c r="Q120" s="150">
        <v>1</v>
      </c>
    </row>
    <row r="121" spans="1:17" s="191" customFormat="1" ht="18" customHeight="1">
      <c r="A121" s="153" t="s">
        <v>81</v>
      </c>
      <c r="B121" s="150">
        <v>77</v>
      </c>
      <c r="C121" s="150">
        <v>71</v>
      </c>
      <c r="D121" s="150">
        <v>62</v>
      </c>
      <c r="E121" s="150">
        <v>86</v>
      </c>
      <c r="F121" s="150">
        <v>53</v>
      </c>
      <c r="G121" s="150">
        <v>83</v>
      </c>
      <c r="H121" s="150">
        <v>46</v>
      </c>
      <c r="I121" s="150">
        <v>58</v>
      </c>
      <c r="J121" s="150">
        <v>34</v>
      </c>
      <c r="K121" s="150">
        <v>42</v>
      </c>
      <c r="L121" s="150">
        <v>5</v>
      </c>
      <c r="M121" s="150">
        <v>14</v>
      </c>
      <c r="N121" s="150">
        <v>1</v>
      </c>
      <c r="O121" s="150">
        <v>5</v>
      </c>
      <c r="P121" s="150">
        <v>0</v>
      </c>
      <c r="Q121" s="150">
        <v>0</v>
      </c>
    </row>
    <row r="122" spans="1:17" s="191" customFormat="1" ht="18" customHeight="1">
      <c r="A122" s="153" t="s">
        <v>80</v>
      </c>
      <c r="B122" s="150">
        <v>42</v>
      </c>
      <c r="C122" s="150">
        <v>55</v>
      </c>
      <c r="D122" s="150">
        <v>65</v>
      </c>
      <c r="E122" s="150">
        <v>59</v>
      </c>
      <c r="F122" s="150">
        <v>49</v>
      </c>
      <c r="G122" s="150">
        <v>61</v>
      </c>
      <c r="H122" s="150">
        <v>41</v>
      </c>
      <c r="I122" s="150">
        <v>61</v>
      </c>
      <c r="J122" s="150">
        <v>27</v>
      </c>
      <c r="K122" s="150">
        <v>41</v>
      </c>
      <c r="L122" s="150">
        <v>9</v>
      </c>
      <c r="M122" s="150">
        <v>19</v>
      </c>
      <c r="N122" s="150">
        <v>0</v>
      </c>
      <c r="O122" s="150">
        <v>4</v>
      </c>
      <c r="P122" s="150">
        <v>0</v>
      </c>
      <c r="Q122" s="150">
        <v>0</v>
      </c>
    </row>
    <row r="123" spans="1:17" s="191" customFormat="1" ht="18" customHeight="1">
      <c r="A123" s="153" t="s">
        <v>79</v>
      </c>
      <c r="B123" s="150">
        <v>44</v>
      </c>
      <c r="C123" s="150">
        <v>43</v>
      </c>
      <c r="D123" s="150">
        <v>62</v>
      </c>
      <c r="E123" s="150">
        <v>61</v>
      </c>
      <c r="F123" s="150">
        <v>35</v>
      </c>
      <c r="G123" s="150">
        <v>53</v>
      </c>
      <c r="H123" s="150">
        <v>40</v>
      </c>
      <c r="I123" s="150">
        <v>46</v>
      </c>
      <c r="J123" s="150">
        <v>19</v>
      </c>
      <c r="K123" s="150">
        <v>28</v>
      </c>
      <c r="L123" s="150">
        <v>9</v>
      </c>
      <c r="M123" s="150">
        <v>15</v>
      </c>
      <c r="N123" s="150">
        <v>0</v>
      </c>
      <c r="O123" s="150">
        <v>5</v>
      </c>
      <c r="P123" s="150">
        <v>0</v>
      </c>
      <c r="Q123" s="150">
        <v>2</v>
      </c>
    </row>
    <row r="124" spans="1:17" s="191" customFormat="1" ht="18" customHeight="1">
      <c r="A124" s="153" t="s">
        <v>78</v>
      </c>
      <c r="B124" s="150">
        <v>46</v>
      </c>
      <c r="C124" s="150">
        <v>46</v>
      </c>
      <c r="D124" s="150">
        <v>51</v>
      </c>
      <c r="E124" s="150">
        <v>56</v>
      </c>
      <c r="F124" s="150">
        <v>31</v>
      </c>
      <c r="G124" s="150">
        <v>66</v>
      </c>
      <c r="H124" s="150">
        <v>30</v>
      </c>
      <c r="I124" s="150">
        <v>56</v>
      </c>
      <c r="J124" s="150">
        <v>17</v>
      </c>
      <c r="K124" s="150">
        <v>46</v>
      </c>
      <c r="L124" s="150">
        <v>5</v>
      </c>
      <c r="M124" s="150">
        <v>14</v>
      </c>
      <c r="N124" s="150">
        <v>0</v>
      </c>
      <c r="O124" s="150">
        <v>7</v>
      </c>
      <c r="P124" s="150">
        <v>1</v>
      </c>
      <c r="Q124" s="150">
        <v>0</v>
      </c>
    </row>
    <row r="125" spans="1:17" s="191" customFormat="1" ht="18" customHeight="1">
      <c r="A125" s="153" t="s">
        <v>77</v>
      </c>
      <c r="B125" s="150">
        <v>70</v>
      </c>
      <c r="C125" s="150">
        <v>68</v>
      </c>
      <c r="D125" s="150">
        <v>93</v>
      </c>
      <c r="E125" s="150">
        <v>106</v>
      </c>
      <c r="F125" s="150">
        <v>53</v>
      </c>
      <c r="G125" s="150">
        <v>79</v>
      </c>
      <c r="H125" s="150">
        <v>43</v>
      </c>
      <c r="I125" s="150">
        <v>52</v>
      </c>
      <c r="J125" s="150">
        <v>20</v>
      </c>
      <c r="K125" s="150">
        <v>48</v>
      </c>
      <c r="L125" s="150">
        <v>7</v>
      </c>
      <c r="M125" s="150">
        <v>20</v>
      </c>
      <c r="N125" s="150">
        <v>2</v>
      </c>
      <c r="O125" s="150">
        <v>8</v>
      </c>
      <c r="P125" s="150">
        <v>0</v>
      </c>
      <c r="Q125" s="150">
        <v>1</v>
      </c>
    </row>
    <row r="126" spans="1:17" s="192" customFormat="1" ht="18" customHeight="1">
      <c r="A126" s="153" t="s">
        <v>76</v>
      </c>
      <c r="B126" s="150">
        <v>86</v>
      </c>
      <c r="C126" s="150">
        <v>87</v>
      </c>
      <c r="D126" s="150">
        <v>85</v>
      </c>
      <c r="E126" s="150">
        <v>101</v>
      </c>
      <c r="F126" s="150">
        <v>84</v>
      </c>
      <c r="G126" s="150">
        <v>122</v>
      </c>
      <c r="H126" s="150">
        <v>61</v>
      </c>
      <c r="I126" s="150">
        <v>118</v>
      </c>
      <c r="J126" s="150">
        <v>37</v>
      </c>
      <c r="K126" s="150">
        <v>81</v>
      </c>
      <c r="L126" s="150">
        <v>12</v>
      </c>
      <c r="M126" s="150">
        <v>31</v>
      </c>
      <c r="N126" s="150">
        <v>1</v>
      </c>
      <c r="O126" s="150">
        <v>9</v>
      </c>
      <c r="P126" s="150">
        <v>0</v>
      </c>
      <c r="Q126" s="150">
        <v>2</v>
      </c>
    </row>
    <row r="127" spans="1:17" s="191" customFormat="1" ht="18" customHeight="1">
      <c r="A127" s="153" t="s">
        <v>75</v>
      </c>
      <c r="B127" s="150">
        <v>94</v>
      </c>
      <c r="C127" s="150">
        <v>88</v>
      </c>
      <c r="D127" s="150">
        <v>91</v>
      </c>
      <c r="E127" s="150">
        <v>96</v>
      </c>
      <c r="F127" s="150">
        <v>68</v>
      </c>
      <c r="G127" s="150">
        <v>80</v>
      </c>
      <c r="H127" s="150">
        <v>38</v>
      </c>
      <c r="I127" s="150">
        <v>69</v>
      </c>
      <c r="J127" s="150">
        <v>24</v>
      </c>
      <c r="K127" s="150">
        <v>40</v>
      </c>
      <c r="L127" s="150">
        <v>10</v>
      </c>
      <c r="M127" s="150">
        <v>18</v>
      </c>
      <c r="N127" s="150">
        <v>0</v>
      </c>
      <c r="O127" s="150">
        <v>5</v>
      </c>
      <c r="P127" s="150">
        <v>0</v>
      </c>
      <c r="Q127" s="150">
        <v>0</v>
      </c>
    </row>
    <row r="128" spans="1:17" s="191" customFormat="1" ht="18" customHeight="1">
      <c r="A128" s="153" t="s">
        <v>74</v>
      </c>
      <c r="B128" s="150">
        <v>88</v>
      </c>
      <c r="C128" s="150">
        <v>88</v>
      </c>
      <c r="D128" s="150">
        <v>95</v>
      </c>
      <c r="E128" s="150">
        <v>103</v>
      </c>
      <c r="F128" s="150">
        <v>65</v>
      </c>
      <c r="G128" s="150">
        <v>78</v>
      </c>
      <c r="H128" s="150">
        <v>42</v>
      </c>
      <c r="I128" s="150">
        <v>68</v>
      </c>
      <c r="J128" s="150">
        <v>21</v>
      </c>
      <c r="K128" s="150">
        <v>59</v>
      </c>
      <c r="L128" s="150">
        <v>13</v>
      </c>
      <c r="M128" s="150">
        <v>22</v>
      </c>
      <c r="N128" s="150">
        <v>1</v>
      </c>
      <c r="O128" s="150">
        <v>6</v>
      </c>
      <c r="P128" s="150">
        <v>1</v>
      </c>
      <c r="Q128" s="150">
        <v>0</v>
      </c>
    </row>
    <row r="129" spans="1:17" s="191" customFormat="1" ht="18" customHeight="1">
      <c r="A129" s="153" t="s">
        <v>73</v>
      </c>
      <c r="B129" s="150">
        <v>140</v>
      </c>
      <c r="C129" s="150">
        <v>121</v>
      </c>
      <c r="D129" s="150">
        <v>144</v>
      </c>
      <c r="E129" s="150">
        <v>148</v>
      </c>
      <c r="F129" s="150">
        <v>100</v>
      </c>
      <c r="G129" s="150">
        <v>126</v>
      </c>
      <c r="H129" s="150">
        <v>74</v>
      </c>
      <c r="I129" s="150">
        <v>116</v>
      </c>
      <c r="J129" s="150">
        <v>49</v>
      </c>
      <c r="K129" s="150">
        <v>93</v>
      </c>
      <c r="L129" s="150">
        <v>15</v>
      </c>
      <c r="M129" s="150">
        <v>50</v>
      </c>
      <c r="N129" s="150">
        <v>6</v>
      </c>
      <c r="O129" s="150">
        <v>13</v>
      </c>
      <c r="P129" s="150">
        <v>0</v>
      </c>
      <c r="Q129" s="150">
        <v>2</v>
      </c>
    </row>
    <row r="130" spans="1:17" s="191" customFormat="1" ht="18" customHeight="1">
      <c r="A130" s="153" t="s">
        <v>72</v>
      </c>
      <c r="B130" s="150">
        <v>82</v>
      </c>
      <c r="C130" s="150">
        <v>64</v>
      </c>
      <c r="D130" s="150">
        <v>80</v>
      </c>
      <c r="E130" s="150">
        <v>98</v>
      </c>
      <c r="F130" s="150">
        <v>57</v>
      </c>
      <c r="G130" s="150">
        <v>66</v>
      </c>
      <c r="H130" s="150">
        <v>32</v>
      </c>
      <c r="I130" s="150">
        <v>63</v>
      </c>
      <c r="J130" s="150">
        <v>26</v>
      </c>
      <c r="K130" s="150">
        <v>56</v>
      </c>
      <c r="L130" s="150">
        <v>9</v>
      </c>
      <c r="M130" s="150">
        <v>26</v>
      </c>
      <c r="N130" s="150">
        <v>0</v>
      </c>
      <c r="O130" s="150">
        <v>11</v>
      </c>
      <c r="P130" s="150">
        <v>1</v>
      </c>
      <c r="Q130" s="150">
        <v>3</v>
      </c>
    </row>
    <row r="131" spans="1:17" s="191" customFormat="1" ht="18" customHeight="1">
      <c r="A131" s="153" t="s">
        <v>71</v>
      </c>
      <c r="B131" s="150">
        <v>82</v>
      </c>
      <c r="C131" s="150">
        <v>83</v>
      </c>
      <c r="D131" s="150">
        <v>82</v>
      </c>
      <c r="E131" s="150">
        <v>96</v>
      </c>
      <c r="F131" s="150">
        <v>75</v>
      </c>
      <c r="G131" s="150">
        <v>87</v>
      </c>
      <c r="H131" s="150">
        <v>44</v>
      </c>
      <c r="I131" s="150">
        <v>77</v>
      </c>
      <c r="J131" s="150">
        <v>28</v>
      </c>
      <c r="K131" s="150">
        <v>64</v>
      </c>
      <c r="L131" s="150">
        <v>7</v>
      </c>
      <c r="M131" s="150">
        <v>22</v>
      </c>
      <c r="N131" s="150">
        <v>4</v>
      </c>
      <c r="O131" s="150">
        <v>10</v>
      </c>
      <c r="P131" s="150">
        <v>0</v>
      </c>
      <c r="Q131" s="150">
        <v>0</v>
      </c>
    </row>
    <row r="132" spans="1:17" s="191" customFormat="1" ht="18" customHeight="1">
      <c r="A132" s="153" t="s">
        <v>70</v>
      </c>
      <c r="B132" s="150">
        <v>65</v>
      </c>
      <c r="C132" s="150">
        <v>63</v>
      </c>
      <c r="D132" s="150">
        <v>84</v>
      </c>
      <c r="E132" s="150">
        <v>83</v>
      </c>
      <c r="F132" s="150">
        <v>38</v>
      </c>
      <c r="G132" s="150">
        <v>60</v>
      </c>
      <c r="H132" s="150">
        <v>21</v>
      </c>
      <c r="I132" s="150">
        <v>57</v>
      </c>
      <c r="J132" s="150">
        <v>21</v>
      </c>
      <c r="K132" s="150">
        <v>33</v>
      </c>
      <c r="L132" s="150">
        <v>2</v>
      </c>
      <c r="M132" s="150">
        <v>8</v>
      </c>
      <c r="N132" s="150">
        <v>0</v>
      </c>
      <c r="O132" s="150">
        <v>2</v>
      </c>
      <c r="P132" s="150">
        <v>0</v>
      </c>
      <c r="Q132" s="150">
        <v>1</v>
      </c>
    </row>
    <row r="133" spans="1:17" s="191" customFormat="1" ht="18" customHeight="1">
      <c r="A133" s="153" t="s">
        <v>69</v>
      </c>
      <c r="B133" s="150">
        <v>0</v>
      </c>
      <c r="C133" s="150">
        <v>0</v>
      </c>
      <c r="D133" s="150">
        <v>0</v>
      </c>
      <c r="E133" s="150">
        <v>0</v>
      </c>
      <c r="F133" s="150">
        <v>0</v>
      </c>
      <c r="G133" s="150">
        <v>0</v>
      </c>
      <c r="H133" s="150">
        <v>0</v>
      </c>
      <c r="I133" s="150">
        <v>0</v>
      </c>
      <c r="J133" s="150">
        <v>0</v>
      </c>
      <c r="K133" s="150">
        <v>0</v>
      </c>
      <c r="L133" s="150">
        <v>0</v>
      </c>
      <c r="M133" s="150">
        <v>0</v>
      </c>
      <c r="N133" s="150">
        <v>0</v>
      </c>
      <c r="O133" s="150">
        <v>0</v>
      </c>
      <c r="P133" s="150">
        <v>0</v>
      </c>
      <c r="Q133" s="150">
        <v>0</v>
      </c>
    </row>
    <row r="134" spans="1:17" s="191" customFormat="1" ht="18" customHeight="1">
      <c r="A134" s="153" t="s">
        <v>68</v>
      </c>
      <c r="B134" s="150">
        <v>143</v>
      </c>
      <c r="C134" s="150">
        <v>135</v>
      </c>
      <c r="D134" s="150">
        <v>128</v>
      </c>
      <c r="E134" s="150">
        <v>177</v>
      </c>
      <c r="F134" s="150">
        <v>103</v>
      </c>
      <c r="G134" s="150">
        <v>163</v>
      </c>
      <c r="H134" s="150">
        <v>76</v>
      </c>
      <c r="I134" s="150">
        <v>166</v>
      </c>
      <c r="J134" s="150">
        <v>58</v>
      </c>
      <c r="K134" s="150">
        <v>104</v>
      </c>
      <c r="L134" s="150">
        <v>18</v>
      </c>
      <c r="M134" s="150">
        <v>30</v>
      </c>
      <c r="N134" s="150">
        <v>3</v>
      </c>
      <c r="O134" s="150">
        <v>9</v>
      </c>
      <c r="P134" s="150">
        <v>0</v>
      </c>
      <c r="Q134" s="150">
        <v>1</v>
      </c>
    </row>
    <row r="135" spans="1:17" s="191" customFormat="1" ht="18" customHeight="1">
      <c r="A135" s="153" t="s">
        <v>67</v>
      </c>
      <c r="B135" s="150">
        <v>92</v>
      </c>
      <c r="C135" s="150">
        <v>113</v>
      </c>
      <c r="D135" s="150">
        <v>108</v>
      </c>
      <c r="E135" s="150">
        <v>116</v>
      </c>
      <c r="F135" s="150">
        <v>82</v>
      </c>
      <c r="G135" s="150">
        <v>107</v>
      </c>
      <c r="H135" s="150">
        <v>49</v>
      </c>
      <c r="I135" s="150">
        <v>81</v>
      </c>
      <c r="J135" s="150">
        <v>40</v>
      </c>
      <c r="K135" s="150">
        <v>101</v>
      </c>
      <c r="L135" s="150">
        <v>15</v>
      </c>
      <c r="M135" s="150">
        <v>50</v>
      </c>
      <c r="N135" s="150">
        <v>0</v>
      </c>
      <c r="O135" s="150">
        <v>13</v>
      </c>
      <c r="P135" s="150">
        <v>0</v>
      </c>
      <c r="Q135" s="150">
        <v>1</v>
      </c>
    </row>
    <row r="136" spans="1:17" s="191" customFormat="1" ht="18" customHeight="1">
      <c r="A136" s="153" t="s">
        <v>66</v>
      </c>
      <c r="B136" s="150">
        <v>95</v>
      </c>
      <c r="C136" s="150">
        <v>88</v>
      </c>
      <c r="D136" s="150">
        <v>107</v>
      </c>
      <c r="E136" s="150">
        <v>109</v>
      </c>
      <c r="F136" s="150">
        <v>72</v>
      </c>
      <c r="G136" s="150">
        <v>83</v>
      </c>
      <c r="H136" s="150">
        <v>38</v>
      </c>
      <c r="I136" s="150">
        <v>86</v>
      </c>
      <c r="J136" s="150">
        <v>30</v>
      </c>
      <c r="K136" s="150">
        <v>39</v>
      </c>
      <c r="L136" s="150">
        <v>8</v>
      </c>
      <c r="M136" s="150">
        <v>23</v>
      </c>
      <c r="N136" s="150">
        <v>1</v>
      </c>
      <c r="O136" s="150">
        <v>9</v>
      </c>
      <c r="P136" s="150">
        <v>0</v>
      </c>
      <c r="Q136" s="150">
        <v>2</v>
      </c>
    </row>
    <row r="137" spans="1:17" s="191" customFormat="1" ht="18" customHeight="1">
      <c r="A137" s="153" t="s">
        <v>65</v>
      </c>
      <c r="B137" s="150">
        <v>90</v>
      </c>
      <c r="C137" s="150">
        <v>79</v>
      </c>
      <c r="D137" s="150">
        <v>90</v>
      </c>
      <c r="E137" s="150">
        <v>93</v>
      </c>
      <c r="F137" s="150">
        <v>64</v>
      </c>
      <c r="G137" s="150">
        <v>78</v>
      </c>
      <c r="H137" s="150">
        <v>50</v>
      </c>
      <c r="I137" s="150">
        <v>73</v>
      </c>
      <c r="J137" s="150">
        <v>22</v>
      </c>
      <c r="K137" s="150">
        <v>65</v>
      </c>
      <c r="L137" s="150">
        <v>18</v>
      </c>
      <c r="M137" s="150">
        <v>23</v>
      </c>
      <c r="N137" s="150">
        <v>2</v>
      </c>
      <c r="O137" s="150">
        <v>7</v>
      </c>
      <c r="P137" s="150">
        <v>0</v>
      </c>
      <c r="Q137" s="150">
        <v>2</v>
      </c>
    </row>
    <row r="138" spans="1:17" s="191" customFormat="1" ht="18" customHeight="1">
      <c r="A138" s="153" t="s">
        <v>64</v>
      </c>
      <c r="B138" s="150">
        <v>108</v>
      </c>
      <c r="C138" s="150">
        <v>77</v>
      </c>
      <c r="D138" s="150">
        <v>115</v>
      </c>
      <c r="E138" s="150">
        <v>119</v>
      </c>
      <c r="F138" s="150">
        <v>90</v>
      </c>
      <c r="G138" s="150">
        <v>106</v>
      </c>
      <c r="H138" s="150">
        <v>72</v>
      </c>
      <c r="I138" s="150">
        <v>81</v>
      </c>
      <c r="J138" s="150">
        <v>36</v>
      </c>
      <c r="K138" s="150">
        <v>53</v>
      </c>
      <c r="L138" s="150">
        <v>12</v>
      </c>
      <c r="M138" s="150">
        <v>23</v>
      </c>
      <c r="N138" s="150">
        <v>3</v>
      </c>
      <c r="O138" s="150">
        <v>6</v>
      </c>
      <c r="P138" s="150">
        <v>0</v>
      </c>
      <c r="Q138" s="150">
        <v>1</v>
      </c>
    </row>
    <row r="139" spans="1:17" s="191" customFormat="1" ht="18" customHeight="1">
      <c r="A139" s="153" t="s">
        <v>63</v>
      </c>
      <c r="B139" s="150">
        <v>82</v>
      </c>
      <c r="C139" s="150">
        <v>72</v>
      </c>
      <c r="D139" s="150">
        <v>96</v>
      </c>
      <c r="E139" s="150">
        <v>92</v>
      </c>
      <c r="F139" s="150">
        <v>62</v>
      </c>
      <c r="G139" s="150">
        <v>81</v>
      </c>
      <c r="H139" s="150">
        <v>46</v>
      </c>
      <c r="I139" s="150">
        <v>55</v>
      </c>
      <c r="J139" s="150">
        <v>14</v>
      </c>
      <c r="K139" s="150">
        <v>32</v>
      </c>
      <c r="L139" s="150">
        <v>5</v>
      </c>
      <c r="M139" s="150">
        <v>18</v>
      </c>
      <c r="N139" s="150">
        <v>0</v>
      </c>
      <c r="O139" s="150">
        <v>6</v>
      </c>
      <c r="P139" s="150">
        <v>0</v>
      </c>
      <c r="Q139" s="150">
        <v>0</v>
      </c>
    </row>
    <row r="140" spans="1:17" s="191" customFormat="1" ht="18" customHeight="1">
      <c r="A140" s="153" t="s">
        <v>62</v>
      </c>
      <c r="B140" s="150">
        <v>47</v>
      </c>
      <c r="C140" s="150">
        <v>41</v>
      </c>
      <c r="D140" s="150">
        <v>44</v>
      </c>
      <c r="E140" s="150">
        <v>58</v>
      </c>
      <c r="F140" s="150">
        <v>36</v>
      </c>
      <c r="G140" s="150">
        <v>49</v>
      </c>
      <c r="H140" s="150">
        <v>31</v>
      </c>
      <c r="I140" s="150">
        <v>32</v>
      </c>
      <c r="J140" s="150">
        <v>14</v>
      </c>
      <c r="K140" s="150">
        <v>33</v>
      </c>
      <c r="L140" s="150">
        <v>4</v>
      </c>
      <c r="M140" s="150">
        <v>13</v>
      </c>
      <c r="N140" s="150">
        <v>1</v>
      </c>
      <c r="O140" s="150">
        <v>6</v>
      </c>
      <c r="P140" s="150">
        <v>0</v>
      </c>
      <c r="Q140" s="150">
        <v>1</v>
      </c>
    </row>
    <row r="141" spans="1:17" s="192" customFormat="1" ht="18" customHeight="1">
      <c r="A141" s="153" t="s">
        <v>61</v>
      </c>
      <c r="B141" s="150">
        <v>19</v>
      </c>
      <c r="C141" s="150">
        <v>18</v>
      </c>
      <c r="D141" s="150">
        <v>21</v>
      </c>
      <c r="E141" s="150">
        <v>27</v>
      </c>
      <c r="F141" s="150">
        <v>13</v>
      </c>
      <c r="G141" s="150">
        <v>23</v>
      </c>
      <c r="H141" s="150">
        <v>6</v>
      </c>
      <c r="I141" s="150">
        <v>13</v>
      </c>
      <c r="J141" s="150">
        <v>5</v>
      </c>
      <c r="K141" s="150">
        <v>4</v>
      </c>
      <c r="L141" s="150">
        <v>3</v>
      </c>
      <c r="M141" s="150">
        <v>3</v>
      </c>
      <c r="N141" s="150">
        <v>1</v>
      </c>
      <c r="O141" s="150">
        <v>0</v>
      </c>
      <c r="P141" s="150">
        <v>0</v>
      </c>
      <c r="Q141" s="150">
        <v>0</v>
      </c>
    </row>
    <row r="142" spans="1:17" s="191" customFormat="1" ht="18" customHeight="1">
      <c r="A142" s="153" t="s">
        <v>60</v>
      </c>
      <c r="B142" s="150">
        <v>69</v>
      </c>
      <c r="C142" s="150">
        <v>73</v>
      </c>
      <c r="D142" s="150">
        <v>72</v>
      </c>
      <c r="E142" s="150">
        <v>82</v>
      </c>
      <c r="F142" s="150">
        <v>69</v>
      </c>
      <c r="G142" s="150">
        <v>85</v>
      </c>
      <c r="H142" s="150">
        <v>51</v>
      </c>
      <c r="I142" s="150">
        <v>60</v>
      </c>
      <c r="J142" s="150">
        <v>21</v>
      </c>
      <c r="K142" s="150">
        <v>40</v>
      </c>
      <c r="L142" s="150">
        <v>7</v>
      </c>
      <c r="M142" s="150">
        <v>25</v>
      </c>
      <c r="N142" s="150">
        <v>1</v>
      </c>
      <c r="O142" s="150">
        <v>9</v>
      </c>
      <c r="P142" s="150">
        <v>0</v>
      </c>
      <c r="Q142" s="150">
        <v>0</v>
      </c>
    </row>
    <row r="143" spans="1:17" s="191" customFormat="1" ht="18" customHeight="1">
      <c r="A143" s="153" t="s">
        <v>59</v>
      </c>
      <c r="B143" s="150">
        <v>92</v>
      </c>
      <c r="C143" s="150">
        <v>82</v>
      </c>
      <c r="D143" s="150">
        <v>81</v>
      </c>
      <c r="E143" s="150">
        <v>108</v>
      </c>
      <c r="F143" s="150">
        <v>77</v>
      </c>
      <c r="G143" s="150">
        <v>85</v>
      </c>
      <c r="H143" s="150">
        <v>58</v>
      </c>
      <c r="I143" s="150">
        <v>71</v>
      </c>
      <c r="J143" s="150">
        <v>18</v>
      </c>
      <c r="K143" s="150">
        <v>43</v>
      </c>
      <c r="L143" s="150">
        <v>6</v>
      </c>
      <c r="M143" s="150">
        <v>10</v>
      </c>
      <c r="N143" s="150">
        <v>0</v>
      </c>
      <c r="O143" s="150">
        <v>1</v>
      </c>
      <c r="P143" s="150">
        <v>0</v>
      </c>
      <c r="Q143" s="150">
        <v>0</v>
      </c>
    </row>
    <row r="144" spans="1:17" s="191" customFormat="1" ht="18" customHeight="1">
      <c r="A144" s="153" t="s">
        <v>58</v>
      </c>
      <c r="B144" s="150">
        <v>67</v>
      </c>
      <c r="C144" s="150">
        <v>67</v>
      </c>
      <c r="D144" s="150">
        <v>86</v>
      </c>
      <c r="E144" s="150">
        <v>104</v>
      </c>
      <c r="F144" s="150">
        <v>70</v>
      </c>
      <c r="G144" s="150">
        <v>120</v>
      </c>
      <c r="H144" s="150">
        <v>76</v>
      </c>
      <c r="I144" s="150">
        <v>103</v>
      </c>
      <c r="J144" s="150">
        <v>29</v>
      </c>
      <c r="K144" s="150">
        <v>45</v>
      </c>
      <c r="L144" s="150">
        <v>7</v>
      </c>
      <c r="M144" s="150">
        <v>14</v>
      </c>
      <c r="N144" s="150">
        <v>1</v>
      </c>
      <c r="O144" s="150">
        <v>3</v>
      </c>
      <c r="P144" s="150">
        <v>0</v>
      </c>
      <c r="Q144" s="150">
        <v>0</v>
      </c>
    </row>
    <row r="145" spans="1:17" s="191" customFormat="1" ht="18" customHeight="1">
      <c r="A145" s="153" t="s">
        <v>57</v>
      </c>
      <c r="B145" s="150">
        <v>68</v>
      </c>
      <c r="C145" s="150">
        <v>64</v>
      </c>
      <c r="D145" s="150">
        <v>67</v>
      </c>
      <c r="E145" s="150">
        <v>66</v>
      </c>
      <c r="F145" s="150">
        <v>70</v>
      </c>
      <c r="G145" s="150">
        <v>110</v>
      </c>
      <c r="H145" s="150">
        <v>59</v>
      </c>
      <c r="I145" s="150">
        <v>68</v>
      </c>
      <c r="J145" s="150">
        <v>33</v>
      </c>
      <c r="K145" s="150">
        <v>49</v>
      </c>
      <c r="L145" s="150">
        <v>8</v>
      </c>
      <c r="M145" s="150">
        <v>15</v>
      </c>
      <c r="N145" s="150">
        <v>0</v>
      </c>
      <c r="O145" s="150">
        <v>7</v>
      </c>
      <c r="P145" s="150">
        <v>1</v>
      </c>
      <c r="Q145" s="150">
        <v>0</v>
      </c>
    </row>
    <row r="146" spans="1:17" s="191" customFormat="1" ht="18" customHeight="1">
      <c r="A146" s="153" t="s">
        <v>56</v>
      </c>
      <c r="B146" s="150">
        <v>45</v>
      </c>
      <c r="C146" s="150">
        <v>33</v>
      </c>
      <c r="D146" s="150">
        <v>50</v>
      </c>
      <c r="E146" s="150">
        <v>61</v>
      </c>
      <c r="F146" s="150">
        <v>45</v>
      </c>
      <c r="G146" s="150">
        <v>57</v>
      </c>
      <c r="H146" s="150">
        <v>27</v>
      </c>
      <c r="I146" s="150">
        <v>50</v>
      </c>
      <c r="J146" s="150">
        <v>19</v>
      </c>
      <c r="K146" s="150">
        <v>23</v>
      </c>
      <c r="L146" s="150">
        <v>6</v>
      </c>
      <c r="M146" s="150">
        <v>7</v>
      </c>
      <c r="N146" s="150">
        <v>0</v>
      </c>
      <c r="O146" s="150">
        <v>1</v>
      </c>
      <c r="P146" s="150">
        <v>0</v>
      </c>
      <c r="Q146" s="150">
        <v>1</v>
      </c>
    </row>
    <row r="147" spans="1:17" s="191" customFormat="1" ht="18" customHeight="1">
      <c r="A147" s="153" t="s">
        <v>55</v>
      </c>
      <c r="B147" s="150">
        <v>0</v>
      </c>
      <c r="C147" s="150">
        <v>0</v>
      </c>
      <c r="D147" s="150">
        <v>0</v>
      </c>
      <c r="E147" s="150">
        <v>0</v>
      </c>
      <c r="F147" s="150">
        <v>0</v>
      </c>
      <c r="G147" s="150">
        <v>0</v>
      </c>
      <c r="H147" s="150">
        <v>0</v>
      </c>
      <c r="I147" s="150">
        <v>0</v>
      </c>
      <c r="J147" s="150">
        <v>0</v>
      </c>
      <c r="K147" s="150">
        <v>0</v>
      </c>
      <c r="L147" s="150">
        <v>0</v>
      </c>
      <c r="M147" s="150">
        <v>0</v>
      </c>
      <c r="N147" s="150">
        <v>0</v>
      </c>
      <c r="O147" s="150">
        <v>0</v>
      </c>
      <c r="P147" s="150">
        <v>0</v>
      </c>
      <c r="Q147" s="150">
        <v>0</v>
      </c>
    </row>
    <row r="148" spans="1:17" s="191" customFormat="1" ht="18" customHeight="1">
      <c r="A148" s="153" t="s">
        <v>54</v>
      </c>
      <c r="B148" s="150">
        <v>56</v>
      </c>
      <c r="C148" s="150">
        <v>43</v>
      </c>
      <c r="D148" s="150">
        <v>65</v>
      </c>
      <c r="E148" s="150">
        <v>68</v>
      </c>
      <c r="F148" s="150">
        <v>51</v>
      </c>
      <c r="G148" s="150">
        <v>66</v>
      </c>
      <c r="H148" s="150">
        <v>31</v>
      </c>
      <c r="I148" s="150">
        <v>56</v>
      </c>
      <c r="J148" s="150">
        <v>20</v>
      </c>
      <c r="K148" s="150">
        <v>34</v>
      </c>
      <c r="L148" s="150">
        <v>7</v>
      </c>
      <c r="M148" s="150">
        <v>13</v>
      </c>
      <c r="N148" s="150">
        <v>1</v>
      </c>
      <c r="O148" s="150">
        <v>0</v>
      </c>
      <c r="P148" s="150">
        <v>0</v>
      </c>
      <c r="Q148" s="150">
        <v>4</v>
      </c>
    </row>
    <row r="149" spans="1:17" s="191" customFormat="1" ht="18" customHeight="1">
      <c r="A149" s="153" t="s">
        <v>53</v>
      </c>
      <c r="B149" s="150">
        <v>66</v>
      </c>
      <c r="C149" s="150">
        <v>58</v>
      </c>
      <c r="D149" s="150">
        <v>63</v>
      </c>
      <c r="E149" s="150">
        <v>66</v>
      </c>
      <c r="F149" s="150">
        <v>37</v>
      </c>
      <c r="G149" s="150">
        <v>47</v>
      </c>
      <c r="H149" s="150">
        <v>34</v>
      </c>
      <c r="I149" s="150">
        <v>51</v>
      </c>
      <c r="J149" s="150">
        <v>16</v>
      </c>
      <c r="K149" s="150">
        <v>31</v>
      </c>
      <c r="L149" s="150">
        <v>9</v>
      </c>
      <c r="M149" s="150">
        <v>12</v>
      </c>
      <c r="N149" s="150">
        <v>0</v>
      </c>
      <c r="O149" s="150">
        <v>2</v>
      </c>
      <c r="P149" s="150">
        <v>0</v>
      </c>
      <c r="Q149" s="150">
        <v>0</v>
      </c>
    </row>
    <row r="150" spans="1:17" s="191" customFormat="1" ht="18" customHeight="1">
      <c r="A150" s="153" t="s">
        <v>52</v>
      </c>
      <c r="B150" s="150">
        <v>42</v>
      </c>
      <c r="C150" s="150">
        <v>34</v>
      </c>
      <c r="D150" s="150">
        <v>52</v>
      </c>
      <c r="E150" s="150">
        <v>49</v>
      </c>
      <c r="F150" s="150">
        <v>46</v>
      </c>
      <c r="G150" s="150">
        <v>38</v>
      </c>
      <c r="H150" s="150">
        <v>22</v>
      </c>
      <c r="I150" s="150">
        <v>36</v>
      </c>
      <c r="J150" s="150">
        <v>17</v>
      </c>
      <c r="K150" s="150">
        <v>26</v>
      </c>
      <c r="L150" s="150">
        <v>6</v>
      </c>
      <c r="M150" s="150">
        <v>17</v>
      </c>
      <c r="N150" s="150">
        <v>0</v>
      </c>
      <c r="O150" s="150">
        <v>3</v>
      </c>
      <c r="P150" s="150">
        <v>0</v>
      </c>
      <c r="Q150" s="150">
        <v>1</v>
      </c>
    </row>
    <row r="151" spans="1:17" s="191" customFormat="1" ht="18" customHeight="1">
      <c r="A151" s="153" t="s">
        <v>51</v>
      </c>
      <c r="B151" s="150">
        <v>32</v>
      </c>
      <c r="C151" s="150">
        <v>32</v>
      </c>
      <c r="D151" s="150">
        <v>30</v>
      </c>
      <c r="E151" s="150">
        <v>26</v>
      </c>
      <c r="F151" s="150">
        <v>20</v>
      </c>
      <c r="G151" s="150">
        <v>30</v>
      </c>
      <c r="H151" s="150">
        <v>10</v>
      </c>
      <c r="I151" s="150">
        <v>28</v>
      </c>
      <c r="J151" s="150">
        <v>6</v>
      </c>
      <c r="K151" s="150">
        <v>11</v>
      </c>
      <c r="L151" s="150">
        <v>2</v>
      </c>
      <c r="M151" s="150">
        <v>7</v>
      </c>
      <c r="N151" s="150">
        <v>1</v>
      </c>
      <c r="O151" s="150">
        <v>1</v>
      </c>
      <c r="P151" s="150">
        <v>0</v>
      </c>
      <c r="Q151" s="150">
        <v>0</v>
      </c>
    </row>
    <row r="152" spans="1:17" s="191" customFormat="1" ht="18" customHeight="1">
      <c r="A152" s="153" t="s">
        <v>50</v>
      </c>
      <c r="B152" s="150">
        <v>63</v>
      </c>
      <c r="C152" s="150">
        <v>44</v>
      </c>
      <c r="D152" s="150">
        <v>57</v>
      </c>
      <c r="E152" s="150">
        <v>53</v>
      </c>
      <c r="F152" s="150">
        <v>34</v>
      </c>
      <c r="G152" s="150">
        <v>34</v>
      </c>
      <c r="H152" s="150">
        <v>22</v>
      </c>
      <c r="I152" s="150">
        <v>29</v>
      </c>
      <c r="J152" s="150">
        <v>17</v>
      </c>
      <c r="K152" s="150">
        <v>22</v>
      </c>
      <c r="L152" s="150">
        <v>3</v>
      </c>
      <c r="M152" s="150">
        <v>9</v>
      </c>
      <c r="N152" s="150">
        <v>2</v>
      </c>
      <c r="O152" s="150">
        <v>6</v>
      </c>
      <c r="P152" s="150">
        <v>0</v>
      </c>
      <c r="Q152" s="150">
        <v>0</v>
      </c>
    </row>
    <row r="153" spans="1:17" s="192" customFormat="1" ht="18" customHeight="1">
      <c r="A153" s="153" t="s">
        <v>49</v>
      </c>
      <c r="B153" s="150">
        <v>13</v>
      </c>
      <c r="C153" s="150">
        <v>10</v>
      </c>
      <c r="D153" s="150">
        <v>13</v>
      </c>
      <c r="E153" s="150">
        <v>11</v>
      </c>
      <c r="F153" s="150">
        <v>10</v>
      </c>
      <c r="G153" s="150">
        <v>15</v>
      </c>
      <c r="H153" s="150">
        <v>9</v>
      </c>
      <c r="I153" s="150">
        <v>19</v>
      </c>
      <c r="J153" s="150">
        <v>2</v>
      </c>
      <c r="K153" s="150">
        <v>4</v>
      </c>
      <c r="L153" s="150">
        <v>1</v>
      </c>
      <c r="M153" s="150">
        <v>2</v>
      </c>
      <c r="N153" s="150">
        <v>0</v>
      </c>
      <c r="O153" s="150">
        <v>1</v>
      </c>
      <c r="P153" s="150">
        <v>0</v>
      </c>
      <c r="Q153" s="150">
        <v>0</v>
      </c>
    </row>
    <row r="154" spans="1:17" s="191" customFormat="1" ht="18" customHeight="1">
      <c r="A154" s="153" t="s">
        <v>48</v>
      </c>
      <c r="B154" s="150">
        <v>105</v>
      </c>
      <c r="C154" s="150">
        <v>119</v>
      </c>
      <c r="D154" s="150">
        <v>132</v>
      </c>
      <c r="E154" s="150">
        <v>152</v>
      </c>
      <c r="F154" s="150">
        <v>106</v>
      </c>
      <c r="G154" s="150">
        <v>135</v>
      </c>
      <c r="H154" s="150">
        <v>98</v>
      </c>
      <c r="I154" s="150">
        <v>137</v>
      </c>
      <c r="J154" s="150">
        <v>32</v>
      </c>
      <c r="K154" s="150">
        <v>95</v>
      </c>
      <c r="L154" s="150">
        <v>19</v>
      </c>
      <c r="M154" s="150">
        <v>26</v>
      </c>
      <c r="N154" s="150">
        <v>3</v>
      </c>
      <c r="O154" s="150">
        <v>9</v>
      </c>
      <c r="P154" s="150">
        <v>0</v>
      </c>
      <c r="Q154" s="150">
        <v>1</v>
      </c>
    </row>
    <row r="155" spans="1:17" s="191" customFormat="1" ht="18" customHeight="1">
      <c r="A155" s="153" t="s">
        <v>47</v>
      </c>
      <c r="B155" s="150">
        <v>75</v>
      </c>
      <c r="C155" s="150">
        <v>68</v>
      </c>
      <c r="D155" s="150">
        <v>67</v>
      </c>
      <c r="E155" s="150">
        <v>80</v>
      </c>
      <c r="F155" s="150">
        <v>82</v>
      </c>
      <c r="G155" s="150">
        <v>100</v>
      </c>
      <c r="H155" s="150">
        <v>66</v>
      </c>
      <c r="I155" s="150">
        <v>99</v>
      </c>
      <c r="J155" s="150">
        <v>47</v>
      </c>
      <c r="K155" s="150">
        <v>67</v>
      </c>
      <c r="L155" s="150">
        <v>13</v>
      </c>
      <c r="M155" s="150">
        <v>15</v>
      </c>
      <c r="N155" s="150">
        <v>3</v>
      </c>
      <c r="O155" s="150">
        <v>4</v>
      </c>
      <c r="P155" s="150">
        <v>0</v>
      </c>
      <c r="Q155" s="150">
        <v>1</v>
      </c>
    </row>
    <row r="156" spans="1:17" s="191" customFormat="1" ht="18" customHeight="1">
      <c r="A156" s="153" t="s">
        <v>46</v>
      </c>
      <c r="B156" s="150">
        <v>85</v>
      </c>
      <c r="C156" s="150">
        <v>98</v>
      </c>
      <c r="D156" s="150">
        <v>121</v>
      </c>
      <c r="E156" s="150">
        <v>131</v>
      </c>
      <c r="F156" s="150">
        <v>88</v>
      </c>
      <c r="G156" s="150">
        <v>113</v>
      </c>
      <c r="H156" s="150">
        <v>49</v>
      </c>
      <c r="I156" s="150">
        <v>108</v>
      </c>
      <c r="J156" s="150">
        <v>36</v>
      </c>
      <c r="K156" s="150">
        <v>44</v>
      </c>
      <c r="L156" s="150">
        <v>8</v>
      </c>
      <c r="M156" s="150">
        <v>14</v>
      </c>
      <c r="N156" s="150">
        <v>0</v>
      </c>
      <c r="O156" s="150">
        <v>1</v>
      </c>
      <c r="P156" s="150">
        <v>0</v>
      </c>
      <c r="Q156" s="150">
        <v>0</v>
      </c>
    </row>
    <row r="157" spans="1:17" s="192" customFormat="1" ht="18" customHeight="1">
      <c r="A157" s="153" t="s">
        <v>45</v>
      </c>
      <c r="B157" s="150">
        <v>75</v>
      </c>
      <c r="C157" s="150">
        <v>98</v>
      </c>
      <c r="D157" s="150">
        <v>123</v>
      </c>
      <c r="E157" s="150">
        <v>140</v>
      </c>
      <c r="F157" s="150">
        <v>92</v>
      </c>
      <c r="G157" s="150">
        <v>107</v>
      </c>
      <c r="H157" s="150">
        <v>94</v>
      </c>
      <c r="I157" s="150">
        <v>118</v>
      </c>
      <c r="J157" s="150">
        <v>47</v>
      </c>
      <c r="K157" s="150">
        <v>56</v>
      </c>
      <c r="L157" s="150">
        <v>8</v>
      </c>
      <c r="M157" s="150">
        <v>30</v>
      </c>
      <c r="N157" s="150">
        <v>1</v>
      </c>
      <c r="O157" s="150">
        <v>5</v>
      </c>
      <c r="P157" s="150">
        <v>0</v>
      </c>
      <c r="Q157" s="150">
        <v>2</v>
      </c>
    </row>
    <row r="158" spans="1:17" s="191" customFormat="1" ht="18" customHeight="1">
      <c r="A158" s="153" t="s">
        <v>44</v>
      </c>
      <c r="B158" s="150">
        <v>60</v>
      </c>
      <c r="C158" s="150">
        <v>49</v>
      </c>
      <c r="D158" s="150">
        <v>62</v>
      </c>
      <c r="E158" s="150">
        <v>60</v>
      </c>
      <c r="F158" s="150">
        <v>56</v>
      </c>
      <c r="G158" s="150">
        <v>71</v>
      </c>
      <c r="H158" s="150">
        <v>36</v>
      </c>
      <c r="I158" s="150">
        <v>51</v>
      </c>
      <c r="J158" s="150">
        <v>23</v>
      </c>
      <c r="K158" s="150">
        <v>24</v>
      </c>
      <c r="L158" s="150">
        <v>3</v>
      </c>
      <c r="M158" s="150">
        <v>9</v>
      </c>
      <c r="N158" s="150">
        <v>0</v>
      </c>
      <c r="O158" s="150">
        <v>3</v>
      </c>
      <c r="P158" s="150">
        <v>0</v>
      </c>
      <c r="Q158" s="150">
        <v>1</v>
      </c>
    </row>
    <row r="159" spans="1:17" s="191" customFormat="1" ht="18" customHeight="1">
      <c r="A159" s="153" t="s">
        <v>43</v>
      </c>
      <c r="B159" s="150">
        <v>63</v>
      </c>
      <c r="C159" s="150">
        <v>71</v>
      </c>
      <c r="D159" s="150">
        <v>88</v>
      </c>
      <c r="E159" s="150">
        <v>96</v>
      </c>
      <c r="F159" s="150">
        <v>55</v>
      </c>
      <c r="G159" s="150">
        <v>91</v>
      </c>
      <c r="H159" s="150">
        <v>51</v>
      </c>
      <c r="I159" s="150">
        <v>83</v>
      </c>
      <c r="J159" s="150">
        <v>26</v>
      </c>
      <c r="K159" s="150">
        <v>59</v>
      </c>
      <c r="L159" s="150">
        <v>9</v>
      </c>
      <c r="M159" s="150">
        <v>30</v>
      </c>
      <c r="N159" s="150">
        <v>3</v>
      </c>
      <c r="O159" s="150">
        <v>7</v>
      </c>
      <c r="P159" s="150">
        <v>0</v>
      </c>
      <c r="Q159" s="150">
        <v>0</v>
      </c>
    </row>
    <row r="160" spans="1:17" s="191" customFormat="1" ht="18" customHeight="1">
      <c r="A160" s="153" t="s">
        <v>42</v>
      </c>
      <c r="B160" s="150">
        <v>84</v>
      </c>
      <c r="C160" s="150">
        <v>85</v>
      </c>
      <c r="D160" s="150">
        <v>112</v>
      </c>
      <c r="E160" s="150">
        <v>105</v>
      </c>
      <c r="F160" s="150">
        <v>66</v>
      </c>
      <c r="G160" s="150">
        <v>93</v>
      </c>
      <c r="H160" s="150">
        <v>55</v>
      </c>
      <c r="I160" s="150">
        <v>68</v>
      </c>
      <c r="J160" s="150">
        <v>22</v>
      </c>
      <c r="K160" s="150">
        <v>34</v>
      </c>
      <c r="L160" s="150">
        <v>7</v>
      </c>
      <c r="M160" s="150">
        <v>16</v>
      </c>
      <c r="N160" s="150">
        <v>0</v>
      </c>
      <c r="O160" s="150">
        <v>6</v>
      </c>
      <c r="P160" s="150">
        <v>0</v>
      </c>
      <c r="Q160" s="150">
        <v>1</v>
      </c>
    </row>
    <row r="161" spans="1:17" s="191" customFormat="1" ht="18" customHeight="1">
      <c r="A161" s="153" t="s">
        <v>41</v>
      </c>
      <c r="B161" s="150">
        <v>30</v>
      </c>
      <c r="C161" s="150">
        <v>39</v>
      </c>
      <c r="D161" s="150">
        <v>68</v>
      </c>
      <c r="E161" s="150">
        <v>57</v>
      </c>
      <c r="F161" s="150">
        <v>44</v>
      </c>
      <c r="G161" s="150">
        <v>68</v>
      </c>
      <c r="H161" s="150">
        <v>38</v>
      </c>
      <c r="I161" s="150">
        <v>69</v>
      </c>
      <c r="J161" s="150">
        <v>28</v>
      </c>
      <c r="K161" s="150">
        <v>69</v>
      </c>
      <c r="L161" s="150">
        <v>6</v>
      </c>
      <c r="M161" s="150">
        <v>48</v>
      </c>
      <c r="N161" s="150">
        <v>4</v>
      </c>
      <c r="O161" s="150">
        <v>13</v>
      </c>
      <c r="P161" s="150">
        <v>0</v>
      </c>
      <c r="Q161" s="150">
        <v>6</v>
      </c>
    </row>
    <row r="162" spans="1:17" s="191" customFormat="1" ht="18" customHeight="1">
      <c r="A162" s="153" t="s">
        <v>40</v>
      </c>
      <c r="B162" s="150">
        <v>36</v>
      </c>
      <c r="C162" s="150">
        <v>51</v>
      </c>
      <c r="D162" s="150">
        <v>64</v>
      </c>
      <c r="E162" s="150">
        <v>70</v>
      </c>
      <c r="F162" s="150">
        <v>47</v>
      </c>
      <c r="G162" s="150">
        <v>57</v>
      </c>
      <c r="H162" s="150">
        <v>25</v>
      </c>
      <c r="I162" s="150">
        <v>45</v>
      </c>
      <c r="J162" s="150">
        <v>15</v>
      </c>
      <c r="K162" s="150">
        <v>20</v>
      </c>
      <c r="L162" s="150">
        <v>3</v>
      </c>
      <c r="M162" s="150">
        <v>6</v>
      </c>
      <c r="N162" s="150">
        <v>0</v>
      </c>
      <c r="O162" s="150">
        <v>0</v>
      </c>
      <c r="P162" s="150">
        <v>0</v>
      </c>
      <c r="Q162" s="150">
        <v>1</v>
      </c>
    </row>
    <row r="163" spans="1:17" s="191" customFormat="1" ht="18" customHeight="1">
      <c r="A163" s="152" t="s">
        <v>39</v>
      </c>
      <c r="B163" s="150">
        <v>33</v>
      </c>
      <c r="C163" s="150">
        <v>46</v>
      </c>
      <c r="D163" s="150">
        <v>48</v>
      </c>
      <c r="E163" s="150">
        <v>50</v>
      </c>
      <c r="F163" s="150">
        <v>47</v>
      </c>
      <c r="G163" s="150">
        <v>50</v>
      </c>
      <c r="H163" s="150">
        <v>24</v>
      </c>
      <c r="I163" s="150">
        <v>46</v>
      </c>
      <c r="J163" s="150">
        <v>18</v>
      </c>
      <c r="K163" s="150">
        <v>28</v>
      </c>
      <c r="L163" s="150">
        <v>5</v>
      </c>
      <c r="M163" s="150">
        <v>13</v>
      </c>
      <c r="N163" s="150">
        <v>0</v>
      </c>
      <c r="O163" s="150">
        <v>3</v>
      </c>
      <c r="P163" s="150">
        <v>0</v>
      </c>
      <c r="Q163" s="150">
        <v>1</v>
      </c>
    </row>
    <row r="164" spans="1:17" s="190" customFormat="1" ht="15" customHeight="1">
      <c r="A164" s="144" t="s">
        <v>281</v>
      </c>
      <c r="B164" s="146"/>
      <c r="C164" s="146"/>
      <c r="D164" s="146"/>
      <c r="E164" s="146"/>
      <c r="F164" s="146"/>
      <c r="G164" s="146"/>
      <c r="H164" s="146"/>
      <c r="I164" s="146"/>
      <c r="J164" s="146"/>
      <c r="K164" s="146"/>
      <c r="L164" s="146"/>
      <c r="M164" s="146"/>
      <c r="N164" s="146"/>
      <c r="O164" s="146"/>
      <c r="P164" s="146"/>
      <c r="Q164" s="146"/>
    </row>
    <row r="165" spans="1:17" s="190" customFormat="1" ht="15" customHeight="1">
      <c r="A165" s="175" t="s">
        <v>36</v>
      </c>
      <c r="B165" s="175"/>
      <c r="C165" s="175"/>
    </row>
  </sheetData>
  <mergeCells count="12">
    <mergeCell ref="A1:D1"/>
    <mergeCell ref="A2:D2"/>
    <mergeCell ref="P6:Q6"/>
    <mergeCell ref="A3:Q3"/>
    <mergeCell ref="A6:A7"/>
    <mergeCell ref="B6:C6"/>
    <mergeCell ref="D6:E6"/>
    <mergeCell ref="F6:G6"/>
    <mergeCell ref="H6:I6"/>
    <mergeCell ref="J6:K6"/>
    <mergeCell ref="L6:M6"/>
    <mergeCell ref="N6:O6"/>
  </mergeCells>
  <phoneticPr fontId="20"/>
  <pageMargins left="0.70866141732283472" right="0.70866141732283472" top="0.74803149606299213" bottom="0.74803149606299213" header="0.31496062992125984" footer="0.31496062992125984"/>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
  <sheetViews>
    <sheetView zoomScaleNormal="100" zoomScaleSheetLayoutView="100" workbookViewId="0">
      <selection activeCell="A2" sqref="A2:D2"/>
    </sheetView>
  </sheetViews>
  <sheetFormatPr defaultColWidth="9" defaultRowHeight="14.25"/>
  <cols>
    <col min="1" max="1" width="15.75" style="1705" customWidth="1"/>
    <col min="2" max="11" width="8.625" style="1705" customWidth="1"/>
    <col min="12" max="13" width="9.625" style="1705" customWidth="1"/>
    <col min="14"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581" customFormat="1" ht="25.5">
      <c r="A3" s="3793" t="s">
        <v>3555</v>
      </c>
      <c r="B3" s="3793"/>
      <c r="C3" s="3793"/>
      <c r="D3" s="3793"/>
      <c r="E3" s="3793"/>
      <c r="F3" s="3793"/>
      <c r="G3" s="3793"/>
      <c r="H3" s="3793"/>
      <c r="I3" s="3793"/>
      <c r="J3" s="3793"/>
      <c r="K3" s="3793"/>
      <c r="L3" s="3793"/>
      <c r="M3" s="3793"/>
    </row>
    <row r="4" spans="1:26" s="231" customFormat="1" ht="15" customHeight="1">
      <c r="A4" s="2063"/>
      <c r="B4" s="2063"/>
      <c r="C4" s="2063"/>
      <c r="D4" s="2063"/>
      <c r="E4" s="2063"/>
      <c r="F4" s="2063"/>
      <c r="G4" s="2063"/>
      <c r="H4" s="2063"/>
      <c r="I4" s="2063"/>
      <c r="J4" s="2063"/>
      <c r="K4" s="2063"/>
      <c r="L4" s="2063"/>
      <c r="M4" s="2063"/>
    </row>
    <row r="5" spans="1:26" s="231" customFormat="1" ht="15" customHeight="1" thickBot="1">
      <c r="A5" s="253"/>
      <c r="B5" s="253"/>
      <c r="C5" s="253"/>
      <c r="D5" s="253"/>
      <c r="E5" s="253"/>
      <c r="F5" s="253"/>
      <c r="G5" s="253"/>
      <c r="H5" s="253"/>
      <c r="I5" s="253"/>
      <c r="J5" s="253"/>
      <c r="L5" s="280"/>
      <c r="M5" s="2062" t="s">
        <v>3554</v>
      </c>
    </row>
    <row r="6" spans="1:26" ht="18" customHeight="1" thickTop="1">
      <c r="A6" s="2061"/>
      <c r="B6" s="3790" t="s">
        <v>3553</v>
      </c>
      <c r="C6" s="3791"/>
      <c r="D6" s="3791"/>
      <c r="E6" s="3791"/>
      <c r="F6" s="3791"/>
      <c r="G6" s="3791"/>
      <c r="H6" s="3791"/>
      <c r="I6" s="3791"/>
      <c r="J6" s="3791"/>
      <c r="K6" s="3792"/>
      <c r="L6" s="3790" t="s">
        <v>3552</v>
      </c>
      <c r="M6" s="3794"/>
    </row>
    <row r="7" spans="1:26" ht="18" customHeight="1">
      <c r="A7" s="2060" t="s">
        <v>697</v>
      </c>
      <c r="B7" s="3795" t="s">
        <v>3551</v>
      </c>
      <c r="C7" s="3796"/>
      <c r="D7" s="3795" t="s">
        <v>3550</v>
      </c>
      <c r="E7" s="3796"/>
      <c r="F7" s="3795" t="s">
        <v>3192</v>
      </c>
      <c r="G7" s="3796"/>
      <c r="H7" s="3795" t="s">
        <v>3193</v>
      </c>
      <c r="I7" s="3796"/>
      <c r="J7" s="3795" t="s">
        <v>3549</v>
      </c>
      <c r="K7" s="3796"/>
      <c r="L7" s="2057" t="s">
        <v>3548</v>
      </c>
      <c r="M7" s="2057" t="s">
        <v>3547</v>
      </c>
    </row>
    <row r="8" spans="1:26" ht="18" customHeight="1">
      <c r="A8" s="2059"/>
      <c r="B8" s="2058" t="s">
        <v>707</v>
      </c>
      <c r="C8" s="2058" t="s">
        <v>3138</v>
      </c>
      <c r="D8" s="2058" t="s">
        <v>707</v>
      </c>
      <c r="E8" s="2058" t="s">
        <v>3138</v>
      </c>
      <c r="F8" s="2058" t="s">
        <v>707</v>
      </c>
      <c r="G8" s="2058" t="s">
        <v>3138</v>
      </c>
      <c r="H8" s="2058" t="s">
        <v>707</v>
      </c>
      <c r="I8" s="2058" t="s">
        <v>3138</v>
      </c>
      <c r="J8" s="2058" t="s">
        <v>707</v>
      </c>
      <c r="K8" s="2058" t="s">
        <v>3138</v>
      </c>
      <c r="L8" s="2058" t="s">
        <v>3138</v>
      </c>
      <c r="M8" s="2057" t="s">
        <v>3138</v>
      </c>
    </row>
    <row r="9" spans="1:26" s="232" customFormat="1" ht="18" customHeight="1">
      <c r="A9" s="2056"/>
      <c r="B9" s="594" t="s">
        <v>2012</v>
      </c>
      <c r="C9" s="697" t="s">
        <v>4</v>
      </c>
      <c r="D9" s="552" t="s">
        <v>2012</v>
      </c>
      <c r="E9" s="697" t="s">
        <v>4</v>
      </c>
      <c r="F9" s="552" t="s">
        <v>2012</v>
      </c>
      <c r="G9" s="697" t="s">
        <v>4</v>
      </c>
      <c r="H9" s="552" t="s">
        <v>2012</v>
      </c>
      <c r="I9" s="552" t="s">
        <v>4</v>
      </c>
      <c r="J9" s="697" t="s">
        <v>2012</v>
      </c>
      <c r="K9" s="552" t="s">
        <v>4</v>
      </c>
      <c r="L9" s="697" t="s">
        <v>4</v>
      </c>
      <c r="M9" s="552" t="s">
        <v>4</v>
      </c>
    </row>
    <row r="10" spans="1:26" s="2046" customFormat="1" ht="18" customHeight="1">
      <c r="A10" s="247" t="s">
        <v>991</v>
      </c>
      <c r="B10" s="245">
        <v>16</v>
      </c>
      <c r="C10" s="244">
        <v>490</v>
      </c>
      <c r="D10" s="244">
        <v>23</v>
      </c>
      <c r="E10" s="244">
        <v>323</v>
      </c>
      <c r="F10" s="244">
        <v>15</v>
      </c>
      <c r="G10" s="244">
        <v>334</v>
      </c>
      <c r="H10" s="244">
        <v>25</v>
      </c>
      <c r="I10" s="244">
        <v>764</v>
      </c>
      <c r="J10" s="244">
        <v>27</v>
      </c>
      <c r="K10" s="244">
        <v>1061</v>
      </c>
      <c r="L10" s="244">
        <v>28065</v>
      </c>
      <c r="M10" s="244">
        <v>7253</v>
      </c>
    </row>
    <row r="11" spans="1:26" s="2046" customFormat="1" ht="18" customHeight="1">
      <c r="A11" s="2047" t="s">
        <v>660</v>
      </c>
      <c r="B11" s="245">
        <v>16</v>
      </c>
      <c r="C11" s="244">
        <v>484</v>
      </c>
      <c r="D11" s="244">
        <v>18</v>
      </c>
      <c r="E11" s="244">
        <v>336</v>
      </c>
      <c r="F11" s="244">
        <v>6</v>
      </c>
      <c r="G11" s="244">
        <v>88</v>
      </c>
      <c r="H11" s="244">
        <v>12</v>
      </c>
      <c r="I11" s="244">
        <v>385</v>
      </c>
      <c r="J11" s="244">
        <v>19</v>
      </c>
      <c r="K11" s="244">
        <v>988</v>
      </c>
      <c r="L11" s="244">
        <v>26678</v>
      </c>
      <c r="M11" s="244">
        <v>6562</v>
      </c>
    </row>
    <row r="12" spans="1:26" s="2054" customFormat="1" ht="18" customHeight="1">
      <c r="A12" s="2055">
        <v>2</v>
      </c>
      <c r="B12" s="342">
        <v>8</v>
      </c>
      <c r="C12" s="343">
        <v>190</v>
      </c>
      <c r="D12" s="343">
        <v>8</v>
      </c>
      <c r="E12" s="343">
        <v>57</v>
      </c>
      <c r="F12" s="343" t="s">
        <v>443</v>
      </c>
      <c r="G12" s="343" t="s">
        <v>443</v>
      </c>
      <c r="H12" s="343">
        <v>2</v>
      </c>
      <c r="I12" s="343">
        <v>32</v>
      </c>
      <c r="J12" s="343">
        <v>2</v>
      </c>
      <c r="K12" s="343">
        <v>115</v>
      </c>
      <c r="L12" s="343">
        <v>18114</v>
      </c>
      <c r="M12" s="343">
        <v>3824</v>
      </c>
    </row>
    <row r="13" spans="1:26" s="231" customFormat="1" ht="15" customHeight="1">
      <c r="A13" s="232" t="s">
        <v>3546</v>
      </c>
      <c r="B13" s="2053"/>
      <c r="C13" s="2053"/>
      <c r="D13" s="2053"/>
      <c r="E13" s="2053"/>
      <c r="F13" s="2053"/>
      <c r="G13" s="2053"/>
      <c r="H13" s="2053"/>
      <c r="I13" s="2053"/>
      <c r="J13" s="2053"/>
      <c r="K13" s="2053"/>
      <c r="L13" s="2053"/>
      <c r="M13" s="2053"/>
    </row>
  </sheetData>
  <mergeCells count="10">
    <mergeCell ref="B7:C7"/>
    <mergeCell ref="D7:E7"/>
    <mergeCell ref="F7:G7"/>
    <mergeCell ref="H7:I7"/>
    <mergeCell ref="J7:K7"/>
    <mergeCell ref="A1:D1"/>
    <mergeCell ref="A2:D2"/>
    <mergeCell ref="B6:K6"/>
    <mergeCell ref="A3:M3"/>
    <mergeCell ref="L6:M6"/>
  </mergeCells>
  <phoneticPr fontId="20"/>
  <pageMargins left="0.62992125984251968" right="0.62992125984251968" top="0.74803149606299213" bottom="0.74803149606299213" header="0.31496062992125984" footer="0.31496062992125984"/>
  <headerFooter alignWithMargins="0"/>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
  <sheetViews>
    <sheetView zoomScaleNormal="100" zoomScaleSheetLayoutView="100" workbookViewId="0">
      <selection activeCell="F6" sqref="F6:G6"/>
    </sheetView>
  </sheetViews>
  <sheetFormatPr defaultColWidth="9" defaultRowHeight="14.25"/>
  <cols>
    <col min="1" max="1" width="17.625" style="1705" customWidth="1"/>
    <col min="2" max="7" width="17.125" style="1705" customWidth="1"/>
    <col min="8" max="13" width="7.5" style="1705" customWidth="1"/>
    <col min="14"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581" customFormat="1" ht="25.9" customHeight="1">
      <c r="A3" s="3127" t="s">
        <v>3565</v>
      </c>
      <c r="B3" s="3127"/>
      <c r="C3" s="3127"/>
      <c r="D3" s="3127"/>
      <c r="E3" s="3127"/>
      <c r="F3" s="3127"/>
      <c r="G3" s="3127"/>
      <c r="H3" s="2070"/>
      <c r="I3" s="2070"/>
      <c r="J3" s="2070"/>
      <c r="K3" s="2070"/>
      <c r="L3" s="2070"/>
      <c r="M3" s="2070"/>
    </row>
    <row r="4" spans="1:26" s="231" customFormat="1" ht="15" customHeight="1">
      <c r="A4" s="242"/>
      <c r="B4" s="242"/>
      <c r="C4" s="242"/>
      <c r="D4" s="242"/>
      <c r="E4" s="242"/>
      <c r="F4" s="242"/>
      <c r="G4" s="242"/>
      <c r="H4" s="90"/>
      <c r="I4" s="90"/>
      <c r="J4" s="90"/>
      <c r="K4" s="90"/>
      <c r="L4" s="90"/>
      <c r="M4" s="90"/>
    </row>
    <row r="5" spans="1:26" s="231" customFormat="1" ht="15" customHeight="1" thickBot="1">
      <c r="A5" s="253"/>
      <c r="B5" s="253"/>
      <c r="G5" s="280" t="s">
        <v>3564</v>
      </c>
      <c r="K5" s="579"/>
      <c r="L5" s="579"/>
    </row>
    <row r="6" spans="1:26" ht="18" customHeight="1" thickTop="1">
      <c r="A6" s="3650" t="s">
        <v>697</v>
      </c>
      <c r="B6" s="3649" t="s">
        <v>3563</v>
      </c>
      <c r="C6" s="2069" t="s">
        <v>3562</v>
      </c>
      <c r="D6" s="3649" t="s">
        <v>3561</v>
      </c>
      <c r="E6" s="3649"/>
      <c r="F6" s="3649" t="s">
        <v>3560</v>
      </c>
      <c r="G6" s="3651"/>
      <c r="K6" s="2068"/>
      <c r="L6" s="2068"/>
    </row>
    <row r="7" spans="1:26" ht="18" customHeight="1">
      <c r="A7" s="3797"/>
      <c r="B7" s="3787"/>
      <c r="C7" s="2067" t="s">
        <v>3559</v>
      </c>
      <c r="D7" s="1583" t="s">
        <v>707</v>
      </c>
      <c r="E7" s="1583" t="s">
        <v>3264</v>
      </c>
      <c r="F7" s="1583" t="s">
        <v>707</v>
      </c>
      <c r="G7" s="1583" t="s">
        <v>3264</v>
      </c>
      <c r="K7" s="731"/>
      <c r="L7" s="731"/>
    </row>
    <row r="8" spans="1:26" s="231" customFormat="1" ht="18" customHeight="1">
      <c r="A8" s="2050"/>
      <c r="B8" s="2066" t="s">
        <v>1088</v>
      </c>
      <c r="C8" s="697" t="s">
        <v>1088</v>
      </c>
      <c r="D8" s="2049" t="s">
        <v>674</v>
      </c>
      <c r="E8" s="2049" t="s">
        <v>1088</v>
      </c>
      <c r="F8" s="2049" t="s">
        <v>674</v>
      </c>
      <c r="G8" s="2049" t="s">
        <v>1088</v>
      </c>
    </row>
    <row r="9" spans="1:26" s="2048" customFormat="1" ht="18" customHeight="1">
      <c r="A9" s="247" t="s">
        <v>991</v>
      </c>
      <c r="B9" s="245">
        <v>86240</v>
      </c>
      <c r="C9" s="244">
        <v>84917</v>
      </c>
      <c r="D9" s="244">
        <v>325</v>
      </c>
      <c r="E9" s="244">
        <v>947</v>
      </c>
      <c r="F9" s="244">
        <v>144</v>
      </c>
      <c r="G9" s="244">
        <v>376</v>
      </c>
    </row>
    <row r="10" spans="1:26" s="2046" customFormat="1" ht="18" customHeight="1">
      <c r="A10" s="2047" t="s">
        <v>660</v>
      </c>
      <c r="B10" s="245">
        <v>90712</v>
      </c>
      <c r="C10" s="244">
        <v>89567</v>
      </c>
      <c r="D10" s="244">
        <v>193</v>
      </c>
      <c r="E10" s="244">
        <v>708</v>
      </c>
      <c r="F10" s="244">
        <v>110</v>
      </c>
      <c r="G10" s="244">
        <v>437</v>
      </c>
    </row>
    <row r="11" spans="1:26" s="2044" customFormat="1" ht="18" customHeight="1">
      <c r="A11" s="1699">
        <v>2</v>
      </c>
      <c r="B11" s="342">
        <v>33715</v>
      </c>
      <c r="C11" s="343">
        <v>33715</v>
      </c>
      <c r="D11" s="343" t="s">
        <v>443</v>
      </c>
      <c r="E11" s="343" t="s">
        <v>443</v>
      </c>
      <c r="F11" s="343" t="s">
        <v>443</v>
      </c>
      <c r="G11" s="343" t="s">
        <v>443</v>
      </c>
    </row>
    <row r="12" spans="1:26" s="2064" customFormat="1" ht="15" customHeight="1">
      <c r="A12" s="232" t="s">
        <v>3558</v>
      </c>
      <c r="B12" s="2065"/>
      <c r="C12" s="2065"/>
      <c r="D12" s="2065"/>
      <c r="E12" s="2065"/>
      <c r="F12" s="2065"/>
      <c r="G12" s="2065"/>
    </row>
    <row r="13" spans="1:26" s="2064" customFormat="1" ht="15" customHeight="1">
      <c r="A13" s="232" t="s">
        <v>3557</v>
      </c>
      <c r="B13" s="2065"/>
      <c r="C13" s="2065"/>
      <c r="D13" s="2065"/>
      <c r="E13" s="2065"/>
      <c r="F13" s="2065"/>
      <c r="G13" s="2065"/>
    </row>
    <row r="14" spans="1:26" s="231" customFormat="1" ht="15" customHeight="1">
      <c r="A14" s="232" t="s">
        <v>3556</v>
      </c>
      <c r="B14" s="232"/>
      <c r="C14" s="232"/>
    </row>
  </sheetData>
  <mergeCells count="7">
    <mergeCell ref="A1:D1"/>
    <mergeCell ref="A2:D2"/>
    <mergeCell ref="A3:G3"/>
    <mergeCell ref="D6:E6"/>
    <mergeCell ref="F6:G6"/>
    <mergeCell ref="A6:A7"/>
    <mergeCell ref="B6:B7"/>
  </mergeCells>
  <phoneticPr fontId="20"/>
  <pageMargins left="0.62992125984251968" right="0.62992125984251968" top="0.74803149606299213" bottom="0.74803149606299213" header="0.31496062992125984" footer="0.31496062992125984"/>
  <headerFooter alignWithMargins="0"/>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
  <sheetViews>
    <sheetView zoomScaleNormal="100" zoomScaleSheetLayoutView="100" workbookViewId="0">
      <selection activeCell="A2" sqref="A2:D2"/>
    </sheetView>
  </sheetViews>
  <sheetFormatPr defaultColWidth="9" defaultRowHeight="14.25"/>
  <cols>
    <col min="1" max="1" width="18.625" style="1705" customWidth="1"/>
    <col min="2" max="9" width="12.625" style="1705" customWidth="1"/>
    <col min="10" max="11" width="7.5" style="1705" customWidth="1"/>
    <col min="12"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074" customFormat="1" ht="25.9" customHeight="1">
      <c r="A3" s="3127" t="s">
        <v>3576</v>
      </c>
      <c r="B3" s="3127"/>
      <c r="C3" s="3127"/>
      <c r="D3" s="3127"/>
      <c r="E3" s="3127"/>
      <c r="F3" s="3127"/>
      <c r="G3" s="3127"/>
      <c r="H3" s="3127"/>
      <c r="I3" s="3127"/>
      <c r="J3" s="2070"/>
      <c r="K3" s="2070"/>
    </row>
    <row r="4" spans="1:26" s="231" customFormat="1" ht="15" customHeight="1">
      <c r="A4" s="242"/>
      <c r="B4" s="242"/>
      <c r="C4" s="242"/>
      <c r="D4" s="242"/>
      <c r="E4" s="242"/>
      <c r="F4" s="242"/>
      <c r="G4" s="242"/>
      <c r="H4" s="242"/>
      <c r="I4" s="242"/>
      <c r="J4" s="90"/>
      <c r="K4" s="90"/>
    </row>
    <row r="5" spans="1:26" s="231" customFormat="1" ht="15" customHeight="1" thickBot="1">
      <c r="A5" s="231" t="s">
        <v>215</v>
      </c>
      <c r="I5" s="280" t="s">
        <v>3575</v>
      </c>
      <c r="J5" s="232"/>
      <c r="K5" s="232"/>
    </row>
    <row r="6" spans="1:26" ht="18" customHeight="1" thickTop="1">
      <c r="A6" s="3650" t="s">
        <v>697</v>
      </c>
      <c r="B6" s="3798" t="s">
        <v>3563</v>
      </c>
      <c r="C6" s="3801" t="s">
        <v>2336</v>
      </c>
      <c r="D6" s="3798" t="s">
        <v>3570</v>
      </c>
      <c r="E6" s="3798" t="s">
        <v>3574</v>
      </c>
      <c r="F6" s="3758" t="s">
        <v>3573</v>
      </c>
      <c r="G6" s="3799" t="s">
        <v>3572</v>
      </c>
      <c r="H6" s="3651" t="s">
        <v>3571</v>
      </c>
      <c r="I6" s="3654"/>
      <c r="J6" s="2073"/>
      <c r="K6" s="701"/>
    </row>
    <row r="7" spans="1:26" ht="18" customHeight="1">
      <c r="A7" s="3797"/>
      <c r="B7" s="3217"/>
      <c r="C7" s="3802"/>
      <c r="D7" s="3217"/>
      <c r="E7" s="3217"/>
      <c r="F7" s="3217"/>
      <c r="G7" s="3800"/>
      <c r="H7" s="1583" t="s">
        <v>2336</v>
      </c>
      <c r="I7" s="1583" t="s">
        <v>3570</v>
      </c>
      <c r="J7" s="701"/>
      <c r="K7" s="701"/>
    </row>
    <row r="8" spans="1:26" s="2048" customFormat="1" ht="18" customHeight="1">
      <c r="A8" s="247" t="s">
        <v>991</v>
      </c>
      <c r="B8" s="2072">
        <v>153769</v>
      </c>
      <c r="C8" s="2071">
        <v>86982</v>
      </c>
      <c r="D8" s="2071">
        <v>3318</v>
      </c>
      <c r="E8" s="2071">
        <v>39879</v>
      </c>
      <c r="F8" s="2071">
        <v>22668</v>
      </c>
      <c r="G8" s="2071">
        <v>922</v>
      </c>
      <c r="H8" s="2071">
        <v>738</v>
      </c>
      <c r="I8" s="2071">
        <v>149</v>
      </c>
    </row>
    <row r="9" spans="1:26" s="2046" customFormat="1" ht="18" customHeight="1">
      <c r="A9" s="2047" t="s">
        <v>660</v>
      </c>
      <c r="B9" s="245">
        <v>180234</v>
      </c>
      <c r="C9" s="244">
        <v>115042</v>
      </c>
      <c r="D9" s="244">
        <v>4610</v>
      </c>
      <c r="E9" s="244">
        <v>44950</v>
      </c>
      <c r="F9" s="244">
        <v>14372</v>
      </c>
      <c r="G9" s="244">
        <v>1260</v>
      </c>
      <c r="H9" s="244">
        <v>761</v>
      </c>
      <c r="I9" s="244">
        <v>111</v>
      </c>
    </row>
    <row r="10" spans="1:26" s="2044" customFormat="1" ht="18" customHeight="1">
      <c r="A10" s="1699">
        <v>2</v>
      </c>
      <c r="B10" s="342">
        <v>43051</v>
      </c>
      <c r="C10" s="343">
        <v>33885</v>
      </c>
      <c r="D10" s="343">
        <v>1625</v>
      </c>
      <c r="E10" s="343">
        <v>6432</v>
      </c>
      <c r="F10" s="343">
        <v>730</v>
      </c>
      <c r="G10" s="343">
        <v>379</v>
      </c>
      <c r="H10" s="343">
        <v>381</v>
      </c>
      <c r="I10" s="343">
        <v>70</v>
      </c>
    </row>
    <row r="11" spans="1:26" s="231" customFormat="1" ht="15" customHeight="1">
      <c r="A11" s="232" t="s">
        <v>3569</v>
      </c>
      <c r="B11" s="232"/>
      <c r="C11" s="232"/>
    </row>
    <row r="12" spans="1:26" s="231" customFormat="1" ht="15" customHeight="1">
      <c r="A12" s="232" t="s">
        <v>3568</v>
      </c>
    </row>
    <row r="13" spans="1:26" s="231" customFormat="1" ht="15" customHeight="1">
      <c r="A13" s="232" t="s">
        <v>3567</v>
      </c>
    </row>
    <row r="14" spans="1:26" s="231" customFormat="1" ht="15" customHeight="1">
      <c r="A14" s="232" t="s">
        <v>3566</v>
      </c>
    </row>
  </sheetData>
  <mergeCells count="11">
    <mergeCell ref="E6:E7"/>
    <mergeCell ref="A1:D1"/>
    <mergeCell ref="A2:D2"/>
    <mergeCell ref="A3:I3"/>
    <mergeCell ref="G6:G7"/>
    <mergeCell ref="H6:I6"/>
    <mergeCell ref="F6:F7"/>
    <mergeCell ref="A6:A7"/>
    <mergeCell ref="B6:B7"/>
    <mergeCell ref="C6:C7"/>
    <mergeCell ref="D6:D7"/>
  </mergeCells>
  <phoneticPr fontId="20"/>
  <pageMargins left="0.62992125984251968" right="0.62992125984251968" top="0.74803149606299213" bottom="0.74803149606299213" header="0.31496062992125984" footer="0.31496062992125984"/>
  <headerFooter alignWithMargins="0"/>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zoomScaleNormal="100" zoomScaleSheetLayoutView="100" workbookViewId="0">
      <selection activeCell="K17" sqref="K17"/>
    </sheetView>
  </sheetViews>
  <sheetFormatPr defaultColWidth="9" defaultRowHeight="14.25"/>
  <cols>
    <col min="1" max="1" width="3.375" style="24" customWidth="1"/>
    <col min="2" max="2" width="30.75" style="24" customWidth="1"/>
    <col min="3" max="11" width="9.625" style="24" customWidth="1"/>
    <col min="12" max="12" width="3.625" style="24" customWidth="1"/>
    <col min="13" max="13" width="12" style="24" customWidth="1"/>
    <col min="14"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5.9" customHeight="1">
      <c r="A3" s="3047" t="s">
        <v>3615</v>
      </c>
      <c r="B3" s="3047"/>
      <c r="C3" s="3047"/>
      <c r="D3" s="3047"/>
      <c r="E3" s="3047"/>
      <c r="F3" s="3047"/>
      <c r="G3" s="3047"/>
      <c r="H3" s="3047"/>
      <c r="I3" s="3047"/>
      <c r="J3" s="3047"/>
      <c r="K3" s="3047"/>
    </row>
    <row r="4" spans="1:26" s="90" customFormat="1" ht="15" customHeight="1">
      <c r="A4" s="111"/>
      <c r="B4" s="111"/>
      <c r="C4" s="111"/>
      <c r="D4" s="111"/>
      <c r="E4" s="111"/>
      <c r="F4" s="111"/>
      <c r="G4" s="111"/>
      <c r="H4" s="111"/>
      <c r="I4" s="111"/>
      <c r="J4" s="111"/>
      <c r="K4" s="111"/>
    </row>
    <row r="5" spans="1:26" s="90" customFormat="1" ht="15" customHeight="1" thickBot="1">
      <c r="J5" s="1817"/>
      <c r="K5" s="106" t="s">
        <v>3614</v>
      </c>
    </row>
    <row r="6" spans="1:26" ht="18" customHeight="1" thickTop="1">
      <c r="A6" s="3463" t="s">
        <v>3613</v>
      </c>
      <c r="B6" s="3169"/>
      <c r="C6" s="3066" t="s">
        <v>3612</v>
      </c>
      <c r="D6" s="3067"/>
      <c r="E6" s="3036"/>
      <c r="F6" s="3040" t="s">
        <v>660</v>
      </c>
      <c r="G6" s="3040"/>
      <c r="H6" s="3066"/>
      <c r="I6" s="3808" t="s">
        <v>3611</v>
      </c>
      <c r="J6" s="3809"/>
      <c r="K6" s="3809"/>
    </row>
    <row r="7" spans="1:26" ht="30" customHeight="1">
      <c r="A7" s="3205"/>
      <c r="B7" s="3206"/>
      <c r="C7" s="1818" t="s">
        <v>3610</v>
      </c>
      <c r="D7" s="1818" t="s">
        <v>3609</v>
      </c>
      <c r="E7" s="1819" t="s">
        <v>3223</v>
      </c>
      <c r="F7" s="1818" t="s">
        <v>3610</v>
      </c>
      <c r="G7" s="1818" t="s">
        <v>3609</v>
      </c>
      <c r="H7" s="1819" t="s">
        <v>3223</v>
      </c>
      <c r="I7" s="1818" t="s">
        <v>3610</v>
      </c>
      <c r="J7" s="1818" t="s">
        <v>3609</v>
      </c>
      <c r="K7" s="1819" t="s">
        <v>3223</v>
      </c>
    </row>
    <row r="8" spans="1:26" ht="18" customHeight="1">
      <c r="A8" s="3207"/>
      <c r="B8" s="3170"/>
      <c r="C8" s="1804" t="s">
        <v>3608</v>
      </c>
      <c r="D8" s="1804" t="s">
        <v>3607</v>
      </c>
      <c r="E8" s="1782" t="s">
        <v>3606</v>
      </c>
      <c r="F8" s="1804" t="s">
        <v>3608</v>
      </c>
      <c r="G8" s="1804" t="s">
        <v>3607</v>
      </c>
      <c r="H8" s="1782" t="s">
        <v>3606</v>
      </c>
      <c r="I8" s="1804" t="s">
        <v>3608</v>
      </c>
      <c r="J8" s="1804" t="s">
        <v>3607</v>
      </c>
      <c r="K8" s="1782" t="s">
        <v>3606</v>
      </c>
    </row>
    <row r="9" spans="1:26" s="90" customFormat="1" ht="18" customHeight="1">
      <c r="A9" s="553"/>
      <c r="B9" s="2079"/>
      <c r="C9" s="226" t="s">
        <v>2674</v>
      </c>
      <c r="D9" s="226" t="s">
        <v>2674</v>
      </c>
      <c r="E9" s="226" t="s">
        <v>2655</v>
      </c>
      <c r="F9" s="633" t="s">
        <v>2674</v>
      </c>
      <c r="G9" s="633" t="s">
        <v>2674</v>
      </c>
      <c r="H9" s="226" t="s">
        <v>2655</v>
      </c>
      <c r="I9" s="226" t="s">
        <v>3319</v>
      </c>
      <c r="J9" s="226" t="s">
        <v>3319</v>
      </c>
      <c r="K9" s="226" t="s">
        <v>2655</v>
      </c>
    </row>
    <row r="10" spans="1:26" ht="18" customHeight="1">
      <c r="A10" s="3810" t="s">
        <v>3543</v>
      </c>
      <c r="B10" s="3081"/>
      <c r="C10" s="27">
        <v>313</v>
      </c>
      <c r="D10" s="27">
        <v>265</v>
      </c>
      <c r="E10" s="2078">
        <v>84.7</v>
      </c>
      <c r="F10" s="27">
        <v>308</v>
      </c>
      <c r="G10" s="27">
        <v>232</v>
      </c>
      <c r="H10" s="2078">
        <v>75.3</v>
      </c>
      <c r="I10" s="2077">
        <v>276</v>
      </c>
      <c r="J10" s="2077">
        <v>110</v>
      </c>
      <c r="K10" s="2076">
        <f t="shared" ref="K10:K36" si="0">ROUND(J10/I10*100,1)</f>
        <v>39.9</v>
      </c>
      <c r="M10" s="636"/>
    </row>
    <row r="11" spans="1:26" ht="18" customHeight="1">
      <c r="A11" s="3810" t="s">
        <v>3605</v>
      </c>
      <c r="B11" s="3081"/>
      <c r="C11" s="27">
        <v>336</v>
      </c>
      <c r="D11" s="27">
        <v>256</v>
      </c>
      <c r="E11" s="2078">
        <v>76.2</v>
      </c>
      <c r="F11" s="27">
        <v>337</v>
      </c>
      <c r="G11" s="27">
        <v>219</v>
      </c>
      <c r="H11" s="2078">
        <v>65</v>
      </c>
      <c r="I11" s="2077">
        <v>299</v>
      </c>
      <c r="J11" s="2077">
        <v>60</v>
      </c>
      <c r="K11" s="2076">
        <f t="shared" si="0"/>
        <v>20.100000000000001</v>
      </c>
      <c r="M11" s="636"/>
    </row>
    <row r="12" spans="1:26" ht="18" customHeight="1">
      <c r="A12" s="3810" t="s">
        <v>3604</v>
      </c>
      <c r="B12" s="3081"/>
      <c r="C12" s="27">
        <v>318</v>
      </c>
      <c r="D12" s="27">
        <v>264</v>
      </c>
      <c r="E12" s="2078">
        <v>83</v>
      </c>
      <c r="F12" s="27">
        <v>312</v>
      </c>
      <c r="G12" s="27">
        <v>257</v>
      </c>
      <c r="H12" s="2078">
        <v>82.4</v>
      </c>
      <c r="I12" s="2077">
        <v>278</v>
      </c>
      <c r="J12" s="2077">
        <v>157</v>
      </c>
      <c r="K12" s="2076">
        <f t="shared" si="0"/>
        <v>56.5</v>
      </c>
      <c r="M12" s="636"/>
    </row>
    <row r="13" spans="1:26" ht="18" customHeight="1">
      <c r="A13" s="3810" t="s">
        <v>3603</v>
      </c>
      <c r="B13" s="3081"/>
      <c r="C13" s="27">
        <v>337</v>
      </c>
      <c r="D13" s="27">
        <v>190</v>
      </c>
      <c r="E13" s="2078">
        <v>56.4</v>
      </c>
      <c r="F13" s="27">
        <v>337</v>
      </c>
      <c r="G13" s="27">
        <v>134</v>
      </c>
      <c r="H13" s="2078">
        <v>39.799999999999997</v>
      </c>
      <c r="I13" s="2077">
        <v>298</v>
      </c>
      <c r="J13" s="2077">
        <v>72</v>
      </c>
      <c r="K13" s="2076">
        <f t="shared" si="0"/>
        <v>24.2</v>
      </c>
      <c r="M13" s="636"/>
    </row>
    <row r="14" spans="1:26" ht="18" customHeight="1">
      <c r="A14" s="3810" t="s">
        <v>3602</v>
      </c>
      <c r="B14" s="3081"/>
      <c r="C14" s="27">
        <v>337</v>
      </c>
      <c r="D14" s="27">
        <v>119</v>
      </c>
      <c r="E14" s="2078">
        <v>35.299999999999997</v>
      </c>
      <c r="F14" s="27">
        <v>337</v>
      </c>
      <c r="G14" s="27">
        <v>84</v>
      </c>
      <c r="H14" s="2078">
        <v>24.9</v>
      </c>
      <c r="I14" s="2077">
        <v>298</v>
      </c>
      <c r="J14" s="2077">
        <v>54</v>
      </c>
      <c r="K14" s="2076">
        <f t="shared" si="0"/>
        <v>18.100000000000001</v>
      </c>
      <c r="M14" s="636"/>
    </row>
    <row r="15" spans="1:26" ht="18" customHeight="1">
      <c r="A15" s="3167" t="s">
        <v>3601</v>
      </c>
      <c r="B15" s="3811"/>
      <c r="C15" s="27">
        <v>337</v>
      </c>
      <c r="D15" s="27">
        <v>254</v>
      </c>
      <c r="E15" s="2078">
        <v>75.400000000000006</v>
      </c>
      <c r="F15" s="27">
        <v>337</v>
      </c>
      <c r="G15" s="27">
        <v>225</v>
      </c>
      <c r="H15" s="2078">
        <v>66.8</v>
      </c>
      <c r="I15" s="2077">
        <v>309</v>
      </c>
      <c r="J15" s="2077">
        <v>171</v>
      </c>
      <c r="K15" s="2076">
        <f t="shared" si="0"/>
        <v>55.3</v>
      </c>
      <c r="M15" s="636"/>
    </row>
    <row r="16" spans="1:26" ht="18" customHeight="1">
      <c r="A16" s="3167" t="s">
        <v>3600</v>
      </c>
      <c r="B16" s="3811"/>
      <c r="C16" s="27">
        <v>337</v>
      </c>
      <c r="D16" s="27">
        <v>255</v>
      </c>
      <c r="E16" s="2078">
        <v>75.7</v>
      </c>
      <c r="F16" s="27">
        <v>337</v>
      </c>
      <c r="G16" s="27">
        <v>207</v>
      </c>
      <c r="H16" s="2078">
        <v>61.4</v>
      </c>
      <c r="I16" s="2077">
        <v>338</v>
      </c>
      <c r="J16" s="2077">
        <v>139</v>
      </c>
      <c r="K16" s="2076">
        <f t="shared" si="0"/>
        <v>41.1</v>
      </c>
      <c r="M16" s="636"/>
    </row>
    <row r="17" spans="1:13" ht="18" customHeight="1">
      <c r="A17" s="3803" t="s">
        <v>3599</v>
      </c>
      <c r="B17" s="3804"/>
      <c r="C17" s="27">
        <v>337</v>
      </c>
      <c r="D17" s="27">
        <v>223</v>
      </c>
      <c r="E17" s="2078">
        <v>66.2</v>
      </c>
      <c r="F17" s="27">
        <v>337</v>
      </c>
      <c r="G17" s="27">
        <v>250</v>
      </c>
      <c r="H17" s="2078">
        <v>74.2</v>
      </c>
      <c r="I17" s="2077">
        <v>338</v>
      </c>
      <c r="J17" s="2077">
        <v>122</v>
      </c>
      <c r="K17" s="2076">
        <f t="shared" si="0"/>
        <v>36.1</v>
      </c>
      <c r="M17" s="636"/>
    </row>
    <row r="18" spans="1:13" ht="18" customHeight="1">
      <c r="A18" s="3805" t="s">
        <v>3542</v>
      </c>
      <c r="B18" s="405" t="s">
        <v>3598</v>
      </c>
      <c r="C18" s="27">
        <v>337</v>
      </c>
      <c r="D18" s="27">
        <v>257</v>
      </c>
      <c r="E18" s="2078">
        <v>76.3</v>
      </c>
      <c r="F18" s="27">
        <v>337</v>
      </c>
      <c r="G18" s="27">
        <v>222</v>
      </c>
      <c r="H18" s="2078">
        <v>65.900000000000006</v>
      </c>
      <c r="I18" s="2077">
        <v>309</v>
      </c>
      <c r="J18" s="2077">
        <v>94</v>
      </c>
      <c r="K18" s="2076">
        <f t="shared" si="0"/>
        <v>30.4</v>
      </c>
      <c r="M18" s="636"/>
    </row>
    <row r="19" spans="1:13" ht="18" customHeight="1">
      <c r="A19" s="3806"/>
      <c r="B19" s="404" t="s">
        <v>3597</v>
      </c>
      <c r="C19" s="27">
        <v>337</v>
      </c>
      <c r="D19" s="27">
        <v>312</v>
      </c>
      <c r="E19" s="2078">
        <v>92.6</v>
      </c>
      <c r="F19" s="27">
        <v>337</v>
      </c>
      <c r="G19" s="27">
        <v>301</v>
      </c>
      <c r="H19" s="2078">
        <v>89.3</v>
      </c>
      <c r="I19" s="2077">
        <v>309</v>
      </c>
      <c r="J19" s="2077">
        <v>173</v>
      </c>
      <c r="K19" s="2076">
        <f t="shared" si="0"/>
        <v>56</v>
      </c>
      <c r="M19" s="636"/>
    </row>
    <row r="20" spans="1:13" ht="18" customHeight="1">
      <c r="A20" s="3806"/>
      <c r="B20" s="404" t="s">
        <v>3596</v>
      </c>
      <c r="C20" s="27">
        <v>337</v>
      </c>
      <c r="D20" s="27">
        <v>205</v>
      </c>
      <c r="E20" s="2078">
        <v>60.8</v>
      </c>
      <c r="F20" s="27">
        <v>337</v>
      </c>
      <c r="G20" s="27">
        <v>192</v>
      </c>
      <c r="H20" s="2078">
        <v>57</v>
      </c>
      <c r="I20" s="2077">
        <v>338</v>
      </c>
      <c r="J20" s="2077">
        <v>126</v>
      </c>
      <c r="K20" s="2076">
        <f t="shared" si="0"/>
        <v>37.299999999999997</v>
      </c>
      <c r="M20" s="636"/>
    </row>
    <row r="21" spans="1:13" ht="18" customHeight="1">
      <c r="A21" s="3806"/>
      <c r="B21" s="404" t="s">
        <v>3595</v>
      </c>
      <c r="C21" s="27">
        <v>337</v>
      </c>
      <c r="D21" s="27">
        <v>237</v>
      </c>
      <c r="E21" s="2078">
        <v>70.3</v>
      </c>
      <c r="F21" s="27">
        <v>337</v>
      </c>
      <c r="G21" s="27">
        <v>206</v>
      </c>
      <c r="H21" s="2078">
        <v>61.1</v>
      </c>
      <c r="I21" s="2077">
        <v>339</v>
      </c>
      <c r="J21" s="2077">
        <v>100</v>
      </c>
      <c r="K21" s="2076">
        <f t="shared" si="0"/>
        <v>29.5</v>
      </c>
      <c r="M21" s="636"/>
    </row>
    <row r="22" spans="1:13" ht="18" customHeight="1">
      <c r="A22" s="3806"/>
      <c r="B22" s="404" t="s">
        <v>3594</v>
      </c>
      <c r="C22" s="27">
        <v>337</v>
      </c>
      <c r="D22" s="27">
        <v>227</v>
      </c>
      <c r="E22" s="2078">
        <v>67.400000000000006</v>
      </c>
      <c r="F22" s="27">
        <v>337</v>
      </c>
      <c r="G22" s="27">
        <v>222</v>
      </c>
      <c r="H22" s="2078">
        <v>65.900000000000006</v>
      </c>
      <c r="I22" s="2077">
        <v>340</v>
      </c>
      <c r="J22" s="2077">
        <v>167</v>
      </c>
      <c r="K22" s="2076">
        <f t="shared" si="0"/>
        <v>49.1</v>
      </c>
      <c r="M22" s="636"/>
    </row>
    <row r="23" spans="1:13" ht="18" customHeight="1">
      <c r="A23" s="3806"/>
      <c r="B23" s="404" t="s">
        <v>3593</v>
      </c>
      <c r="C23" s="27">
        <v>337</v>
      </c>
      <c r="D23" s="27">
        <v>120</v>
      </c>
      <c r="E23" s="2078">
        <v>35.6</v>
      </c>
      <c r="F23" s="27">
        <v>337</v>
      </c>
      <c r="G23" s="27">
        <v>132</v>
      </c>
      <c r="H23" s="2078">
        <v>39.200000000000003</v>
      </c>
      <c r="I23" s="2077">
        <v>309</v>
      </c>
      <c r="J23" s="2077">
        <v>57</v>
      </c>
      <c r="K23" s="2076">
        <f t="shared" si="0"/>
        <v>18.399999999999999</v>
      </c>
      <c r="M23" s="636"/>
    </row>
    <row r="24" spans="1:13" ht="18" customHeight="1">
      <c r="A24" s="3806"/>
      <c r="B24" s="404" t="s">
        <v>3592</v>
      </c>
      <c r="C24" s="27">
        <v>337</v>
      </c>
      <c r="D24" s="27">
        <v>179</v>
      </c>
      <c r="E24" s="2078">
        <v>53.1</v>
      </c>
      <c r="F24" s="27">
        <v>337</v>
      </c>
      <c r="G24" s="27">
        <v>166</v>
      </c>
      <c r="H24" s="2078">
        <v>49.3</v>
      </c>
      <c r="I24" s="2077">
        <v>338</v>
      </c>
      <c r="J24" s="2077">
        <v>56</v>
      </c>
      <c r="K24" s="2076">
        <f t="shared" si="0"/>
        <v>16.600000000000001</v>
      </c>
      <c r="M24" s="636"/>
    </row>
    <row r="25" spans="1:13" ht="18" customHeight="1">
      <c r="A25" s="3806"/>
      <c r="B25" s="404" t="s">
        <v>3591</v>
      </c>
      <c r="C25" s="27">
        <v>337</v>
      </c>
      <c r="D25" s="27">
        <v>211</v>
      </c>
      <c r="E25" s="2078">
        <v>62.6</v>
      </c>
      <c r="F25" s="27">
        <v>337</v>
      </c>
      <c r="G25" s="27">
        <v>190</v>
      </c>
      <c r="H25" s="2078">
        <v>56.4</v>
      </c>
      <c r="I25" s="2077">
        <v>338</v>
      </c>
      <c r="J25" s="2077">
        <v>98</v>
      </c>
      <c r="K25" s="2076">
        <f t="shared" si="0"/>
        <v>29</v>
      </c>
      <c r="M25" s="636"/>
    </row>
    <row r="26" spans="1:13" ht="18" customHeight="1">
      <c r="A26" s="3806"/>
      <c r="B26" s="404" t="s">
        <v>3590</v>
      </c>
      <c r="C26" s="27">
        <v>337</v>
      </c>
      <c r="D26" s="27">
        <v>255</v>
      </c>
      <c r="E26" s="2078">
        <v>75.7</v>
      </c>
      <c r="F26" s="27">
        <v>337</v>
      </c>
      <c r="G26" s="27">
        <v>223</v>
      </c>
      <c r="H26" s="2078">
        <v>66.2</v>
      </c>
      <c r="I26" s="2077">
        <v>338</v>
      </c>
      <c r="J26" s="2077">
        <v>112</v>
      </c>
      <c r="K26" s="2076">
        <f t="shared" si="0"/>
        <v>33.1</v>
      </c>
      <c r="M26" s="636"/>
    </row>
    <row r="27" spans="1:13" ht="18" customHeight="1">
      <c r="A27" s="3806"/>
      <c r="B27" s="404" t="s">
        <v>3589</v>
      </c>
      <c r="C27" s="27">
        <v>337</v>
      </c>
      <c r="D27" s="27">
        <v>201</v>
      </c>
      <c r="E27" s="2078">
        <v>59.6</v>
      </c>
      <c r="F27" s="27">
        <v>337</v>
      </c>
      <c r="G27" s="27">
        <v>170</v>
      </c>
      <c r="H27" s="2078">
        <v>50.4</v>
      </c>
      <c r="I27" s="2077">
        <v>338</v>
      </c>
      <c r="J27" s="2077">
        <v>113</v>
      </c>
      <c r="K27" s="2076">
        <f t="shared" si="0"/>
        <v>33.4</v>
      </c>
      <c r="M27" s="636"/>
    </row>
    <row r="28" spans="1:13" ht="18" customHeight="1">
      <c r="A28" s="3806"/>
      <c r="B28" s="404" t="s">
        <v>3588</v>
      </c>
      <c r="C28" s="27">
        <v>337</v>
      </c>
      <c r="D28" s="27">
        <v>223</v>
      </c>
      <c r="E28" s="2078">
        <v>66.2</v>
      </c>
      <c r="F28" s="27">
        <v>337</v>
      </c>
      <c r="G28" s="27">
        <v>228</v>
      </c>
      <c r="H28" s="2078">
        <v>67.7</v>
      </c>
      <c r="I28" s="2077">
        <v>338</v>
      </c>
      <c r="J28" s="2077">
        <v>132</v>
      </c>
      <c r="K28" s="2076">
        <f t="shared" si="0"/>
        <v>39.1</v>
      </c>
      <c r="M28" s="636"/>
    </row>
    <row r="29" spans="1:13" ht="18" customHeight="1">
      <c r="A29" s="3806"/>
      <c r="B29" s="404" t="s">
        <v>3587</v>
      </c>
      <c r="C29" s="27">
        <v>337</v>
      </c>
      <c r="D29" s="27">
        <v>195</v>
      </c>
      <c r="E29" s="2078">
        <v>57.9</v>
      </c>
      <c r="F29" s="27">
        <v>337</v>
      </c>
      <c r="G29" s="27">
        <v>181</v>
      </c>
      <c r="H29" s="2078">
        <v>53.7</v>
      </c>
      <c r="I29" s="2077">
        <v>338</v>
      </c>
      <c r="J29" s="2077">
        <v>99</v>
      </c>
      <c r="K29" s="2076">
        <f t="shared" si="0"/>
        <v>29.3</v>
      </c>
      <c r="M29" s="636"/>
    </row>
    <row r="30" spans="1:13" ht="18" customHeight="1">
      <c r="A30" s="3807"/>
      <c r="B30" s="404" t="s">
        <v>3586</v>
      </c>
      <c r="C30" s="27">
        <v>337</v>
      </c>
      <c r="D30" s="27">
        <v>54</v>
      </c>
      <c r="E30" s="2078">
        <v>16</v>
      </c>
      <c r="F30" s="27">
        <v>337</v>
      </c>
      <c r="G30" s="27">
        <v>47</v>
      </c>
      <c r="H30" s="2078">
        <v>13.9</v>
      </c>
      <c r="I30" s="2077">
        <v>309</v>
      </c>
      <c r="J30" s="2077">
        <v>26</v>
      </c>
      <c r="K30" s="2076">
        <f t="shared" si="0"/>
        <v>8.4</v>
      </c>
      <c r="M30" s="636"/>
    </row>
    <row r="31" spans="1:13" ht="18" customHeight="1">
      <c r="A31" s="3139" t="s">
        <v>3585</v>
      </c>
      <c r="B31" s="405" t="s">
        <v>3584</v>
      </c>
      <c r="C31" s="27">
        <v>336</v>
      </c>
      <c r="D31" s="27">
        <v>327</v>
      </c>
      <c r="E31" s="2078">
        <v>97.3</v>
      </c>
      <c r="F31" s="27">
        <v>336</v>
      </c>
      <c r="G31" s="27">
        <v>309</v>
      </c>
      <c r="H31" s="2078">
        <v>92</v>
      </c>
      <c r="I31" s="2077">
        <v>301</v>
      </c>
      <c r="J31" s="2077">
        <v>149</v>
      </c>
      <c r="K31" s="2076">
        <f t="shared" si="0"/>
        <v>49.5</v>
      </c>
      <c r="M31" s="636"/>
    </row>
    <row r="32" spans="1:13" ht="18" customHeight="1">
      <c r="A32" s="3140"/>
      <c r="B32" s="404" t="s">
        <v>3583</v>
      </c>
      <c r="C32" s="27">
        <v>337</v>
      </c>
      <c r="D32" s="27">
        <v>332</v>
      </c>
      <c r="E32" s="2078">
        <v>98.5</v>
      </c>
      <c r="F32" s="27">
        <v>337</v>
      </c>
      <c r="G32" s="27">
        <v>315</v>
      </c>
      <c r="H32" s="2078">
        <v>93.5</v>
      </c>
      <c r="I32" s="2077">
        <v>299</v>
      </c>
      <c r="J32" s="2077">
        <v>178</v>
      </c>
      <c r="K32" s="2076">
        <f t="shared" si="0"/>
        <v>59.5</v>
      </c>
      <c r="M32" s="636"/>
    </row>
    <row r="33" spans="1:13" ht="18" customHeight="1">
      <c r="A33" s="3141"/>
      <c r="B33" s="406" t="s">
        <v>3582</v>
      </c>
      <c r="C33" s="27">
        <v>337</v>
      </c>
      <c r="D33" s="27">
        <v>333</v>
      </c>
      <c r="E33" s="2078">
        <v>98.8</v>
      </c>
      <c r="F33" s="27">
        <v>337</v>
      </c>
      <c r="G33" s="27">
        <v>313</v>
      </c>
      <c r="H33" s="2078">
        <v>92.9</v>
      </c>
      <c r="I33" s="2077">
        <v>299</v>
      </c>
      <c r="J33" s="2077">
        <v>172</v>
      </c>
      <c r="K33" s="2076">
        <f t="shared" si="0"/>
        <v>57.5</v>
      </c>
      <c r="M33" s="636"/>
    </row>
    <row r="34" spans="1:13" ht="18" customHeight="1">
      <c r="A34" s="3136" t="s">
        <v>3581</v>
      </c>
      <c r="B34" s="404" t="s">
        <v>3580</v>
      </c>
      <c r="C34" s="27">
        <v>337</v>
      </c>
      <c r="D34" s="27">
        <v>335</v>
      </c>
      <c r="E34" s="2078">
        <v>99.4</v>
      </c>
      <c r="F34" s="27">
        <v>337</v>
      </c>
      <c r="G34" s="27">
        <v>317</v>
      </c>
      <c r="H34" s="2078">
        <v>94.1</v>
      </c>
      <c r="I34" s="2077">
        <v>338</v>
      </c>
      <c r="J34" s="2077">
        <v>218</v>
      </c>
      <c r="K34" s="2076">
        <f t="shared" si="0"/>
        <v>64.5</v>
      </c>
      <c r="M34" s="636"/>
    </row>
    <row r="35" spans="1:13" ht="18" customHeight="1">
      <c r="A35" s="3137"/>
      <c r="B35" s="404" t="s">
        <v>3579</v>
      </c>
      <c r="C35" s="27">
        <v>337</v>
      </c>
      <c r="D35" s="27">
        <v>337</v>
      </c>
      <c r="E35" s="2078">
        <v>100</v>
      </c>
      <c r="F35" s="27">
        <v>337</v>
      </c>
      <c r="G35" s="27">
        <v>318</v>
      </c>
      <c r="H35" s="2078">
        <v>94.4</v>
      </c>
      <c r="I35" s="2077">
        <v>338</v>
      </c>
      <c r="J35" s="2077">
        <v>239</v>
      </c>
      <c r="K35" s="2076">
        <f t="shared" si="0"/>
        <v>70.7</v>
      </c>
      <c r="M35" s="636"/>
    </row>
    <row r="36" spans="1:13" ht="18" customHeight="1">
      <c r="A36" s="3137"/>
      <c r="B36" s="404" t="s">
        <v>3578</v>
      </c>
      <c r="C36" s="27">
        <v>337</v>
      </c>
      <c r="D36" s="2033">
        <v>337</v>
      </c>
      <c r="E36" s="2078">
        <v>100</v>
      </c>
      <c r="F36" s="27">
        <v>337</v>
      </c>
      <c r="G36" s="2033">
        <v>316</v>
      </c>
      <c r="H36" s="2078">
        <v>93.8</v>
      </c>
      <c r="I36" s="2077">
        <v>338</v>
      </c>
      <c r="J36" s="285">
        <v>239</v>
      </c>
      <c r="K36" s="2076">
        <f t="shared" si="0"/>
        <v>70.7</v>
      </c>
      <c r="M36" s="636"/>
    </row>
    <row r="37" spans="1:13" s="32" customFormat="1" ht="15" customHeight="1">
      <c r="A37" s="1825" t="s">
        <v>3577</v>
      </c>
      <c r="B37" s="1825"/>
      <c r="C37" s="1825"/>
      <c r="D37" s="1825"/>
      <c r="E37" s="1825"/>
      <c r="F37" s="1825"/>
      <c r="G37" s="1825"/>
      <c r="H37" s="1825"/>
      <c r="I37" s="1825"/>
      <c r="J37" s="1230"/>
      <c r="K37" s="667"/>
      <c r="M37" s="2075"/>
    </row>
  </sheetData>
  <mergeCells count="18">
    <mergeCell ref="A1:D1"/>
    <mergeCell ref="A2:D2"/>
    <mergeCell ref="A10:B10"/>
    <mergeCell ref="A13:B13"/>
    <mergeCell ref="A15:B15"/>
    <mergeCell ref="C6:E6"/>
    <mergeCell ref="A12:B12"/>
    <mergeCell ref="A31:A33"/>
    <mergeCell ref="A34:A36"/>
    <mergeCell ref="A17:B17"/>
    <mergeCell ref="A18:A30"/>
    <mergeCell ref="A3:K3"/>
    <mergeCell ref="I6:K6"/>
    <mergeCell ref="F6:H6"/>
    <mergeCell ref="A6:B8"/>
    <mergeCell ref="A14:B14"/>
    <mergeCell ref="A16:B16"/>
    <mergeCell ref="A11:B11"/>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
  <sheetViews>
    <sheetView zoomScaleNormal="100" zoomScaleSheetLayoutView="100" workbookViewId="0">
      <selection activeCell="C20" sqref="C20"/>
    </sheetView>
  </sheetViews>
  <sheetFormatPr defaultColWidth="9" defaultRowHeight="14.25"/>
  <cols>
    <col min="1" max="1" width="3.375" style="24" customWidth="1"/>
    <col min="2" max="2" width="30.75" style="24" customWidth="1"/>
    <col min="3" max="11" width="9.625" style="24" customWidth="1"/>
    <col min="12" max="12" width="3.625" style="24" customWidth="1"/>
    <col min="13" max="13" width="12" style="24" customWidth="1"/>
    <col min="14"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5.9" customHeight="1">
      <c r="A3" s="3047" t="s">
        <v>3620</v>
      </c>
      <c r="B3" s="3047"/>
      <c r="C3" s="3047"/>
      <c r="D3" s="3047"/>
      <c r="E3" s="3047"/>
      <c r="F3" s="3047"/>
      <c r="G3" s="3047"/>
      <c r="H3" s="3047"/>
      <c r="I3" s="3047"/>
      <c r="J3" s="3047"/>
      <c r="K3" s="3047"/>
      <c r="M3" s="2092"/>
    </row>
    <row r="4" spans="1:26" s="90" customFormat="1" ht="15" customHeight="1">
      <c r="A4" s="111"/>
      <c r="B4" s="111"/>
      <c r="C4" s="111"/>
      <c r="D4" s="111"/>
      <c r="E4" s="111"/>
      <c r="F4" s="111"/>
      <c r="G4" s="111"/>
      <c r="H4" s="111"/>
      <c r="I4" s="111"/>
      <c r="J4" s="111"/>
      <c r="K4" s="111"/>
    </row>
    <row r="5" spans="1:26" s="90" customFormat="1" ht="15" customHeight="1" thickBot="1">
      <c r="J5" s="1817"/>
      <c r="K5" s="106" t="s">
        <v>3619</v>
      </c>
      <c r="M5" s="615"/>
    </row>
    <row r="6" spans="1:26" ht="18" customHeight="1" thickTop="1">
      <c r="A6" s="3463" t="s">
        <v>3613</v>
      </c>
      <c r="B6" s="3169"/>
      <c r="C6" s="3066" t="s">
        <v>3612</v>
      </c>
      <c r="D6" s="3067"/>
      <c r="E6" s="3036"/>
      <c r="F6" s="3040" t="s">
        <v>660</v>
      </c>
      <c r="G6" s="3040"/>
      <c r="H6" s="3066"/>
      <c r="I6" s="3808" t="s">
        <v>3611</v>
      </c>
      <c r="J6" s="3809"/>
      <c r="K6" s="3809"/>
      <c r="M6" s="636"/>
    </row>
    <row r="7" spans="1:26" ht="30" customHeight="1">
      <c r="A7" s="3205"/>
      <c r="B7" s="3206"/>
      <c r="C7" s="1818" t="s">
        <v>3610</v>
      </c>
      <c r="D7" s="1818" t="s">
        <v>3609</v>
      </c>
      <c r="E7" s="1819" t="s">
        <v>3223</v>
      </c>
      <c r="F7" s="1818" t="s">
        <v>3610</v>
      </c>
      <c r="G7" s="1818" t="s">
        <v>3609</v>
      </c>
      <c r="H7" s="1819" t="s">
        <v>3223</v>
      </c>
      <c r="I7" s="1818" t="s">
        <v>3610</v>
      </c>
      <c r="J7" s="1818" t="s">
        <v>3609</v>
      </c>
      <c r="K7" s="1819" t="s">
        <v>3223</v>
      </c>
      <c r="M7" s="636"/>
    </row>
    <row r="8" spans="1:26" ht="18" customHeight="1">
      <c r="A8" s="3207"/>
      <c r="B8" s="3170"/>
      <c r="C8" s="1804" t="s">
        <v>3608</v>
      </c>
      <c r="D8" s="1804" t="s">
        <v>3607</v>
      </c>
      <c r="E8" s="1782" t="s">
        <v>3606</v>
      </c>
      <c r="F8" s="1804" t="s">
        <v>3608</v>
      </c>
      <c r="G8" s="1804" t="s">
        <v>3607</v>
      </c>
      <c r="H8" s="1782" t="s">
        <v>3606</v>
      </c>
      <c r="I8" s="1804" t="s">
        <v>3608</v>
      </c>
      <c r="J8" s="1804" t="s">
        <v>3607</v>
      </c>
      <c r="K8" s="1782" t="s">
        <v>3606</v>
      </c>
      <c r="M8" s="636"/>
    </row>
    <row r="9" spans="1:26" s="90" customFormat="1" ht="18" customHeight="1">
      <c r="A9" s="583"/>
      <c r="B9" s="2091"/>
      <c r="C9" s="226" t="s">
        <v>3618</v>
      </c>
      <c r="D9" s="226" t="s">
        <v>2674</v>
      </c>
      <c r="E9" s="226" t="s">
        <v>2655</v>
      </c>
      <c r="F9" s="226" t="s">
        <v>2674</v>
      </c>
      <c r="G9" s="226" t="s">
        <v>2674</v>
      </c>
      <c r="H9" s="226" t="s">
        <v>2655</v>
      </c>
      <c r="I9" s="226" t="s">
        <v>3319</v>
      </c>
      <c r="J9" s="226" t="s">
        <v>3319</v>
      </c>
      <c r="K9" s="226" t="s">
        <v>2655</v>
      </c>
      <c r="M9" s="615"/>
    </row>
    <row r="10" spans="1:26" ht="18" customHeight="1">
      <c r="A10" s="3081" t="s">
        <v>3617</v>
      </c>
      <c r="B10" s="3814"/>
      <c r="C10" s="2089">
        <v>325</v>
      </c>
      <c r="D10" s="2089">
        <v>271</v>
      </c>
      <c r="E10" s="2090">
        <v>83.4</v>
      </c>
      <c r="F10" s="2089">
        <v>307</v>
      </c>
      <c r="G10" s="2089">
        <v>249</v>
      </c>
      <c r="H10" s="2078">
        <f>ROUND(G10/F10*100,1)</f>
        <v>81.099999999999994</v>
      </c>
      <c r="I10" s="2088">
        <v>324</v>
      </c>
      <c r="J10" s="2088">
        <v>128</v>
      </c>
      <c r="K10" s="2076">
        <f>ROUND(J10/I10*100,1)</f>
        <v>39.5</v>
      </c>
      <c r="M10" s="636"/>
    </row>
    <row r="11" spans="1:26" ht="18" customHeight="1">
      <c r="A11" s="3812" t="s">
        <v>3616</v>
      </c>
      <c r="B11" s="3813"/>
      <c r="C11" s="2086">
        <v>340</v>
      </c>
      <c r="D11" s="2086">
        <v>104</v>
      </c>
      <c r="E11" s="2087">
        <v>30.6</v>
      </c>
      <c r="F11" s="2086">
        <v>321</v>
      </c>
      <c r="G11" s="2086">
        <v>112</v>
      </c>
      <c r="H11" s="2085">
        <f>ROUND(G11/F11*100,1)</f>
        <v>34.9</v>
      </c>
      <c r="I11" s="2084">
        <v>338</v>
      </c>
      <c r="J11" s="2084">
        <v>55</v>
      </c>
      <c r="K11" s="2083">
        <f>ROUND(J11/I11*100,1)</f>
        <v>16.3</v>
      </c>
      <c r="M11" s="636"/>
    </row>
    <row r="12" spans="1:26" s="90" customFormat="1" ht="15" customHeight="1">
      <c r="A12" s="35" t="s">
        <v>3577</v>
      </c>
      <c r="B12" s="35"/>
      <c r="C12" s="35"/>
      <c r="H12" s="51"/>
      <c r="K12" s="1825"/>
    </row>
    <row r="13" spans="1:26" ht="15" customHeight="1">
      <c r="A13" s="2082"/>
      <c r="B13" s="2082"/>
      <c r="C13" s="2082"/>
      <c r="D13" s="1845"/>
      <c r="E13" s="2081"/>
      <c r="H13" s="2081"/>
      <c r="I13" s="1845"/>
      <c r="J13" s="1845"/>
      <c r="K13" s="2080"/>
    </row>
    <row r="14" spans="1:26">
      <c r="E14" s="2081"/>
      <c r="H14" s="2081"/>
      <c r="K14" s="2080"/>
    </row>
  </sheetData>
  <mergeCells count="9">
    <mergeCell ref="A1:D1"/>
    <mergeCell ref="A2:D2"/>
    <mergeCell ref="A3:K3"/>
    <mergeCell ref="A11:B11"/>
    <mergeCell ref="A10:B10"/>
    <mergeCell ref="C6:E6"/>
    <mergeCell ref="I6:K6"/>
    <mergeCell ref="A6:B8"/>
    <mergeCell ref="F6:H6"/>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zoomScaleNormal="100" zoomScaleSheetLayoutView="100" workbookViewId="0">
      <selection activeCell="A2" sqref="A2:D2"/>
    </sheetView>
  </sheetViews>
  <sheetFormatPr defaultColWidth="9" defaultRowHeight="14.25"/>
  <cols>
    <col min="1" max="1" width="16.75" style="24" customWidth="1"/>
    <col min="2" max="11" width="10.75" style="24" customWidth="1"/>
    <col min="12" max="47" width="9.125" style="24" customWidth="1"/>
    <col min="48"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5.9" customHeight="1">
      <c r="A3" s="3047" t="s">
        <v>3623</v>
      </c>
      <c r="B3" s="3047"/>
      <c r="C3" s="3047"/>
      <c r="D3" s="3047"/>
      <c r="E3" s="3047"/>
      <c r="F3" s="3047"/>
      <c r="G3" s="3047"/>
      <c r="H3" s="3047"/>
      <c r="I3" s="3047"/>
      <c r="J3" s="3047"/>
      <c r="K3" s="3047"/>
      <c r="L3" s="1784"/>
      <c r="M3" s="2099"/>
    </row>
    <row r="4" spans="1:26" s="90" customFormat="1" ht="15" customHeight="1">
      <c r="A4" s="111"/>
      <c r="B4" s="111"/>
      <c r="C4" s="111"/>
      <c r="D4" s="111"/>
      <c r="E4" s="111"/>
      <c r="F4" s="111"/>
      <c r="G4" s="111"/>
      <c r="H4" s="111"/>
      <c r="I4" s="111"/>
      <c r="J4" s="111"/>
      <c r="K4" s="111"/>
      <c r="L4" s="111"/>
      <c r="M4" s="110"/>
    </row>
    <row r="5" spans="1:26" s="90" customFormat="1" ht="15" customHeight="1" thickBot="1">
      <c r="A5" s="90" t="s">
        <v>215</v>
      </c>
      <c r="J5" s="231"/>
      <c r="K5" s="280"/>
    </row>
    <row r="6" spans="1:26" ht="30" customHeight="1" thickTop="1">
      <c r="A6" s="1785" t="s">
        <v>697</v>
      </c>
      <c r="B6" s="1829" t="s">
        <v>25</v>
      </c>
      <c r="C6" s="1785" t="s">
        <v>1082</v>
      </c>
      <c r="D6" s="1789" t="s">
        <v>1077</v>
      </c>
      <c r="E6" s="1789" t="s">
        <v>2570</v>
      </c>
      <c r="F6" s="1789" t="s">
        <v>1133</v>
      </c>
      <c r="G6" s="1789" t="s">
        <v>3317</v>
      </c>
      <c r="H6" s="1789" t="s">
        <v>1129</v>
      </c>
      <c r="I6" s="1789" t="s">
        <v>1113</v>
      </c>
      <c r="J6" s="1789" t="s">
        <v>2591</v>
      </c>
      <c r="K6" s="1792" t="s">
        <v>3314</v>
      </c>
    </row>
    <row r="7" spans="1:26" ht="18" customHeight="1">
      <c r="A7" s="1726" t="s">
        <v>991</v>
      </c>
      <c r="B7" s="691">
        <v>276486</v>
      </c>
      <c r="C7" s="673">
        <v>8897</v>
      </c>
      <c r="D7" s="673">
        <v>7626</v>
      </c>
      <c r="E7" s="673">
        <v>7626</v>
      </c>
      <c r="F7" s="673">
        <v>8058</v>
      </c>
      <c r="G7" s="673">
        <v>8754</v>
      </c>
      <c r="H7" s="673">
        <v>11091</v>
      </c>
      <c r="I7" s="673">
        <v>11340</v>
      </c>
      <c r="J7" s="673">
        <v>16188</v>
      </c>
      <c r="K7" s="673">
        <v>11690</v>
      </c>
      <c r="L7" s="396"/>
    </row>
    <row r="8" spans="1:26" s="399" customFormat="1" ht="18" customHeight="1">
      <c r="A8" s="1727" t="s">
        <v>660</v>
      </c>
      <c r="B8" s="691">
        <v>254337</v>
      </c>
      <c r="C8" s="673">
        <v>9326</v>
      </c>
      <c r="D8" s="673">
        <v>6930</v>
      </c>
      <c r="E8" s="673">
        <v>6073</v>
      </c>
      <c r="F8" s="673">
        <v>7276</v>
      </c>
      <c r="G8" s="673">
        <v>7818</v>
      </c>
      <c r="H8" s="673">
        <v>9684</v>
      </c>
      <c r="I8" s="673">
        <v>11085</v>
      </c>
      <c r="J8" s="673">
        <v>14845</v>
      </c>
      <c r="K8" s="673">
        <v>11483</v>
      </c>
      <c r="L8" s="1919"/>
    </row>
    <row r="9" spans="1:26" s="391" customFormat="1" ht="18" customHeight="1">
      <c r="A9" s="1728">
        <v>2</v>
      </c>
      <c r="B9" s="669">
        <f>SUM(C9:K9,B14:J14)</f>
        <v>95629</v>
      </c>
      <c r="C9" s="669">
        <v>3535</v>
      </c>
      <c r="D9" s="669">
        <v>4711</v>
      </c>
      <c r="E9" s="669">
        <v>1528</v>
      </c>
      <c r="F9" s="669">
        <v>3205</v>
      </c>
      <c r="G9" s="669">
        <v>2414</v>
      </c>
      <c r="H9" s="669">
        <v>5119</v>
      </c>
      <c r="I9" s="669">
        <v>6119</v>
      </c>
      <c r="J9" s="669">
        <v>7141</v>
      </c>
      <c r="K9" s="669">
        <v>5530</v>
      </c>
      <c r="L9" s="2098"/>
    </row>
    <row r="10" spans="1:26" s="90" customFormat="1" ht="15" customHeight="1" thickBot="1">
      <c r="A10" s="2097"/>
      <c r="B10" s="2096"/>
      <c r="C10" s="2096"/>
      <c r="D10" s="2096"/>
      <c r="E10" s="2096"/>
      <c r="F10" s="2096"/>
      <c r="G10" s="2096"/>
      <c r="H10" s="2096"/>
      <c r="I10" s="2096"/>
      <c r="J10" s="2096"/>
      <c r="K10" s="2096"/>
      <c r="L10" s="2096"/>
    </row>
    <row r="11" spans="1:26" ht="30" customHeight="1" thickTop="1">
      <c r="A11" s="1785" t="s">
        <v>697</v>
      </c>
      <c r="B11" s="1789" t="s">
        <v>1080</v>
      </c>
      <c r="C11" s="1789" t="s">
        <v>3413</v>
      </c>
      <c r="D11" s="1789" t="s">
        <v>1132</v>
      </c>
      <c r="E11" s="1789" t="s">
        <v>3313</v>
      </c>
      <c r="F11" s="1789" t="s">
        <v>3278</v>
      </c>
      <c r="G11" s="1789" t="s">
        <v>1083</v>
      </c>
      <c r="H11" s="1789" t="s">
        <v>3508</v>
      </c>
      <c r="I11" s="1789" t="s">
        <v>1128</v>
      </c>
      <c r="J11" s="2095" t="s">
        <v>3622</v>
      </c>
      <c r="K11" s="624"/>
    </row>
    <row r="12" spans="1:26" ht="18" customHeight="1">
      <c r="A12" s="1726" t="s">
        <v>991</v>
      </c>
      <c r="B12" s="2094">
        <v>8358</v>
      </c>
      <c r="C12" s="673">
        <v>15440</v>
      </c>
      <c r="D12" s="673">
        <v>10489</v>
      </c>
      <c r="E12" s="673">
        <v>10177</v>
      </c>
      <c r="F12" s="673">
        <v>8412</v>
      </c>
      <c r="G12" s="673">
        <v>14794</v>
      </c>
      <c r="H12" s="673">
        <v>7856</v>
      </c>
      <c r="I12" s="673">
        <v>13480</v>
      </c>
      <c r="J12" s="673">
        <v>96210</v>
      </c>
      <c r="K12" s="624"/>
    </row>
    <row r="13" spans="1:26" s="399" customFormat="1" ht="18" customHeight="1">
      <c r="A13" s="1727" t="s">
        <v>660</v>
      </c>
      <c r="B13" s="691">
        <v>8017</v>
      </c>
      <c r="C13" s="673">
        <v>14017</v>
      </c>
      <c r="D13" s="673">
        <v>7676</v>
      </c>
      <c r="E13" s="673">
        <v>9055</v>
      </c>
      <c r="F13" s="673">
        <v>6848</v>
      </c>
      <c r="G13" s="673">
        <v>10871</v>
      </c>
      <c r="H13" s="673">
        <v>6587</v>
      </c>
      <c r="I13" s="673">
        <v>11635</v>
      </c>
      <c r="J13" s="673">
        <v>95111</v>
      </c>
      <c r="K13" s="22"/>
    </row>
    <row r="14" spans="1:26" s="391" customFormat="1" ht="18" customHeight="1">
      <c r="A14" s="1728">
        <v>2</v>
      </c>
      <c r="B14" s="669">
        <v>2733</v>
      </c>
      <c r="C14" s="669">
        <v>6769</v>
      </c>
      <c r="D14" s="669">
        <v>2595</v>
      </c>
      <c r="E14" s="669">
        <v>3744</v>
      </c>
      <c r="F14" s="669">
        <v>2902</v>
      </c>
      <c r="G14" s="669">
        <v>3709</v>
      </c>
      <c r="H14" s="669">
        <v>2701</v>
      </c>
      <c r="I14" s="669">
        <v>4873</v>
      </c>
      <c r="J14" s="2093">
        <v>26301</v>
      </c>
      <c r="K14" s="303"/>
    </row>
    <row r="15" spans="1:26" s="90" customFormat="1" ht="15" customHeight="1">
      <c r="A15" s="1825" t="s">
        <v>3621</v>
      </c>
      <c r="B15" s="1825"/>
      <c r="C15" s="1825"/>
      <c r="D15" s="1825"/>
      <c r="E15" s="1825"/>
      <c r="J15" s="133"/>
      <c r="K15" s="608"/>
    </row>
  </sheetData>
  <mergeCells count="3">
    <mergeCell ref="A3:K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zoomScaleNormal="100" zoomScaleSheetLayoutView="100" workbookViewId="0">
      <selection activeCell="A2" sqref="A2:D2"/>
    </sheetView>
  </sheetViews>
  <sheetFormatPr defaultColWidth="9" defaultRowHeight="14.25"/>
  <cols>
    <col min="1" max="1" width="12.625" style="24" customWidth="1"/>
    <col min="2" max="15" width="8.125" style="24" customWidth="1"/>
    <col min="16" max="56" width="9.125" style="24" customWidth="1"/>
    <col min="57"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5.9" customHeight="1">
      <c r="A3" s="3127" t="s">
        <v>3651</v>
      </c>
      <c r="B3" s="3127"/>
      <c r="C3" s="3127"/>
      <c r="D3" s="3127"/>
      <c r="E3" s="3127"/>
      <c r="F3" s="3127"/>
      <c r="G3" s="3127"/>
      <c r="H3" s="3127"/>
      <c r="I3" s="3127"/>
      <c r="J3" s="3127"/>
      <c r="K3" s="3127"/>
      <c r="L3" s="3127"/>
      <c r="M3" s="3127"/>
      <c r="N3" s="3127"/>
      <c r="O3" s="3127"/>
    </row>
    <row r="4" spans="1:26" s="90" customFormat="1" ht="15" customHeight="1">
      <c r="A4" s="242"/>
      <c r="B4" s="242"/>
      <c r="C4" s="242"/>
      <c r="D4" s="242"/>
      <c r="E4" s="242"/>
      <c r="F4" s="242"/>
      <c r="G4" s="242"/>
      <c r="H4" s="242"/>
      <c r="I4" s="242"/>
      <c r="J4" s="242"/>
      <c r="K4" s="242"/>
      <c r="L4" s="242"/>
      <c r="M4" s="242"/>
      <c r="N4" s="242"/>
      <c r="O4" s="242"/>
    </row>
    <row r="5" spans="1:26" s="1815" customFormat="1" ht="19.899999999999999" customHeight="1">
      <c r="A5" s="3815" t="s">
        <v>3650</v>
      </c>
      <c r="B5" s="3815"/>
      <c r="C5" s="3815"/>
      <c r="D5" s="3815"/>
      <c r="E5" s="3815"/>
      <c r="F5" s="3815"/>
      <c r="G5" s="3815"/>
      <c r="H5" s="3815"/>
      <c r="I5" s="3815"/>
      <c r="J5" s="3815"/>
      <c r="K5" s="3815"/>
      <c r="L5" s="3815"/>
      <c r="M5" s="3815"/>
      <c r="N5" s="3815"/>
      <c r="O5" s="3815"/>
    </row>
    <row r="6" spans="1:26" s="90" customFormat="1" ht="15" customHeight="1" thickBot="1">
      <c r="A6" s="2110"/>
      <c r="B6" s="2110"/>
      <c r="C6" s="2110"/>
      <c r="D6" s="2110"/>
      <c r="E6" s="2110"/>
      <c r="F6" s="2110"/>
      <c r="G6" s="2110"/>
      <c r="H6" s="2110"/>
      <c r="I6" s="2110"/>
      <c r="J6" s="2110"/>
      <c r="K6" s="2110"/>
      <c r="L6" s="2110"/>
      <c r="M6" s="2110"/>
      <c r="N6" s="242"/>
      <c r="O6" s="280" t="s">
        <v>3649</v>
      </c>
    </row>
    <row r="7" spans="1:26" ht="18" customHeight="1" thickTop="1">
      <c r="A7" s="3816" t="s">
        <v>697</v>
      </c>
      <c r="B7" s="3798" t="s">
        <v>3648</v>
      </c>
      <c r="C7" s="3647"/>
      <c r="D7" s="3651" t="s">
        <v>3542</v>
      </c>
      <c r="E7" s="3654"/>
      <c r="F7" s="3654"/>
      <c r="G7" s="3654"/>
      <c r="H7" s="3654"/>
      <c r="I7" s="3654"/>
      <c r="J7" s="3654"/>
      <c r="K7" s="3650"/>
      <c r="L7" s="3798" t="s">
        <v>3647</v>
      </c>
      <c r="M7" s="3647"/>
      <c r="N7" s="3798" t="s">
        <v>3646</v>
      </c>
      <c r="O7" s="3819"/>
    </row>
    <row r="8" spans="1:26" ht="18" customHeight="1">
      <c r="A8" s="3817"/>
      <c r="B8" s="3217"/>
      <c r="C8" s="3216"/>
      <c r="D8" s="3789" t="s">
        <v>3645</v>
      </c>
      <c r="E8" s="3797"/>
      <c r="F8" s="3789" t="s">
        <v>3644</v>
      </c>
      <c r="G8" s="3797"/>
      <c r="H8" s="3789" t="s">
        <v>3643</v>
      </c>
      <c r="I8" s="3797"/>
      <c r="J8" s="3789" t="s">
        <v>3642</v>
      </c>
      <c r="K8" s="3797"/>
      <c r="L8" s="3217" t="s">
        <v>3641</v>
      </c>
      <c r="M8" s="3216"/>
      <c r="N8" s="3217"/>
      <c r="O8" s="3820"/>
    </row>
    <row r="9" spans="1:26" ht="18" customHeight="1">
      <c r="A9" s="3818"/>
      <c r="B9" s="698" t="s">
        <v>707</v>
      </c>
      <c r="C9" s="698" t="s">
        <v>3264</v>
      </c>
      <c r="D9" s="698" t="s">
        <v>707</v>
      </c>
      <c r="E9" s="698" t="s">
        <v>3264</v>
      </c>
      <c r="F9" s="698" t="s">
        <v>707</v>
      </c>
      <c r="G9" s="698" t="s">
        <v>3264</v>
      </c>
      <c r="H9" s="698" t="s">
        <v>707</v>
      </c>
      <c r="I9" s="1583" t="s">
        <v>3264</v>
      </c>
      <c r="J9" s="2109" t="s">
        <v>707</v>
      </c>
      <c r="K9" s="2109" t="s">
        <v>3264</v>
      </c>
      <c r="L9" s="1582" t="s">
        <v>707</v>
      </c>
      <c r="M9" s="1583" t="s">
        <v>3264</v>
      </c>
      <c r="N9" s="698" t="s">
        <v>707</v>
      </c>
      <c r="O9" s="1583" t="s">
        <v>3264</v>
      </c>
    </row>
    <row r="10" spans="1:26" s="90" customFormat="1" ht="18" customHeight="1">
      <c r="A10" s="2108"/>
      <c r="B10" s="697" t="s">
        <v>2012</v>
      </c>
      <c r="C10" s="697" t="s">
        <v>4</v>
      </c>
      <c r="D10" s="697" t="s">
        <v>2012</v>
      </c>
      <c r="E10" s="697" t="s">
        <v>4</v>
      </c>
      <c r="F10" s="697" t="s">
        <v>2012</v>
      </c>
      <c r="G10" s="697" t="s">
        <v>4</v>
      </c>
      <c r="H10" s="697" t="s">
        <v>2012</v>
      </c>
      <c r="I10" s="697" t="s">
        <v>4</v>
      </c>
      <c r="J10" s="552" t="s">
        <v>2012</v>
      </c>
      <c r="K10" s="552" t="s">
        <v>4</v>
      </c>
      <c r="L10" s="697" t="s">
        <v>2012</v>
      </c>
      <c r="M10" s="697" t="s">
        <v>4</v>
      </c>
      <c r="N10" s="697" t="s">
        <v>2012</v>
      </c>
      <c r="O10" s="697" t="s">
        <v>4</v>
      </c>
    </row>
    <row r="11" spans="1:26" ht="18" customHeight="1">
      <c r="A11" s="1726" t="s">
        <v>991</v>
      </c>
      <c r="B11" s="2104">
        <v>7</v>
      </c>
      <c r="C11" s="673">
        <v>2048</v>
      </c>
      <c r="D11" s="2103">
        <v>23</v>
      </c>
      <c r="E11" s="673">
        <v>855</v>
      </c>
      <c r="F11" s="2103">
        <v>8</v>
      </c>
      <c r="G11" s="2103">
        <v>181</v>
      </c>
      <c r="H11" s="2103">
        <v>9</v>
      </c>
      <c r="I11" s="2103">
        <v>184</v>
      </c>
      <c r="J11" s="2103">
        <v>6</v>
      </c>
      <c r="K11" s="673">
        <v>170</v>
      </c>
      <c r="L11" s="2103">
        <v>70</v>
      </c>
      <c r="M11" s="673">
        <v>940</v>
      </c>
      <c r="N11" s="2103">
        <v>6</v>
      </c>
      <c r="O11" s="2103">
        <v>96</v>
      </c>
    </row>
    <row r="12" spans="1:26" ht="18" customHeight="1">
      <c r="A12" s="1726" t="s">
        <v>3640</v>
      </c>
      <c r="B12" s="2104">
        <v>7</v>
      </c>
      <c r="C12" s="673">
        <v>161</v>
      </c>
      <c r="D12" s="2103">
        <v>23</v>
      </c>
      <c r="E12" s="673">
        <v>286</v>
      </c>
      <c r="F12" s="2103">
        <v>8</v>
      </c>
      <c r="G12" s="2103">
        <v>34</v>
      </c>
      <c r="H12" s="2103">
        <v>9</v>
      </c>
      <c r="I12" s="2103">
        <v>37</v>
      </c>
      <c r="J12" s="2103">
        <v>6</v>
      </c>
      <c r="K12" s="673">
        <v>20</v>
      </c>
      <c r="L12" s="2103">
        <v>71</v>
      </c>
      <c r="M12" s="673">
        <v>755</v>
      </c>
      <c r="N12" s="673" t="s">
        <v>443</v>
      </c>
      <c r="O12" s="673" t="s">
        <v>443</v>
      </c>
    </row>
    <row r="13" spans="1:26" s="1653" customFormat="1" ht="18" customHeight="1">
      <c r="A13" s="1728">
        <v>2</v>
      </c>
      <c r="B13" s="2102">
        <v>7</v>
      </c>
      <c r="C13" s="2102">
        <v>208</v>
      </c>
      <c r="D13" s="2102">
        <v>14</v>
      </c>
      <c r="E13" s="2102">
        <v>142</v>
      </c>
      <c r="F13" s="2102">
        <v>6</v>
      </c>
      <c r="G13" s="2102">
        <v>25</v>
      </c>
      <c r="H13" s="2102">
        <v>6</v>
      </c>
      <c r="I13" s="2102">
        <v>25</v>
      </c>
      <c r="J13" s="2102">
        <v>4</v>
      </c>
      <c r="K13" s="2102">
        <v>10</v>
      </c>
      <c r="L13" s="2102">
        <v>68</v>
      </c>
      <c r="M13" s="2102">
        <v>772</v>
      </c>
      <c r="N13" s="669">
        <v>3</v>
      </c>
      <c r="O13" s="669" t="s">
        <v>443</v>
      </c>
    </row>
    <row r="14" spans="1:26" s="2101" customFormat="1" ht="15" customHeight="1">
      <c r="A14" s="2107"/>
      <c r="B14" s="2107"/>
      <c r="C14" s="1615"/>
      <c r="D14" s="231"/>
      <c r="E14" s="231"/>
      <c r="F14" s="231"/>
      <c r="G14" s="231"/>
      <c r="H14" s="231"/>
      <c r="I14" s="231"/>
      <c r="J14" s="231"/>
      <c r="K14" s="231"/>
      <c r="L14" s="231"/>
      <c r="M14" s="231"/>
      <c r="N14" s="231"/>
      <c r="O14" s="231"/>
    </row>
    <row r="15" spans="1:26" s="1815" customFormat="1" ht="19.899999999999999" customHeight="1">
      <c r="A15" s="3815" t="s">
        <v>3639</v>
      </c>
      <c r="B15" s="3815"/>
      <c r="C15" s="3815"/>
      <c r="D15" s="3815"/>
      <c r="E15" s="3815"/>
      <c r="F15" s="3815"/>
      <c r="G15" s="3815"/>
      <c r="H15" s="3815"/>
      <c r="I15" s="3815"/>
      <c r="J15" s="3815"/>
      <c r="K15" s="3815"/>
      <c r="L15" s="3815"/>
      <c r="M15" s="3815"/>
      <c r="N15" s="3815"/>
      <c r="O15" s="3815"/>
    </row>
    <row r="16" spans="1:26" s="2101" customFormat="1" ht="15" customHeight="1" thickBot="1">
      <c r="A16" s="241"/>
      <c r="B16" s="241"/>
      <c r="C16" s="241"/>
      <c r="D16" s="253"/>
      <c r="E16" s="231"/>
      <c r="F16" s="231"/>
      <c r="G16" s="231"/>
      <c r="H16" s="231"/>
      <c r="I16" s="231"/>
      <c r="J16" s="231"/>
      <c r="K16" s="231"/>
      <c r="L16" s="231"/>
      <c r="M16" s="231"/>
      <c r="N16" s="231"/>
      <c r="O16" s="231"/>
    </row>
    <row r="17" spans="1:15" ht="30" customHeight="1" thickTop="1">
      <c r="A17" s="1836" t="s">
        <v>697</v>
      </c>
      <c r="B17" s="2106" t="s">
        <v>3638</v>
      </c>
      <c r="C17" s="2106" t="s">
        <v>3637</v>
      </c>
      <c r="D17" s="2106" t="s">
        <v>3636</v>
      </c>
      <c r="E17" s="2106" t="s">
        <v>3635</v>
      </c>
      <c r="F17" s="2106" t="s">
        <v>3634</v>
      </c>
      <c r="G17" s="2106" t="s">
        <v>3633</v>
      </c>
      <c r="H17" s="2106" t="s">
        <v>3632</v>
      </c>
      <c r="I17" s="2106" t="s">
        <v>3631</v>
      </c>
      <c r="J17" s="2106" t="s">
        <v>3630</v>
      </c>
      <c r="K17" s="2106" t="s">
        <v>3629</v>
      </c>
      <c r="L17" s="2106" t="s">
        <v>3628</v>
      </c>
      <c r="M17" s="2106" t="s">
        <v>3627</v>
      </c>
      <c r="N17" s="2106" t="s">
        <v>3626</v>
      </c>
      <c r="O17" s="2105" t="s">
        <v>202</v>
      </c>
    </row>
    <row r="18" spans="1:15" ht="18" customHeight="1">
      <c r="A18" s="2047" t="s">
        <v>661</v>
      </c>
      <c r="B18" s="2104">
        <v>100</v>
      </c>
      <c r="C18" s="2103">
        <v>411</v>
      </c>
      <c r="D18" s="2103">
        <v>162</v>
      </c>
      <c r="E18" s="2103">
        <v>482</v>
      </c>
      <c r="F18" s="2103">
        <v>6</v>
      </c>
      <c r="G18" s="2103">
        <v>207</v>
      </c>
      <c r="H18" s="673">
        <v>1660</v>
      </c>
      <c r="I18" s="673">
        <v>2022</v>
      </c>
      <c r="J18" s="2103">
        <v>226</v>
      </c>
      <c r="K18" s="2103">
        <v>2</v>
      </c>
      <c r="L18" s="2103">
        <v>2</v>
      </c>
      <c r="M18" s="2103">
        <v>12</v>
      </c>
      <c r="N18" s="2103">
        <v>13</v>
      </c>
      <c r="O18" s="2103">
        <v>53</v>
      </c>
    </row>
    <row r="19" spans="1:15" ht="18" customHeight="1">
      <c r="A19" s="247">
        <v>29</v>
      </c>
      <c r="B19" s="2103">
        <v>75</v>
      </c>
      <c r="C19" s="2103">
        <v>320</v>
      </c>
      <c r="D19" s="2103">
        <v>77</v>
      </c>
      <c r="E19" s="2103">
        <v>296</v>
      </c>
      <c r="F19" s="2103">
        <v>2</v>
      </c>
      <c r="G19" s="2103">
        <v>148</v>
      </c>
      <c r="H19" s="2103">
        <v>1525</v>
      </c>
      <c r="I19" s="2103">
        <v>2015</v>
      </c>
      <c r="J19" s="2103">
        <v>311</v>
      </c>
      <c r="K19" s="673">
        <v>3</v>
      </c>
      <c r="L19" s="2103">
        <v>3</v>
      </c>
      <c r="M19" s="2103">
        <v>9</v>
      </c>
      <c r="N19" s="2103">
        <v>11</v>
      </c>
      <c r="O19" s="2103">
        <v>47</v>
      </c>
    </row>
    <row r="20" spans="1:15" ht="18" customHeight="1">
      <c r="A20" s="1726">
        <v>30</v>
      </c>
      <c r="B20" s="2103">
        <v>119</v>
      </c>
      <c r="C20" s="2103">
        <v>303</v>
      </c>
      <c r="D20" s="2103">
        <v>115</v>
      </c>
      <c r="E20" s="2103">
        <v>370</v>
      </c>
      <c r="F20" s="2103">
        <v>7</v>
      </c>
      <c r="G20" s="2103">
        <v>178</v>
      </c>
      <c r="H20" s="2103">
        <v>2090</v>
      </c>
      <c r="I20" s="2103">
        <v>2851</v>
      </c>
      <c r="J20" s="2103">
        <v>418</v>
      </c>
      <c r="K20" s="2103">
        <v>2</v>
      </c>
      <c r="L20" s="2103">
        <v>3</v>
      </c>
      <c r="M20" s="2103">
        <v>10</v>
      </c>
      <c r="N20" s="2103">
        <v>16</v>
      </c>
      <c r="O20" s="2103">
        <v>41</v>
      </c>
    </row>
    <row r="21" spans="1:15" ht="18" customHeight="1">
      <c r="A21" s="1727" t="s">
        <v>660</v>
      </c>
      <c r="B21" s="2104">
        <v>131</v>
      </c>
      <c r="C21" s="2103">
        <v>376</v>
      </c>
      <c r="D21" s="2103">
        <v>92</v>
      </c>
      <c r="E21" s="2103">
        <v>521</v>
      </c>
      <c r="F21" s="2103">
        <v>5</v>
      </c>
      <c r="G21" s="2103">
        <v>270</v>
      </c>
      <c r="H21" s="2103">
        <v>2228</v>
      </c>
      <c r="I21" s="2103">
        <v>3026</v>
      </c>
      <c r="J21" s="2103">
        <v>522</v>
      </c>
      <c r="K21" s="673" t="s">
        <v>443</v>
      </c>
      <c r="L21" s="2103">
        <v>3</v>
      </c>
      <c r="M21" s="2103">
        <v>30</v>
      </c>
      <c r="N21" s="2103">
        <v>26</v>
      </c>
      <c r="O21" s="2103">
        <v>36</v>
      </c>
    </row>
    <row r="22" spans="1:15" s="1653" customFormat="1" ht="18" customHeight="1">
      <c r="A22" s="1728">
        <v>2</v>
      </c>
      <c r="B22" s="2102">
        <v>105</v>
      </c>
      <c r="C22" s="2102">
        <v>417</v>
      </c>
      <c r="D22" s="2102">
        <v>119</v>
      </c>
      <c r="E22" s="2102">
        <v>638</v>
      </c>
      <c r="F22" s="2102">
        <v>8</v>
      </c>
      <c r="G22" s="2102">
        <v>347</v>
      </c>
      <c r="H22" s="2102">
        <v>2279</v>
      </c>
      <c r="I22" s="2102">
        <v>3024</v>
      </c>
      <c r="J22" s="2102">
        <v>611</v>
      </c>
      <c r="K22" s="2102">
        <v>3</v>
      </c>
      <c r="L22" s="2102">
        <v>2</v>
      </c>
      <c r="M22" s="2102">
        <v>22</v>
      </c>
      <c r="N22" s="2102">
        <v>15</v>
      </c>
      <c r="O22" s="2102">
        <v>41</v>
      </c>
    </row>
    <row r="23" spans="1:15" s="2101" customFormat="1" ht="15" customHeight="1">
      <c r="A23" s="232" t="s">
        <v>3625</v>
      </c>
      <c r="B23" s="232"/>
      <c r="C23" s="232"/>
      <c r="D23" s="232"/>
      <c r="E23" s="232"/>
      <c r="F23" s="232"/>
      <c r="G23" s="232"/>
      <c r="H23" s="232"/>
      <c r="I23" s="232"/>
      <c r="J23" s="231"/>
      <c r="K23" s="231"/>
      <c r="L23" s="231"/>
      <c r="M23" s="231"/>
      <c r="N23" s="231"/>
      <c r="O23" s="231"/>
    </row>
    <row r="24" spans="1:15" s="90" customFormat="1" ht="15" customHeight="1">
      <c r="A24" s="2100" t="s">
        <v>3624</v>
      </c>
      <c r="B24" s="2100"/>
      <c r="C24" s="2100"/>
      <c r="D24" s="231"/>
      <c r="E24" s="231"/>
      <c r="F24" s="231"/>
      <c r="G24" s="231"/>
      <c r="H24" s="231"/>
      <c r="I24" s="231"/>
      <c r="J24" s="231"/>
      <c r="K24" s="231"/>
      <c r="L24" s="231"/>
      <c r="M24" s="231"/>
      <c r="N24" s="231"/>
      <c r="O24" s="231"/>
    </row>
  </sheetData>
  <mergeCells count="15">
    <mergeCell ref="A1:D1"/>
    <mergeCell ref="A2:D2"/>
    <mergeCell ref="A15:O15"/>
    <mergeCell ref="A5:O5"/>
    <mergeCell ref="J8:K8"/>
    <mergeCell ref="L8:M8"/>
    <mergeCell ref="A3:O3"/>
    <mergeCell ref="A7:A9"/>
    <mergeCell ref="B7:C8"/>
    <mergeCell ref="D7:K7"/>
    <mergeCell ref="L7:M7"/>
    <mergeCell ref="N7:O8"/>
    <mergeCell ref="D8:E8"/>
    <mergeCell ref="F8:G8"/>
    <mergeCell ref="H8:I8"/>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
  <sheetViews>
    <sheetView zoomScaleNormal="100" zoomScaleSheetLayoutView="100" workbookViewId="0">
      <selection activeCell="O17" sqref="O17"/>
    </sheetView>
  </sheetViews>
  <sheetFormatPr defaultColWidth="9" defaultRowHeight="13.5"/>
  <cols>
    <col min="1" max="1" width="16.75" style="2111" customWidth="1"/>
    <col min="2" max="13" width="9.125" style="2111" customWidth="1"/>
    <col min="14" max="15" width="6.625" style="2111" customWidth="1"/>
    <col min="16" max="16384" width="9" style="2111"/>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147" customFormat="1" ht="25.9" customHeight="1">
      <c r="A3" s="3837" t="s">
        <v>3685</v>
      </c>
      <c r="B3" s="3837"/>
      <c r="C3" s="3837"/>
      <c r="D3" s="3837"/>
      <c r="E3" s="3837"/>
      <c r="F3" s="3837"/>
      <c r="G3" s="3837"/>
      <c r="H3" s="3837"/>
      <c r="I3" s="3837"/>
      <c r="J3" s="3837"/>
      <c r="K3" s="3837"/>
      <c r="L3" s="3838"/>
      <c r="M3" s="3838"/>
    </row>
    <row r="4" spans="1:26" s="2112" customFormat="1" ht="15" customHeight="1">
      <c r="M4" s="2141"/>
    </row>
    <row r="5" spans="1:26" s="2129" customFormat="1" ht="19.899999999999999" customHeight="1">
      <c r="A5" s="3839" t="s">
        <v>3684</v>
      </c>
      <c r="B5" s="3839"/>
      <c r="C5" s="3839"/>
      <c r="D5" s="3839"/>
      <c r="E5" s="3839"/>
      <c r="F5" s="3839"/>
      <c r="G5" s="3839"/>
      <c r="H5" s="3839"/>
      <c r="I5" s="3839"/>
      <c r="J5" s="3840"/>
      <c r="K5" s="3840"/>
      <c r="L5" s="3840"/>
      <c r="M5" s="3840"/>
    </row>
    <row r="6" spans="1:26" s="2112" customFormat="1" ht="15" customHeight="1" thickBot="1">
      <c r="M6" s="2141"/>
    </row>
    <row r="7" spans="1:26" s="2124" customFormat="1" ht="18" customHeight="1" thickTop="1">
      <c r="A7" s="3834" t="s">
        <v>697</v>
      </c>
      <c r="B7" s="3823" t="s">
        <v>3683</v>
      </c>
      <c r="C7" s="3824"/>
      <c r="D7" s="3825" t="s">
        <v>3682</v>
      </c>
      <c r="E7" s="3824"/>
      <c r="F7" s="3825" t="s">
        <v>3681</v>
      </c>
      <c r="G7" s="3824"/>
      <c r="H7" s="3825" t="s">
        <v>3680</v>
      </c>
      <c r="I7" s="3824"/>
      <c r="J7" s="3825" t="s">
        <v>3679</v>
      </c>
      <c r="K7" s="3824"/>
      <c r="L7" s="3823" t="s">
        <v>3678</v>
      </c>
      <c r="M7" s="3823"/>
    </row>
    <row r="8" spans="1:26" s="2124" customFormat="1" ht="18" customHeight="1">
      <c r="A8" s="3836"/>
      <c r="B8" s="2138" t="s">
        <v>3662</v>
      </c>
      <c r="C8" s="2145" t="s">
        <v>3661</v>
      </c>
      <c r="D8" s="2146" t="s">
        <v>3662</v>
      </c>
      <c r="E8" s="2145" t="s">
        <v>3661</v>
      </c>
      <c r="F8" s="2146" t="s">
        <v>3662</v>
      </c>
      <c r="G8" s="2146" t="s">
        <v>3661</v>
      </c>
      <c r="H8" s="2146" t="s">
        <v>3662</v>
      </c>
      <c r="I8" s="2145" t="s">
        <v>3661</v>
      </c>
      <c r="J8" s="2127" t="s">
        <v>3677</v>
      </c>
      <c r="K8" s="2126" t="s">
        <v>3676</v>
      </c>
      <c r="L8" s="2138" t="s">
        <v>3662</v>
      </c>
      <c r="M8" s="2126" t="s">
        <v>3661</v>
      </c>
    </row>
    <row r="9" spans="1:26" s="2112" customFormat="1" ht="18" customHeight="1">
      <c r="A9" s="2123"/>
      <c r="B9" s="2120" t="s">
        <v>3658</v>
      </c>
      <c r="C9" s="2120" t="s">
        <v>1088</v>
      </c>
      <c r="D9" s="2120" t="s">
        <v>3658</v>
      </c>
      <c r="E9" s="2120" t="s">
        <v>1088</v>
      </c>
      <c r="F9" s="2120" t="s">
        <v>3658</v>
      </c>
      <c r="G9" s="2120" t="s">
        <v>1088</v>
      </c>
      <c r="H9" s="2120" t="s">
        <v>3658</v>
      </c>
      <c r="I9" s="2120" t="s">
        <v>1088</v>
      </c>
      <c r="J9" s="2120" t="s">
        <v>3658</v>
      </c>
      <c r="K9" s="2120" t="s">
        <v>1088</v>
      </c>
      <c r="L9" s="2120" t="s">
        <v>3658</v>
      </c>
      <c r="M9" s="2120" t="s">
        <v>1088</v>
      </c>
    </row>
    <row r="10" spans="1:26" s="2118" customFormat="1" ht="18" customHeight="1">
      <c r="A10" s="2119" t="s">
        <v>991</v>
      </c>
      <c r="B10" s="2137">
        <v>441</v>
      </c>
      <c r="C10" s="2137">
        <v>1238</v>
      </c>
      <c r="D10" s="2137">
        <v>593</v>
      </c>
      <c r="E10" s="2137">
        <v>1581</v>
      </c>
      <c r="F10" s="2137">
        <v>672</v>
      </c>
      <c r="G10" s="2137">
        <v>1846</v>
      </c>
      <c r="H10" s="2137">
        <v>500</v>
      </c>
      <c r="I10" s="2137">
        <v>1541</v>
      </c>
      <c r="J10" s="673">
        <v>520</v>
      </c>
      <c r="K10" s="673">
        <v>1424</v>
      </c>
      <c r="L10" s="673">
        <v>610</v>
      </c>
      <c r="M10" s="673">
        <v>1668</v>
      </c>
    </row>
    <row r="11" spans="1:26" s="2136" customFormat="1" ht="18" customHeight="1">
      <c r="A11" s="2119" t="s">
        <v>660</v>
      </c>
      <c r="B11" s="2137">
        <v>387</v>
      </c>
      <c r="C11" s="2137">
        <v>1134</v>
      </c>
      <c r="D11" s="2137">
        <v>588</v>
      </c>
      <c r="E11" s="2137">
        <v>1492</v>
      </c>
      <c r="F11" s="2137">
        <v>634</v>
      </c>
      <c r="G11" s="2137">
        <v>1713</v>
      </c>
      <c r="H11" s="2137">
        <v>478</v>
      </c>
      <c r="I11" s="2137">
        <v>1541</v>
      </c>
      <c r="J11" s="673">
        <v>512</v>
      </c>
      <c r="K11" s="673">
        <v>1395</v>
      </c>
      <c r="L11" s="673">
        <v>522</v>
      </c>
      <c r="M11" s="673">
        <v>1471</v>
      </c>
    </row>
    <row r="12" spans="1:26" s="2116" customFormat="1" ht="18" customHeight="1">
      <c r="A12" s="2117">
        <v>2</v>
      </c>
      <c r="B12" s="669">
        <v>102</v>
      </c>
      <c r="C12" s="669">
        <v>274</v>
      </c>
      <c r="D12" s="669">
        <v>351</v>
      </c>
      <c r="E12" s="669">
        <v>898</v>
      </c>
      <c r="F12" s="669">
        <v>327</v>
      </c>
      <c r="G12" s="669">
        <v>874</v>
      </c>
      <c r="H12" s="669">
        <v>182</v>
      </c>
      <c r="I12" s="669">
        <v>610</v>
      </c>
      <c r="J12" s="669">
        <v>321</v>
      </c>
      <c r="K12" s="669">
        <v>855</v>
      </c>
      <c r="L12" s="669">
        <v>232</v>
      </c>
      <c r="M12" s="669">
        <v>612</v>
      </c>
    </row>
    <row r="13" spans="1:26" s="2112" customFormat="1" ht="15" customHeight="1">
      <c r="A13" s="2135"/>
      <c r="B13" s="2134"/>
      <c r="C13" s="2134"/>
      <c r="D13" s="2134"/>
      <c r="E13" s="2134"/>
      <c r="F13" s="2143"/>
      <c r="G13" s="2143"/>
      <c r="H13" s="2143"/>
      <c r="I13" s="2143"/>
      <c r="J13" s="2144"/>
      <c r="K13" s="2144"/>
      <c r="L13" s="2143"/>
      <c r="M13" s="2143"/>
      <c r="N13" s="2140"/>
    </row>
    <row r="14" spans="1:26" s="2112" customFormat="1" ht="15" customHeight="1" thickBot="1">
      <c r="A14" s="2142"/>
      <c r="B14" s="2140"/>
      <c r="C14" s="2140"/>
      <c r="D14" s="2140"/>
      <c r="E14" s="2140"/>
      <c r="F14" s="2140"/>
      <c r="G14" s="2140"/>
      <c r="H14" s="2141"/>
      <c r="I14" s="2141"/>
      <c r="J14" s="2140"/>
      <c r="K14" s="2140"/>
      <c r="L14" s="2140"/>
      <c r="M14" s="2139"/>
    </row>
    <row r="15" spans="1:26" s="2124" customFormat="1" ht="18" customHeight="1" thickTop="1">
      <c r="A15" s="3834" t="s">
        <v>697</v>
      </c>
      <c r="B15" s="3825" t="s">
        <v>3675</v>
      </c>
      <c r="C15" s="3824"/>
      <c r="D15" s="3825" t="s">
        <v>3674</v>
      </c>
      <c r="E15" s="3824"/>
      <c r="F15" s="3825" t="s">
        <v>3673</v>
      </c>
      <c r="G15" s="3823"/>
      <c r="H15" s="3825" t="s">
        <v>3672</v>
      </c>
      <c r="I15" s="3824"/>
      <c r="J15" s="3823" t="s">
        <v>3671</v>
      </c>
      <c r="K15" s="3824"/>
      <c r="L15" s="3825" t="s">
        <v>3670</v>
      </c>
      <c r="M15" s="3823"/>
    </row>
    <row r="16" spans="1:26" s="2124" customFormat="1" ht="18" customHeight="1">
      <c r="A16" s="3836"/>
      <c r="B16" s="2127" t="s">
        <v>3662</v>
      </c>
      <c r="C16" s="2127" t="s">
        <v>3661</v>
      </c>
      <c r="D16" s="2127" t="s">
        <v>3662</v>
      </c>
      <c r="E16" s="2127" t="s">
        <v>3661</v>
      </c>
      <c r="F16" s="2127" t="s">
        <v>3669</v>
      </c>
      <c r="G16" s="2126" t="s">
        <v>3668</v>
      </c>
      <c r="H16" s="2127" t="s">
        <v>3662</v>
      </c>
      <c r="I16" s="2127" t="s">
        <v>3661</v>
      </c>
      <c r="J16" s="2138" t="s">
        <v>3662</v>
      </c>
      <c r="K16" s="2127" t="s">
        <v>3661</v>
      </c>
      <c r="L16" s="2127" t="s">
        <v>3662</v>
      </c>
      <c r="M16" s="2126" t="s">
        <v>3661</v>
      </c>
    </row>
    <row r="17" spans="1:17" s="2112" customFormat="1" ht="18" customHeight="1">
      <c r="A17" s="2123"/>
      <c r="B17" s="2120" t="s">
        <v>3658</v>
      </c>
      <c r="C17" s="2120" t="s">
        <v>1088</v>
      </c>
      <c r="D17" s="2120" t="s">
        <v>3658</v>
      </c>
      <c r="E17" s="2120" t="s">
        <v>1088</v>
      </c>
      <c r="F17" s="2120" t="s">
        <v>3658</v>
      </c>
      <c r="G17" s="2120" t="s">
        <v>1088</v>
      </c>
      <c r="H17" s="2120" t="s">
        <v>3658</v>
      </c>
      <c r="I17" s="2120" t="s">
        <v>1088</v>
      </c>
      <c r="J17" s="2120" t="s">
        <v>3658</v>
      </c>
      <c r="K17" s="2120" t="s">
        <v>1088</v>
      </c>
      <c r="L17" s="2120" t="s">
        <v>3658</v>
      </c>
      <c r="M17" s="2120" t="s">
        <v>1088</v>
      </c>
    </row>
    <row r="18" spans="1:17" s="2118" customFormat="1" ht="18" customHeight="1">
      <c r="A18" s="2119" t="s">
        <v>991</v>
      </c>
      <c r="B18" s="673">
        <v>284</v>
      </c>
      <c r="C18" s="673">
        <v>802</v>
      </c>
      <c r="D18" s="673">
        <v>260</v>
      </c>
      <c r="E18" s="673">
        <v>713</v>
      </c>
      <c r="F18" s="673">
        <v>623</v>
      </c>
      <c r="G18" s="673">
        <v>2063</v>
      </c>
      <c r="H18" s="673">
        <v>315</v>
      </c>
      <c r="I18" s="673">
        <v>807</v>
      </c>
      <c r="J18" s="2137">
        <v>336</v>
      </c>
      <c r="K18" s="2137">
        <v>991</v>
      </c>
      <c r="L18" s="2137">
        <v>698</v>
      </c>
      <c r="M18" s="2137">
        <v>2068</v>
      </c>
    </row>
    <row r="19" spans="1:17" s="2136" customFormat="1" ht="18" customHeight="1">
      <c r="A19" s="2119" t="s">
        <v>660</v>
      </c>
      <c r="B19" s="673">
        <v>270</v>
      </c>
      <c r="C19" s="673">
        <v>777</v>
      </c>
      <c r="D19" s="673" t="s">
        <v>3667</v>
      </c>
      <c r="E19" s="673" t="s">
        <v>3667</v>
      </c>
      <c r="F19" s="673">
        <v>603</v>
      </c>
      <c r="G19" s="673">
        <v>1946</v>
      </c>
      <c r="H19" s="673">
        <v>287</v>
      </c>
      <c r="I19" s="673">
        <v>749</v>
      </c>
      <c r="J19" s="2137">
        <v>303</v>
      </c>
      <c r="K19" s="2137">
        <v>878</v>
      </c>
      <c r="L19" s="2137">
        <v>637</v>
      </c>
      <c r="M19" s="2137">
        <v>1803</v>
      </c>
    </row>
    <row r="20" spans="1:17" s="2116" customFormat="1" ht="18" customHeight="1">
      <c r="A20" s="2117">
        <v>2</v>
      </c>
      <c r="B20" s="669">
        <v>102</v>
      </c>
      <c r="C20" s="669">
        <v>272</v>
      </c>
      <c r="D20" s="669" t="s">
        <v>3667</v>
      </c>
      <c r="E20" s="669" t="s">
        <v>3667</v>
      </c>
      <c r="F20" s="669">
        <v>320</v>
      </c>
      <c r="G20" s="669">
        <v>1056</v>
      </c>
      <c r="H20" s="669">
        <v>113</v>
      </c>
      <c r="I20" s="669">
        <v>353</v>
      </c>
      <c r="J20" s="669">
        <v>215</v>
      </c>
      <c r="K20" s="669">
        <v>663</v>
      </c>
      <c r="L20" s="669" t="s">
        <v>3667</v>
      </c>
      <c r="M20" s="669" t="s">
        <v>3667</v>
      </c>
    </row>
    <row r="21" spans="1:17" s="2112" customFormat="1" ht="15" customHeight="1">
      <c r="A21" s="2135"/>
      <c r="B21" s="2134"/>
      <c r="C21" s="2134"/>
      <c r="D21" s="2113"/>
      <c r="E21" s="2113"/>
      <c r="F21" s="2113"/>
      <c r="G21" s="2113"/>
      <c r="H21" s="2113"/>
      <c r="I21" s="2113"/>
      <c r="J21" s="2134"/>
      <c r="K21" s="2134"/>
      <c r="L21" s="2134"/>
      <c r="M21" s="2134"/>
    </row>
    <row r="22" spans="1:17" s="2129" customFormat="1" ht="19.899999999999999" customHeight="1">
      <c r="A22" s="2133"/>
      <c r="B22" s="2132"/>
      <c r="C22" s="2132"/>
      <c r="D22" s="2131"/>
      <c r="E22" s="2131"/>
      <c r="F22" s="2131"/>
      <c r="G22" s="2131"/>
      <c r="H22" s="2131"/>
      <c r="I22" s="2131"/>
      <c r="J22" s="3832" t="s">
        <v>3666</v>
      </c>
      <c r="K22" s="3833"/>
      <c r="L22" s="3833"/>
      <c r="M22" s="3833"/>
      <c r="P22" s="2130"/>
      <c r="Q22" s="2130"/>
    </row>
    <row r="23" spans="1:17" s="2112" customFormat="1" ht="15" customHeight="1" thickBot="1">
      <c r="J23" s="2128"/>
      <c r="K23" s="2128"/>
      <c r="L23" s="2128"/>
      <c r="M23" s="2128"/>
    </row>
    <row r="24" spans="1:17" s="2124" customFormat="1" ht="18" customHeight="1" thickTop="1">
      <c r="A24" s="3834" t="s">
        <v>2764</v>
      </c>
      <c r="B24" s="3825" t="s">
        <v>3665</v>
      </c>
      <c r="C24" s="3823"/>
      <c r="D24" s="3825" t="s">
        <v>3664</v>
      </c>
      <c r="E24" s="3823"/>
      <c r="J24" s="3826" t="s">
        <v>697</v>
      </c>
      <c r="K24" s="3827"/>
      <c r="L24" s="3825" t="s">
        <v>3663</v>
      </c>
      <c r="M24" s="3823"/>
      <c r="N24" s="2125"/>
      <c r="O24" s="2125"/>
    </row>
    <row r="25" spans="1:17" s="2124" customFormat="1" ht="18" customHeight="1">
      <c r="A25" s="3835"/>
      <c r="B25" s="2127" t="s">
        <v>3662</v>
      </c>
      <c r="C25" s="2126" t="s">
        <v>3661</v>
      </c>
      <c r="D25" s="2127" t="s">
        <v>3662</v>
      </c>
      <c r="E25" s="2126" t="s">
        <v>3661</v>
      </c>
      <c r="J25" s="3828"/>
      <c r="K25" s="3829"/>
      <c r="L25" s="2127" t="s">
        <v>3660</v>
      </c>
      <c r="M25" s="2126" t="s">
        <v>3659</v>
      </c>
      <c r="N25" s="2125"/>
      <c r="O25" s="2125"/>
    </row>
    <row r="26" spans="1:17" s="2112" customFormat="1" ht="18" customHeight="1">
      <c r="A26" s="2123"/>
      <c r="B26" s="2120" t="s">
        <v>3658</v>
      </c>
      <c r="C26" s="2120" t="s">
        <v>1088</v>
      </c>
      <c r="D26" s="2120" t="s">
        <v>3658</v>
      </c>
      <c r="E26" s="2120" t="s">
        <v>1088</v>
      </c>
      <c r="J26" s="2122"/>
      <c r="K26" s="2121"/>
      <c r="L26" s="2120" t="s">
        <v>3658</v>
      </c>
      <c r="M26" s="2120" t="s">
        <v>1088</v>
      </c>
      <c r="N26" s="2115"/>
      <c r="O26" s="2115"/>
    </row>
    <row r="27" spans="1:17" s="2118" customFormat="1" ht="18" customHeight="1">
      <c r="A27" s="2119" t="s">
        <v>991</v>
      </c>
      <c r="B27" s="673" t="s">
        <v>432</v>
      </c>
      <c r="C27" s="673" t="s">
        <v>432</v>
      </c>
      <c r="D27" s="673" t="s">
        <v>432</v>
      </c>
      <c r="E27" s="673" t="s">
        <v>432</v>
      </c>
      <c r="J27" s="3830" t="s">
        <v>991</v>
      </c>
      <c r="K27" s="3831"/>
      <c r="L27" s="691">
        <v>436</v>
      </c>
      <c r="M27" s="673">
        <v>3343</v>
      </c>
      <c r="N27" s="673"/>
      <c r="O27" s="673"/>
    </row>
    <row r="28" spans="1:17" s="2118" customFormat="1" ht="18" customHeight="1">
      <c r="A28" s="2119" t="s">
        <v>660</v>
      </c>
      <c r="B28" s="673">
        <v>308</v>
      </c>
      <c r="C28" s="673">
        <v>884</v>
      </c>
      <c r="D28" s="673" t="s">
        <v>432</v>
      </c>
      <c r="E28" s="673" t="s">
        <v>432</v>
      </c>
      <c r="J28" s="3830" t="s">
        <v>3640</v>
      </c>
      <c r="K28" s="3831"/>
      <c r="L28" s="691">
        <v>403</v>
      </c>
      <c r="M28" s="673">
        <v>3097</v>
      </c>
      <c r="N28" s="673"/>
      <c r="O28" s="673"/>
    </row>
    <row r="29" spans="1:17" s="2116" customFormat="1" ht="18" customHeight="1">
      <c r="A29" s="2117">
        <v>2</v>
      </c>
      <c r="B29" s="669">
        <v>157</v>
      </c>
      <c r="C29" s="669">
        <v>444</v>
      </c>
      <c r="D29" s="669">
        <v>354</v>
      </c>
      <c r="E29" s="669">
        <v>995</v>
      </c>
      <c r="J29" s="3821">
        <v>2</v>
      </c>
      <c r="K29" s="3822"/>
      <c r="L29" s="669">
        <v>53</v>
      </c>
      <c r="M29" s="2093">
        <v>184</v>
      </c>
      <c r="N29" s="668"/>
      <c r="O29" s="668"/>
    </row>
    <row r="30" spans="1:17" s="2112" customFormat="1" ht="15" customHeight="1">
      <c r="A30" s="2112" t="s">
        <v>3657</v>
      </c>
      <c r="B30" s="2114"/>
      <c r="C30" s="2114"/>
      <c r="D30" s="2114"/>
      <c r="E30" s="2114"/>
      <c r="F30" s="2113"/>
      <c r="G30" s="2113"/>
      <c r="H30" s="2113"/>
      <c r="I30" s="2113"/>
      <c r="J30" s="2112" t="s">
        <v>3656</v>
      </c>
      <c r="N30" s="2115"/>
      <c r="O30" s="2115"/>
    </row>
    <row r="31" spans="1:17" s="2112" customFormat="1" ht="15" customHeight="1">
      <c r="A31" s="2112" t="s">
        <v>3655</v>
      </c>
      <c r="B31" s="2114"/>
      <c r="C31" s="2114"/>
      <c r="D31" s="2114"/>
      <c r="E31" s="2114"/>
      <c r="F31" s="2114"/>
      <c r="G31" s="2114"/>
      <c r="H31" s="2113"/>
      <c r="N31" s="2115"/>
      <c r="O31" s="2115"/>
    </row>
    <row r="32" spans="1:17" s="2112" customFormat="1" ht="15" customHeight="1">
      <c r="A32" s="2112" t="s">
        <v>3654</v>
      </c>
      <c r="B32" s="2114"/>
      <c r="C32" s="2114"/>
      <c r="D32" s="2114"/>
      <c r="E32" s="2114"/>
      <c r="F32" s="2114"/>
      <c r="G32" s="2114"/>
      <c r="H32" s="2113"/>
    </row>
    <row r="33" spans="1:8" s="2112" customFormat="1" ht="15" customHeight="1">
      <c r="A33" s="2112" t="s">
        <v>3653</v>
      </c>
      <c r="B33" s="2114"/>
      <c r="C33" s="2114"/>
      <c r="D33" s="2114"/>
      <c r="E33" s="2114"/>
      <c r="F33" s="2114"/>
      <c r="G33" s="2114"/>
      <c r="H33" s="2113"/>
    </row>
    <row r="34" spans="1:8" s="2112" customFormat="1" ht="15" customHeight="1">
      <c r="A34" s="2112" t="s">
        <v>3652</v>
      </c>
      <c r="B34" s="2114"/>
      <c r="C34" s="2114"/>
      <c r="D34" s="2114"/>
      <c r="E34" s="2114"/>
      <c r="F34" s="2114"/>
      <c r="G34" s="2114"/>
      <c r="H34" s="2113"/>
    </row>
  </sheetData>
  <mergeCells count="27">
    <mergeCell ref="H15:I15"/>
    <mergeCell ref="L7:M7"/>
    <mergeCell ref="J7:K7"/>
    <mergeCell ref="F7:G7"/>
    <mergeCell ref="H7:I7"/>
    <mergeCell ref="A1:D1"/>
    <mergeCell ref="A2:D2"/>
    <mergeCell ref="A3:M3"/>
    <mergeCell ref="B7:C7"/>
    <mergeCell ref="D7:E7"/>
    <mergeCell ref="A5:M5"/>
    <mergeCell ref="A7:A8"/>
    <mergeCell ref="A24:A25"/>
    <mergeCell ref="B24:C24"/>
    <mergeCell ref="D24:E24"/>
    <mergeCell ref="D15:E15"/>
    <mergeCell ref="F15:G15"/>
    <mergeCell ref="B15:C15"/>
    <mergeCell ref="A15:A16"/>
    <mergeCell ref="J29:K29"/>
    <mergeCell ref="J15:K15"/>
    <mergeCell ref="L15:M15"/>
    <mergeCell ref="J24:K25"/>
    <mergeCell ref="J27:K27"/>
    <mergeCell ref="J28:K28"/>
    <mergeCell ref="J22:M22"/>
    <mergeCell ref="L24:M24"/>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
  <sheetViews>
    <sheetView zoomScaleNormal="100" zoomScaleSheetLayoutView="100" workbookViewId="0">
      <selection activeCell="A2" sqref="A2:D2"/>
    </sheetView>
  </sheetViews>
  <sheetFormatPr defaultColWidth="9" defaultRowHeight="13.5"/>
  <cols>
    <col min="1" max="1" width="12.75" style="2148" customWidth="1"/>
    <col min="2" max="2" width="6.75" style="2148" customWidth="1"/>
    <col min="3" max="3" width="7.75" style="2148" customWidth="1"/>
    <col min="4" max="4" width="4.75" style="2148" customWidth="1"/>
    <col min="5" max="5" width="6.75" style="2148" customWidth="1"/>
    <col min="6" max="6" width="4.75" style="2148" customWidth="1"/>
    <col min="7" max="7" width="6.75" style="2148" customWidth="1"/>
    <col min="8" max="8" width="4.75" style="2148" customWidth="1"/>
    <col min="9" max="9" width="6.75" style="2148" customWidth="1"/>
    <col min="10" max="10" width="4.75" style="2148" customWidth="1"/>
    <col min="11" max="11" width="6.75" style="2148" customWidth="1"/>
    <col min="12" max="12" width="4.75" style="2148" customWidth="1"/>
    <col min="13" max="13" width="6.75" style="2148" customWidth="1"/>
    <col min="14" max="14" width="4.75" style="2148" customWidth="1"/>
    <col min="15" max="15" width="6.75" style="2148" customWidth="1"/>
    <col min="16" max="16" width="4.75" style="2148" customWidth="1"/>
    <col min="17" max="17" width="6.75" style="2148" customWidth="1"/>
    <col min="18" max="18" width="4.75" style="2148" customWidth="1"/>
    <col min="19" max="19" width="6.75" style="2148" customWidth="1"/>
    <col min="20" max="20" width="4.75" style="2148" customWidth="1"/>
    <col min="21" max="21" width="6.75" style="2148" customWidth="1"/>
    <col min="22" max="23" width="6.625" style="2148" customWidth="1"/>
    <col min="24" max="16384" width="9" style="2148"/>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169" customFormat="1" ht="25.9" customHeight="1">
      <c r="A3" s="3843" t="s">
        <v>3693</v>
      </c>
      <c r="B3" s="3843"/>
      <c r="C3" s="3843"/>
      <c r="D3" s="3843"/>
      <c r="E3" s="3843"/>
      <c r="F3" s="3843"/>
      <c r="G3" s="3843"/>
      <c r="H3" s="3843"/>
      <c r="I3" s="3843"/>
      <c r="J3" s="3843"/>
      <c r="K3" s="3843"/>
      <c r="L3" s="3843"/>
      <c r="M3" s="3843"/>
      <c r="N3" s="3843"/>
      <c r="O3" s="3843"/>
      <c r="P3" s="3843"/>
      <c r="Q3" s="3843"/>
      <c r="R3" s="3843"/>
      <c r="S3" s="3843"/>
      <c r="T3" s="3843"/>
      <c r="U3" s="3843"/>
    </row>
    <row r="4" spans="1:26" s="2156" customFormat="1" ht="15" customHeight="1">
      <c r="O4" s="2167"/>
      <c r="P4" s="2167"/>
      <c r="Q4" s="2168"/>
      <c r="R4" s="2167"/>
      <c r="S4" s="2167"/>
      <c r="T4" s="2167"/>
      <c r="U4" s="2167"/>
    </row>
    <row r="5" spans="1:26" s="2166" customFormat="1" ht="19.899999999999999" customHeight="1">
      <c r="A5" s="3847" t="s">
        <v>3692</v>
      </c>
      <c r="B5" s="3847"/>
      <c r="C5" s="3847"/>
      <c r="D5" s="3847"/>
      <c r="E5" s="3847"/>
      <c r="F5" s="3847"/>
      <c r="G5" s="3847"/>
      <c r="H5" s="3847"/>
      <c r="I5" s="3847"/>
      <c r="J5" s="3847"/>
      <c r="K5" s="3847"/>
      <c r="L5" s="3847"/>
      <c r="M5" s="3847"/>
      <c r="N5" s="3847"/>
      <c r="O5" s="3847"/>
      <c r="P5" s="3847"/>
      <c r="Q5" s="3847"/>
      <c r="R5" s="3847"/>
      <c r="S5" s="3847"/>
      <c r="T5" s="3847"/>
      <c r="U5" s="3847"/>
    </row>
    <row r="6" spans="1:26" s="2156" customFormat="1" ht="15" customHeight="1" thickBot="1">
      <c r="R6" s="2165"/>
      <c r="S6" s="2165"/>
      <c r="T6" s="2165"/>
      <c r="U6" s="2165" t="s">
        <v>3691</v>
      </c>
    </row>
    <row r="7" spans="1:26" s="2164" customFormat="1" ht="18" customHeight="1" thickTop="1">
      <c r="A7" s="3845" t="s">
        <v>697</v>
      </c>
      <c r="B7" s="3841" t="s">
        <v>25</v>
      </c>
      <c r="C7" s="3848"/>
      <c r="D7" s="3849" t="s">
        <v>3212</v>
      </c>
      <c r="E7" s="3842"/>
      <c r="F7" s="3841" t="s">
        <v>3690</v>
      </c>
      <c r="G7" s="3842"/>
      <c r="H7" s="3841" t="s">
        <v>3646</v>
      </c>
      <c r="I7" s="3842"/>
      <c r="J7" s="3841" t="s">
        <v>3648</v>
      </c>
      <c r="K7" s="3842"/>
      <c r="L7" s="3841" t="s">
        <v>3689</v>
      </c>
      <c r="M7" s="3842"/>
      <c r="N7" s="3841" t="s">
        <v>3688</v>
      </c>
      <c r="O7" s="3842"/>
      <c r="P7" s="3841" t="s">
        <v>3687</v>
      </c>
      <c r="Q7" s="3842"/>
      <c r="R7" s="3841" t="s">
        <v>3686</v>
      </c>
      <c r="S7" s="3842"/>
      <c r="T7" s="3841" t="s">
        <v>3192</v>
      </c>
      <c r="U7" s="3844"/>
    </row>
    <row r="8" spans="1:26" s="2159" customFormat="1" ht="18" customHeight="1">
      <c r="A8" s="3846"/>
      <c r="B8" s="2161" t="s">
        <v>707</v>
      </c>
      <c r="C8" s="2163" t="s">
        <v>3154</v>
      </c>
      <c r="D8" s="2162" t="s">
        <v>707</v>
      </c>
      <c r="E8" s="2161" t="s">
        <v>3154</v>
      </c>
      <c r="F8" s="2161" t="s">
        <v>707</v>
      </c>
      <c r="G8" s="2161" t="s">
        <v>3154</v>
      </c>
      <c r="H8" s="2161" t="s">
        <v>707</v>
      </c>
      <c r="I8" s="2161" t="s">
        <v>3154</v>
      </c>
      <c r="J8" s="2161" t="s">
        <v>707</v>
      </c>
      <c r="K8" s="2161" t="s">
        <v>3154</v>
      </c>
      <c r="L8" s="2161" t="s">
        <v>707</v>
      </c>
      <c r="M8" s="2161" t="s">
        <v>3154</v>
      </c>
      <c r="N8" s="2161" t="s">
        <v>707</v>
      </c>
      <c r="O8" s="2161" t="s">
        <v>3154</v>
      </c>
      <c r="P8" s="2161" t="s">
        <v>707</v>
      </c>
      <c r="Q8" s="2161" t="s">
        <v>3154</v>
      </c>
      <c r="R8" s="2161" t="s">
        <v>707</v>
      </c>
      <c r="S8" s="2161" t="s">
        <v>3154</v>
      </c>
      <c r="T8" s="2161" t="s">
        <v>707</v>
      </c>
      <c r="U8" s="2160" t="s">
        <v>3154</v>
      </c>
    </row>
    <row r="9" spans="1:26" s="2156" customFormat="1" ht="18" customHeight="1">
      <c r="A9" s="2158"/>
      <c r="B9" s="2157" t="s">
        <v>704</v>
      </c>
      <c r="C9" s="2157" t="s">
        <v>1088</v>
      </c>
      <c r="D9" s="2157" t="s">
        <v>704</v>
      </c>
      <c r="E9" s="2157" t="s">
        <v>1088</v>
      </c>
      <c r="F9" s="2157" t="s">
        <v>704</v>
      </c>
      <c r="G9" s="2157" t="s">
        <v>1088</v>
      </c>
      <c r="H9" s="2157" t="s">
        <v>704</v>
      </c>
      <c r="I9" s="2157" t="s">
        <v>1088</v>
      </c>
      <c r="J9" s="2157" t="s">
        <v>704</v>
      </c>
      <c r="K9" s="2157" t="s">
        <v>1088</v>
      </c>
      <c r="L9" s="2157" t="s">
        <v>704</v>
      </c>
      <c r="M9" s="2157" t="s">
        <v>1088</v>
      </c>
      <c r="N9" s="2157" t="s">
        <v>704</v>
      </c>
      <c r="O9" s="2157" t="s">
        <v>1088</v>
      </c>
      <c r="P9" s="2157" t="s">
        <v>704</v>
      </c>
      <c r="Q9" s="2157" t="s">
        <v>1088</v>
      </c>
      <c r="R9" s="2157" t="s">
        <v>704</v>
      </c>
      <c r="S9" s="2157" t="s">
        <v>1088</v>
      </c>
      <c r="T9" s="2157" t="s">
        <v>704</v>
      </c>
      <c r="U9" s="2157" t="s">
        <v>1088</v>
      </c>
    </row>
    <row r="10" spans="1:26" s="2154" customFormat="1" ht="18" customHeight="1">
      <c r="A10" s="2155" t="s">
        <v>991</v>
      </c>
      <c r="B10" s="1721">
        <v>4930</v>
      </c>
      <c r="C10" s="1721">
        <v>89774</v>
      </c>
      <c r="D10" s="1721">
        <v>538</v>
      </c>
      <c r="E10" s="1721">
        <v>10470</v>
      </c>
      <c r="F10" s="1721">
        <v>450</v>
      </c>
      <c r="G10" s="1721">
        <v>5436</v>
      </c>
      <c r="H10" s="1721">
        <v>488</v>
      </c>
      <c r="I10" s="1721">
        <v>6811</v>
      </c>
      <c r="J10" s="1721">
        <v>632</v>
      </c>
      <c r="K10" s="1721">
        <v>30265</v>
      </c>
      <c r="L10" s="1721">
        <v>525</v>
      </c>
      <c r="M10" s="1721">
        <v>11371</v>
      </c>
      <c r="N10" s="1721">
        <v>666</v>
      </c>
      <c r="O10" s="1721">
        <v>6450</v>
      </c>
      <c r="P10" s="1721">
        <v>613</v>
      </c>
      <c r="Q10" s="1721">
        <v>5885</v>
      </c>
      <c r="R10" s="1721">
        <v>504</v>
      </c>
      <c r="S10" s="1721">
        <v>8716</v>
      </c>
      <c r="T10" s="1721">
        <v>514</v>
      </c>
      <c r="U10" s="1721">
        <v>4370</v>
      </c>
    </row>
    <row r="11" spans="1:26" s="2152" customFormat="1" ht="18" customHeight="1">
      <c r="A11" s="2153" t="s">
        <v>660</v>
      </c>
      <c r="B11" s="1720">
        <v>5157</v>
      </c>
      <c r="C11" s="1721">
        <v>88097</v>
      </c>
      <c r="D11" s="1721">
        <v>576</v>
      </c>
      <c r="E11" s="1721">
        <v>9924</v>
      </c>
      <c r="F11" s="1721">
        <v>583</v>
      </c>
      <c r="G11" s="1721">
        <v>7483</v>
      </c>
      <c r="H11" s="1721">
        <v>430</v>
      </c>
      <c r="I11" s="1721">
        <v>5182</v>
      </c>
      <c r="J11" s="1721">
        <v>639</v>
      </c>
      <c r="K11" s="1721">
        <v>29634</v>
      </c>
      <c r="L11" s="1721">
        <v>517</v>
      </c>
      <c r="M11" s="1721">
        <v>10218</v>
      </c>
      <c r="N11" s="1721">
        <v>661</v>
      </c>
      <c r="O11" s="1721">
        <v>6409</v>
      </c>
      <c r="P11" s="1721">
        <v>639</v>
      </c>
      <c r="Q11" s="1721">
        <v>6554</v>
      </c>
      <c r="R11" s="1721">
        <v>599</v>
      </c>
      <c r="S11" s="1721">
        <v>8538</v>
      </c>
      <c r="T11" s="1721">
        <v>513</v>
      </c>
      <c r="U11" s="1721">
        <v>4155</v>
      </c>
    </row>
    <row r="12" spans="1:26" s="2150" customFormat="1" ht="18" customHeight="1">
      <c r="A12" s="2151">
        <v>2</v>
      </c>
      <c r="B12" s="1929">
        <f>SUM(D12,F12,H12,J12,L12,N12,P12,R12,T12)</f>
        <v>3212</v>
      </c>
      <c r="C12" s="1929">
        <f>SUM(E12,G12,I12,K12,M12,O12,Q12,S12,U12)</f>
        <v>47517</v>
      </c>
      <c r="D12" s="1929">
        <v>191</v>
      </c>
      <c r="E12" s="1929">
        <v>2718</v>
      </c>
      <c r="F12" s="1929">
        <v>443</v>
      </c>
      <c r="G12" s="1929">
        <v>3853</v>
      </c>
      <c r="H12" s="1929">
        <v>3</v>
      </c>
      <c r="I12" s="1929">
        <v>12</v>
      </c>
      <c r="J12" s="1929">
        <v>396</v>
      </c>
      <c r="K12" s="1929">
        <v>15313</v>
      </c>
      <c r="L12" s="1929">
        <v>405</v>
      </c>
      <c r="M12" s="1929">
        <v>6314</v>
      </c>
      <c r="N12" s="1929">
        <v>415</v>
      </c>
      <c r="O12" s="1929">
        <v>3161</v>
      </c>
      <c r="P12" s="1929">
        <v>378</v>
      </c>
      <c r="Q12" s="1929">
        <v>2769</v>
      </c>
      <c r="R12" s="1929">
        <v>700</v>
      </c>
      <c r="S12" s="1929">
        <v>11151</v>
      </c>
      <c r="T12" s="1929">
        <v>281</v>
      </c>
      <c r="U12" s="1929">
        <v>2226</v>
      </c>
    </row>
    <row r="13" spans="1:26" ht="25.5">
      <c r="A13" s="2149" t="s">
        <v>199</v>
      </c>
    </row>
  </sheetData>
  <mergeCells count="15">
    <mergeCell ref="A1:D1"/>
    <mergeCell ref="A2:D2"/>
    <mergeCell ref="R7:S7"/>
    <mergeCell ref="A3:U3"/>
    <mergeCell ref="T7:U7"/>
    <mergeCell ref="A7:A8"/>
    <mergeCell ref="P7:Q7"/>
    <mergeCell ref="A5:U5"/>
    <mergeCell ref="H7:I7"/>
    <mergeCell ref="J7:K7"/>
    <mergeCell ref="L7:M7"/>
    <mergeCell ref="F7:G7"/>
    <mergeCell ref="N7:O7"/>
    <mergeCell ref="B7:C7"/>
    <mergeCell ref="D7:E7"/>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zoomScaleNormal="100" zoomScaleSheetLayoutView="100" workbookViewId="0">
      <selection activeCell="A2" sqref="A2:D2"/>
    </sheetView>
  </sheetViews>
  <sheetFormatPr defaultColWidth="9" defaultRowHeight="13.5"/>
  <cols>
    <col min="1" max="1" width="16.75" style="2170" customWidth="1"/>
    <col min="2" max="5" width="26.625" style="2170" customWidth="1"/>
    <col min="6" max="6" width="6.625" style="2170" customWidth="1"/>
    <col min="7" max="16384" width="9" style="2170"/>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192" customFormat="1" ht="19.899999999999999" customHeight="1">
      <c r="A3" s="3850" t="s">
        <v>3699</v>
      </c>
      <c r="B3" s="3850"/>
      <c r="C3" s="3850"/>
      <c r="D3" s="3850"/>
      <c r="E3" s="3850"/>
    </row>
    <row r="4" spans="1:26" s="2171" customFormat="1" ht="15" customHeight="1" thickBot="1">
      <c r="A4" s="2190" t="s">
        <v>224</v>
      </c>
      <c r="B4" s="2191"/>
      <c r="C4" s="2190"/>
      <c r="E4" s="2190"/>
    </row>
    <row r="5" spans="1:26" s="2187" customFormat="1" ht="30" customHeight="1" thickTop="1">
      <c r="A5" s="2189" t="s">
        <v>697</v>
      </c>
      <c r="B5" s="2188" t="s">
        <v>25</v>
      </c>
      <c r="C5" s="2188" t="s">
        <v>3698</v>
      </c>
      <c r="D5" s="2188" t="s">
        <v>3697</v>
      </c>
      <c r="E5" s="2188" t="s">
        <v>3696</v>
      </c>
    </row>
    <row r="6" spans="1:26" s="2179" customFormat="1" ht="18" customHeight="1">
      <c r="A6" s="2186" t="s">
        <v>661</v>
      </c>
      <c r="B6" s="2185">
        <v>1475</v>
      </c>
      <c r="C6" s="2184">
        <v>816</v>
      </c>
      <c r="D6" s="2183">
        <v>143</v>
      </c>
      <c r="E6" s="2183">
        <v>516</v>
      </c>
    </row>
    <row r="7" spans="1:26" s="2182" customFormat="1" ht="18" customHeight="1">
      <c r="A7" s="2179">
        <v>29</v>
      </c>
      <c r="B7" s="2178">
        <v>1377</v>
      </c>
      <c r="C7" s="2177">
        <v>804</v>
      </c>
      <c r="D7" s="2177">
        <v>151</v>
      </c>
      <c r="E7" s="2177">
        <v>422</v>
      </c>
    </row>
    <row r="8" spans="1:26" s="2180" customFormat="1" ht="18" customHeight="1">
      <c r="A8" s="2179">
        <v>30</v>
      </c>
      <c r="B8" s="1608">
        <v>1375</v>
      </c>
      <c r="C8" s="1603">
        <v>809</v>
      </c>
      <c r="D8" s="2181">
        <v>144</v>
      </c>
      <c r="E8" s="2181">
        <v>422</v>
      </c>
    </row>
    <row r="9" spans="1:26" s="2171" customFormat="1" ht="18" customHeight="1">
      <c r="A9" s="2179" t="s">
        <v>660</v>
      </c>
      <c r="B9" s="2178">
        <v>1397</v>
      </c>
      <c r="C9" s="2177">
        <v>764</v>
      </c>
      <c r="D9" s="2177">
        <v>135</v>
      </c>
      <c r="E9" s="2177">
        <v>498</v>
      </c>
    </row>
    <row r="10" spans="1:26" s="2174" customFormat="1" ht="18" customHeight="1">
      <c r="A10" s="2176">
        <v>2</v>
      </c>
      <c r="B10" s="342">
        <f>SUM(C10:E10)</f>
        <v>1638</v>
      </c>
      <c r="C10" s="2175">
        <v>879</v>
      </c>
      <c r="D10" s="2175">
        <v>133</v>
      </c>
      <c r="E10" s="2175">
        <v>626</v>
      </c>
    </row>
    <row r="11" spans="1:26">
      <c r="A11" s="2173" t="s">
        <v>3695</v>
      </c>
      <c r="B11" s="2173"/>
      <c r="C11" s="2171"/>
      <c r="D11" s="2172"/>
      <c r="E11" s="2171"/>
    </row>
    <row r="12" spans="1:26">
      <c r="A12" s="2171" t="s">
        <v>3694</v>
      </c>
      <c r="B12" s="2171"/>
      <c r="C12" s="2171"/>
      <c r="D12" s="2171"/>
      <c r="E12" s="2171"/>
    </row>
  </sheetData>
  <mergeCells count="3">
    <mergeCell ref="A3:E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zoomScaleNormal="100" zoomScaleSheetLayoutView="100" workbookViewId="0">
      <selection activeCell="G7" sqref="G7"/>
    </sheetView>
  </sheetViews>
  <sheetFormatPr defaultColWidth="9" defaultRowHeight="13.5"/>
  <cols>
    <col min="1" max="7" width="17.625" style="204" customWidth="1"/>
    <col min="8" max="16384" width="9" style="204"/>
  </cols>
  <sheetData>
    <row r="1" spans="1:7" s="1763" customFormat="1" ht="20.100000000000001" customHeight="1">
      <c r="A1" s="3046" t="str">
        <f>HYPERLINK("#目次!A1","【目次に戻る】")</f>
        <v>【目次に戻る】</v>
      </c>
      <c r="B1" s="3046"/>
      <c r="C1" s="3046"/>
      <c r="D1" s="3046"/>
      <c r="E1" s="1762"/>
      <c r="F1" s="1762"/>
      <c r="G1" s="1762"/>
    </row>
    <row r="2" spans="1:7" s="1763" customFormat="1" ht="20.100000000000001" customHeight="1">
      <c r="A2" s="3046" t="str">
        <f>HYPERLINK("#業務所管課別目次!A1","【業務所管課別目次に戻る】")</f>
        <v>【業務所管課別目次に戻る】</v>
      </c>
      <c r="B2" s="3046"/>
      <c r="C2" s="3046"/>
      <c r="D2" s="3046"/>
      <c r="E2" s="1762"/>
      <c r="F2" s="1762"/>
      <c r="G2" s="1762"/>
    </row>
    <row r="3" spans="1:7" ht="26.1" customHeight="1">
      <c r="A3" s="3101" t="s">
        <v>323</v>
      </c>
      <c r="B3" s="3101"/>
      <c r="C3" s="3101"/>
      <c r="D3" s="3101"/>
      <c r="E3" s="3101"/>
      <c r="F3" s="3101"/>
      <c r="G3" s="3101"/>
    </row>
    <row r="4" spans="1:7" ht="15" customHeight="1">
      <c r="A4" s="214"/>
      <c r="B4" s="214"/>
      <c r="C4" s="214"/>
      <c r="D4" s="214"/>
      <c r="E4" s="214"/>
      <c r="F4" s="214"/>
      <c r="G4" s="214"/>
    </row>
    <row r="5" spans="1:7" s="89" customFormat="1" ht="15" customHeight="1" thickBot="1">
      <c r="F5" s="330"/>
      <c r="G5" s="281" t="s">
        <v>441</v>
      </c>
    </row>
    <row r="6" spans="1:7" ht="18" customHeight="1" thickTop="1">
      <c r="A6" s="3102" t="s">
        <v>322</v>
      </c>
      <c r="B6" s="3104" t="s">
        <v>321</v>
      </c>
      <c r="C6" s="3104" t="s">
        <v>320</v>
      </c>
      <c r="D6" s="3104" t="s">
        <v>319</v>
      </c>
      <c r="E6" s="3104" t="s">
        <v>318</v>
      </c>
      <c r="F6" s="213" t="s">
        <v>278</v>
      </c>
      <c r="G6" s="255" t="s">
        <v>317</v>
      </c>
    </row>
    <row r="7" spans="1:7" ht="18" customHeight="1">
      <c r="A7" s="3103"/>
      <c r="B7" s="3105"/>
      <c r="C7" s="3105"/>
      <c r="D7" s="3105"/>
      <c r="E7" s="3105"/>
      <c r="F7" s="212" t="s">
        <v>316</v>
      </c>
      <c r="G7" s="256" t="s">
        <v>315</v>
      </c>
    </row>
    <row r="8" spans="1:7" s="210" customFormat="1" ht="18" customHeight="1">
      <c r="A8" s="32"/>
      <c r="B8" s="211" t="s">
        <v>4</v>
      </c>
      <c r="C8" s="133" t="s">
        <v>4</v>
      </c>
      <c r="D8" s="133" t="s">
        <v>4</v>
      </c>
      <c r="E8" s="133" t="s">
        <v>4</v>
      </c>
      <c r="F8" s="133" t="s">
        <v>4</v>
      </c>
      <c r="G8" s="133" t="s">
        <v>314</v>
      </c>
    </row>
    <row r="9" spans="1:7" ht="18" customHeight="1">
      <c r="A9" s="119" t="s">
        <v>442</v>
      </c>
      <c r="B9" s="104">
        <v>423951</v>
      </c>
      <c r="C9" s="20">
        <v>347157</v>
      </c>
      <c r="D9" s="20">
        <v>147688</v>
      </c>
      <c r="E9" s="20">
        <v>70894</v>
      </c>
      <c r="F9" s="20" t="s">
        <v>435</v>
      </c>
      <c r="G9" s="209">
        <v>81.900000000000006</v>
      </c>
    </row>
    <row r="10" spans="1:7" ht="18" customHeight="1">
      <c r="A10" s="119" t="s">
        <v>436</v>
      </c>
      <c r="B10" s="104">
        <v>421496</v>
      </c>
      <c r="C10" s="20">
        <v>345365</v>
      </c>
      <c r="D10" s="20">
        <v>138986</v>
      </c>
      <c r="E10" s="20">
        <v>62855</v>
      </c>
      <c r="F10" s="20" t="s">
        <v>313</v>
      </c>
      <c r="G10" s="209">
        <v>81.900000000000006</v>
      </c>
    </row>
    <row r="11" spans="1:7" ht="18" customHeight="1">
      <c r="A11" s="208" t="s">
        <v>312</v>
      </c>
      <c r="B11" s="104">
        <v>424823</v>
      </c>
      <c r="C11" s="22">
        <v>343039</v>
      </c>
      <c r="D11" s="22">
        <v>140272</v>
      </c>
      <c r="E11" s="22">
        <v>58488</v>
      </c>
      <c r="F11" s="22" t="s">
        <v>311</v>
      </c>
      <c r="G11" s="206">
        <v>80.7</v>
      </c>
    </row>
    <row r="12" spans="1:7" ht="18" customHeight="1">
      <c r="A12" s="208" t="s">
        <v>310</v>
      </c>
      <c r="B12" s="104">
        <v>442586</v>
      </c>
      <c r="C12" s="22">
        <v>376235</v>
      </c>
      <c r="D12" s="22">
        <v>118897</v>
      </c>
      <c r="E12" s="22">
        <v>52546</v>
      </c>
      <c r="F12" s="207">
        <f>E12-D12</f>
        <v>-66351</v>
      </c>
      <c r="G12" s="206">
        <v>85</v>
      </c>
    </row>
    <row r="13" spans="1:7" s="329" customFormat="1" ht="18" customHeight="1">
      <c r="A13" s="326" t="s">
        <v>437</v>
      </c>
      <c r="B13" s="307">
        <v>442913</v>
      </c>
      <c r="C13" s="308">
        <v>372335</v>
      </c>
      <c r="D13" s="308">
        <v>124277</v>
      </c>
      <c r="E13" s="308">
        <v>53700</v>
      </c>
      <c r="F13" s="327">
        <f>E13-D13</f>
        <v>-70577</v>
      </c>
      <c r="G13" s="328">
        <v>84.1</v>
      </c>
    </row>
    <row r="14" spans="1:7" s="89" customFormat="1" ht="15" customHeight="1">
      <c r="A14" s="89" t="s">
        <v>309</v>
      </c>
    </row>
  </sheetData>
  <mergeCells count="8">
    <mergeCell ref="A1:D1"/>
    <mergeCell ref="A2:D2"/>
    <mergeCell ref="A3:G3"/>
    <mergeCell ref="A6:A7"/>
    <mergeCell ref="B6:B7"/>
    <mergeCell ref="C6:C7"/>
    <mergeCell ref="D6:D7"/>
    <mergeCell ref="E6:E7"/>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
  <sheetViews>
    <sheetView zoomScaleNormal="100" zoomScaleSheetLayoutView="100" workbookViewId="0">
      <selection activeCell="A2" sqref="A2:D2"/>
    </sheetView>
  </sheetViews>
  <sheetFormatPr defaultColWidth="9" defaultRowHeight="14.25"/>
  <cols>
    <col min="1" max="1" width="17.75" style="1705" customWidth="1"/>
    <col min="2" max="6" width="20.75" style="1705" customWidth="1"/>
    <col min="7"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581" customFormat="1" ht="25.9" customHeight="1">
      <c r="A3" s="3793" t="s">
        <v>3711</v>
      </c>
      <c r="B3" s="3793"/>
      <c r="C3" s="3793"/>
      <c r="D3" s="3793"/>
      <c r="E3" s="3793"/>
      <c r="F3" s="3793"/>
    </row>
    <row r="4" spans="1:26" s="231" customFormat="1" ht="15" customHeight="1">
      <c r="A4" s="2208"/>
      <c r="B4" s="2208"/>
      <c r="C4" s="2208"/>
      <c r="D4" s="2208"/>
      <c r="E4" s="2208"/>
      <c r="F4" s="2208"/>
    </row>
    <row r="5" spans="1:26" s="231" customFormat="1" ht="15" customHeight="1">
      <c r="A5" s="232" t="s">
        <v>3710</v>
      </c>
    </row>
    <row r="6" spans="1:26" s="2193" customFormat="1" ht="18" customHeight="1">
      <c r="A6" s="2207" t="s">
        <v>3709</v>
      </c>
      <c r="B6" s="2205" t="s">
        <v>194</v>
      </c>
      <c r="C6" s="2206" t="s">
        <v>3708</v>
      </c>
      <c r="D6" s="2205" t="s">
        <v>3707</v>
      </c>
      <c r="E6" s="2205" t="s">
        <v>3706</v>
      </c>
      <c r="F6" s="2205" t="s">
        <v>3705</v>
      </c>
    </row>
    <row r="7" spans="1:26" s="2193" customFormat="1" ht="18" customHeight="1">
      <c r="A7" s="2204" t="s">
        <v>991</v>
      </c>
      <c r="B7" s="2203">
        <v>271969</v>
      </c>
      <c r="C7" s="2202">
        <v>161852</v>
      </c>
      <c r="D7" s="2202">
        <v>68591</v>
      </c>
      <c r="E7" s="2202">
        <v>18228</v>
      </c>
      <c r="F7" s="2202">
        <v>23298</v>
      </c>
    </row>
    <row r="8" spans="1:26" s="2193" customFormat="1" ht="18" customHeight="1">
      <c r="A8" s="2201" t="s">
        <v>660</v>
      </c>
      <c r="B8" s="29">
        <v>274389</v>
      </c>
      <c r="C8" s="28">
        <v>163971</v>
      </c>
      <c r="D8" s="28">
        <v>66149</v>
      </c>
      <c r="E8" s="28">
        <v>20902</v>
      </c>
      <c r="F8" s="28">
        <v>23367</v>
      </c>
    </row>
    <row r="9" spans="1:26" s="2197" customFormat="1" ht="18" customHeight="1">
      <c r="A9" s="2200">
        <v>2</v>
      </c>
      <c r="B9" s="2199">
        <f>SUM(C9:F9)</f>
        <v>177741</v>
      </c>
      <c r="C9" s="2198">
        <f>SUM(C10:C12)</f>
        <v>95896</v>
      </c>
      <c r="D9" s="2198">
        <f>SUM(D10:D12)</f>
        <v>36932</v>
      </c>
      <c r="E9" s="2198">
        <f>SUM(E10:E12)</f>
        <v>23021</v>
      </c>
      <c r="F9" s="2198">
        <f>SUM(F10:F12)</f>
        <v>21892</v>
      </c>
    </row>
    <row r="10" spans="1:26" s="2193" customFormat="1" ht="18" customHeight="1">
      <c r="A10" s="2196" t="s">
        <v>3704</v>
      </c>
      <c r="B10" s="29">
        <f>SUM(C10:F10)</f>
        <v>41624</v>
      </c>
      <c r="C10" s="28">
        <v>20361</v>
      </c>
      <c r="D10" s="28">
        <v>7250</v>
      </c>
      <c r="E10" s="28">
        <v>7259</v>
      </c>
      <c r="F10" s="28">
        <v>6754</v>
      </c>
    </row>
    <row r="11" spans="1:26" s="2193" customFormat="1" ht="18" customHeight="1">
      <c r="A11" s="2196" t="s">
        <v>3703</v>
      </c>
      <c r="B11" s="29">
        <f>SUM(C11:F11)</f>
        <v>86195</v>
      </c>
      <c r="C11" s="28">
        <v>47048</v>
      </c>
      <c r="D11" s="28">
        <v>18499</v>
      </c>
      <c r="E11" s="28">
        <v>9636</v>
      </c>
      <c r="F11" s="28">
        <v>11012</v>
      </c>
    </row>
    <row r="12" spans="1:26" s="2193" customFormat="1" ht="18" customHeight="1">
      <c r="A12" s="2195" t="s">
        <v>3702</v>
      </c>
      <c r="B12" s="2194">
        <f>SUM(C12:F12)</f>
        <v>49922</v>
      </c>
      <c r="C12" s="1962">
        <v>28487</v>
      </c>
      <c r="D12" s="1962">
        <v>11183</v>
      </c>
      <c r="E12" s="1962">
        <v>6126</v>
      </c>
      <c r="F12" s="1962">
        <v>4126</v>
      </c>
    </row>
    <row r="13" spans="1:26" s="231" customFormat="1" ht="15" customHeight="1">
      <c r="A13" s="1598" t="s">
        <v>3701</v>
      </c>
      <c r="B13" s="232"/>
    </row>
    <row r="14" spans="1:26" s="231" customFormat="1" ht="15" customHeight="1">
      <c r="A14" s="232" t="s">
        <v>3700</v>
      </c>
      <c r="B14" s="1615"/>
    </row>
  </sheetData>
  <mergeCells count="3">
    <mergeCell ref="A3:F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colBreaks count="1" manualBreakCount="1">
    <brk id="6" max="1048575" man="1"/>
  </col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zoomScaleNormal="100" zoomScaleSheetLayoutView="100" workbookViewId="0">
      <selection activeCell="A2" sqref="A2:D2"/>
    </sheetView>
  </sheetViews>
  <sheetFormatPr defaultColWidth="9" defaultRowHeight="14.25"/>
  <cols>
    <col min="1" max="1" width="32.625" style="1705" customWidth="1"/>
    <col min="2" max="3" width="10.75" style="1705" customWidth="1"/>
    <col min="4" max="4" width="9.625" style="1705" customWidth="1"/>
    <col min="5" max="6" width="10.75" style="1705" customWidth="1"/>
    <col min="7" max="7" width="9.625" style="1705" customWidth="1"/>
    <col min="8" max="9" width="10.75" style="1705" customWidth="1"/>
    <col min="10" max="10" width="9.625" style="1705" customWidth="1"/>
    <col min="11"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581" customFormat="1" ht="25.9" customHeight="1">
      <c r="A3" s="3855" t="s">
        <v>3731</v>
      </c>
      <c r="B3" s="3855"/>
      <c r="C3" s="3855"/>
      <c r="D3" s="3855"/>
      <c r="E3" s="3855"/>
      <c r="F3" s="3855"/>
      <c r="G3" s="3855"/>
      <c r="H3" s="3855"/>
      <c r="I3" s="3855"/>
      <c r="J3" s="3855"/>
    </row>
    <row r="4" spans="1:26" s="231" customFormat="1" ht="15" customHeight="1">
      <c r="A4" s="2208"/>
      <c r="B4" s="2208"/>
      <c r="C4" s="2208"/>
      <c r="D4" s="2208"/>
      <c r="E4" s="2208"/>
      <c r="F4" s="2208"/>
      <c r="G4" s="2208"/>
      <c r="H4" s="2208"/>
      <c r="I4" s="2208"/>
      <c r="J4" s="2208"/>
    </row>
    <row r="5" spans="1:26" s="231" customFormat="1" ht="15" customHeight="1" thickBot="1">
      <c r="A5" s="1817"/>
      <c r="B5" s="90"/>
      <c r="C5" s="90"/>
      <c r="D5" s="90"/>
      <c r="E5" s="90"/>
      <c r="F5" s="90"/>
      <c r="G5" s="90"/>
      <c r="H5" s="90"/>
      <c r="I5" s="90"/>
      <c r="J5" s="90"/>
    </row>
    <row r="6" spans="1:26" ht="18" customHeight="1" thickTop="1">
      <c r="A6" s="3853" t="s">
        <v>3730</v>
      </c>
      <c r="B6" s="3851" t="s">
        <v>194</v>
      </c>
      <c r="C6" s="3852"/>
      <c r="D6" s="3852"/>
      <c r="E6" s="3856" t="s">
        <v>3729</v>
      </c>
      <c r="F6" s="3852"/>
      <c r="G6" s="3852"/>
      <c r="H6" s="3851" t="s">
        <v>3728</v>
      </c>
      <c r="I6" s="3852"/>
      <c r="J6" s="3852"/>
    </row>
    <row r="7" spans="1:26" s="2220" customFormat="1" ht="30" customHeight="1">
      <c r="A7" s="3854"/>
      <c r="B7" s="2222" t="s">
        <v>3727</v>
      </c>
      <c r="C7" s="2221" t="s">
        <v>3726</v>
      </c>
      <c r="D7" s="2221" t="s">
        <v>3725</v>
      </c>
      <c r="E7" s="2223" t="s">
        <v>3727</v>
      </c>
      <c r="F7" s="2221" t="s">
        <v>3726</v>
      </c>
      <c r="G7" s="2221" t="s">
        <v>3725</v>
      </c>
      <c r="H7" s="2222" t="s">
        <v>3727</v>
      </c>
      <c r="I7" s="2221" t="s">
        <v>3726</v>
      </c>
      <c r="J7" s="2221" t="s">
        <v>3725</v>
      </c>
    </row>
    <row r="8" spans="1:26" s="231" customFormat="1" ht="18" customHeight="1">
      <c r="A8" s="2219"/>
      <c r="B8" s="2218" t="s">
        <v>3724</v>
      </c>
      <c r="C8" s="2217" t="s">
        <v>3724</v>
      </c>
      <c r="D8" s="2217" t="s">
        <v>2655</v>
      </c>
      <c r="E8" s="2217" t="s">
        <v>3724</v>
      </c>
      <c r="F8" s="2217" t="s">
        <v>3724</v>
      </c>
      <c r="G8" s="2217" t="s">
        <v>2655</v>
      </c>
      <c r="H8" s="2217" t="s">
        <v>3724</v>
      </c>
      <c r="I8" s="2217" t="s">
        <v>3724</v>
      </c>
      <c r="J8" s="2217" t="s">
        <v>2655</v>
      </c>
    </row>
    <row r="9" spans="1:26" ht="18" customHeight="1">
      <c r="A9" s="2213" t="s">
        <v>991</v>
      </c>
      <c r="B9" s="29">
        <v>16922</v>
      </c>
      <c r="C9" s="28">
        <v>6905</v>
      </c>
      <c r="D9" s="2216">
        <v>40.804869400780049</v>
      </c>
      <c r="E9" s="1603">
        <v>11214</v>
      </c>
      <c r="F9" s="28">
        <v>2345</v>
      </c>
      <c r="G9" s="2216">
        <v>20.911360799001251</v>
      </c>
      <c r="H9" s="28">
        <v>5708</v>
      </c>
      <c r="I9" s="28">
        <v>4560</v>
      </c>
      <c r="J9" s="2216">
        <v>79.887876664330761</v>
      </c>
    </row>
    <row r="10" spans="1:26" s="1643" customFormat="1" ht="18" customHeight="1">
      <c r="A10" s="2213" t="s">
        <v>660</v>
      </c>
      <c r="B10" s="29">
        <v>13964</v>
      </c>
      <c r="C10" s="28">
        <v>5843</v>
      </c>
      <c r="D10" s="2216">
        <v>41.843311372099684</v>
      </c>
      <c r="E10" s="1603">
        <v>9113</v>
      </c>
      <c r="F10" s="28">
        <v>2218</v>
      </c>
      <c r="G10" s="2216">
        <v>24.338856578514211</v>
      </c>
      <c r="H10" s="28">
        <v>4851</v>
      </c>
      <c r="I10" s="28">
        <v>3625</v>
      </c>
      <c r="J10" s="2216">
        <v>74.726860441146158</v>
      </c>
    </row>
    <row r="11" spans="1:26" s="1701" customFormat="1" ht="18" customHeight="1">
      <c r="A11" s="2215">
        <v>2</v>
      </c>
      <c r="B11" s="2199">
        <f>SUM(B12:B17)</f>
        <v>13560</v>
      </c>
      <c r="C11" s="2198">
        <f>SUM(C12:C17)</f>
        <v>6213</v>
      </c>
      <c r="D11" s="2214">
        <f t="shared" ref="D11:D17" si="0">C11/B11*100</f>
        <v>45.818584070796462</v>
      </c>
      <c r="E11" s="2198">
        <f>SUM(E12:E17)</f>
        <v>9096</v>
      </c>
      <c r="F11" s="2198">
        <f>SUM(F12:F17)</f>
        <v>2219</v>
      </c>
      <c r="G11" s="2214">
        <f t="shared" ref="G11:G17" si="1">F11/E11*100</f>
        <v>24.39533861037819</v>
      </c>
      <c r="H11" s="2198">
        <f>SUM(H12:H17)</f>
        <v>4464</v>
      </c>
      <c r="I11" s="2198">
        <f>SUM(I12:I17)</f>
        <v>3994</v>
      </c>
      <c r="J11" s="2214">
        <f t="shared" ref="J11:J17" si="2">I11/H11*100</f>
        <v>89.471326164874554</v>
      </c>
    </row>
    <row r="12" spans="1:26" ht="18" customHeight="1">
      <c r="A12" s="2213" t="s">
        <v>3723</v>
      </c>
      <c r="B12" s="29">
        <f t="shared" ref="B12:C17" si="3">E12+H12</f>
        <v>2736</v>
      </c>
      <c r="C12" s="28">
        <f t="shared" si="3"/>
        <v>1210</v>
      </c>
      <c r="D12" s="2211">
        <f t="shared" si="0"/>
        <v>44.225146198830409</v>
      </c>
      <c r="E12" s="28">
        <v>1844</v>
      </c>
      <c r="F12" s="28">
        <v>397</v>
      </c>
      <c r="G12" s="2211">
        <f t="shared" si="1"/>
        <v>21.529284164859003</v>
      </c>
      <c r="H12" s="28">
        <v>892</v>
      </c>
      <c r="I12" s="28">
        <v>813</v>
      </c>
      <c r="J12" s="2211">
        <f t="shared" si="2"/>
        <v>91.143497757847541</v>
      </c>
    </row>
    <row r="13" spans="1:26" ht="18" customHeight="1">
      <c r="A13" s="2213" t="s">
        <v>3722</v>
      </c>
      <c r="B13" s="29">
        <f t="shared" si="3"/>
        <v>1396</v>
      </c>
      <c r="C13" s="28">
        <f t="shared" si="3"/>
        <v>522</v>
      </c>
      <c r="D13" s="2211">
        <f t="shared" si="0"/>
        <v>37.392550143266476</v>
      </c>
      <c r="E13" s="28">
        <v>942</v>
      </c>
      <c r="F13" s="28">
        <v>101</v>
      </c>
      <c r="G13" s="2211">
        <f t="shared" si="1"/>
        <v>10.721868365180468</v>
      </c>
      <c r="H13" s="28">
        <v>454</v>
      </c>
      <c r="I13" s="28">
        <v>421</v>
      </c>
      <c r="J13" s="2211">
        <f t="shared" si="2"/>
        <v>92.731277533039645</v>
      </c>
    </row>
    <row r="14" spans="1:26" ht="18" customHeight="1">
      <c r="A14" s="2213" t="s">
        <v>3721</v>
      </c>
      <c r="B14" s="29">
        <f t="shared" si="3"/>
        <v>1396</v>
      </c>
      <c r="C14" s="28">
        <f t="shared" si="3"/>
        <v>509</v>
      </c>
      <c r="D14" s="2211">
        <f t="shared" si="0"/>
        <v>36.46131805157593</v>
      </c>
      <c r="E14" s="28">
        <v>942</v>
      </c>
      <c r="F14" s="28">
        <v>101</v>
      </c>
      <c r="G14" s="2211">
        <f t="shared" si="1"/>
        <v>10.721868365180468</v>
      </c>
      <c r="H14" s="28">
        <v>454</v>
      </c>
      <c r="I14" s="28">
        <v>408</v>
      </c>
      <c r="J14" s="2211">
        <f t="shared" si="2"/>
        <v>89.867841409691636</v>
      </c>
    </row>
    <row r="15" spans="1:26" ht="18" customHeight="1">
      <c r="A15" s="2213" t="s">
        <v>3720</v>
      </c>
      <c r="B15" s="29">
        <f t="shared" si="3"/>
        <v>1396</v>
      </c>
      <c r="C15" s="28">
        <f t="shared" si="3"/>
        <v>740</v>
      </c>
      <c r="D15" s="2211">
        <f t="shared" si="0"/>
        <v>53.008595988538687</v>
      </c>
      <c r="E15" s="28">
        <v>942</v>
      </c>
      <c r="F15" s="28">
        <v>307</v>
      </c>
      <c r="G15" s="2211">
        <f t="shared" si="1"/>
        <v>32.590233545647557</v>
      </c>
      <c r="H15" s="28">
        <v>454</v>
      </c>
      <c r="I15" s="28">
        <v>433</v>
      </c>
      <c r="J15" s="2211">
        <f t="shared" si="2"/>
        <v>95.374449339207047</v>
      </c>
    </row>
    <row r="16" spans="1:26" ht="18" customHeight="1">
      <c r="A16" s="2212" t="s">
        <v>3719</v>
      </c>
      <c r="B16" s="29">
        <f t="shared" si="3"/>
        <v>2792</v>
      </c>
      <c r="C16" s="28">
        <f t="shared" si="3"/>
        <v>722</v>
      </c>
      <c r="D16" s="2211">
        <f t="shared" si="0"/>
        <v>25.859598853868192</v>
      </c>
      <c r="E16" s="28">
        <v>1884</v>
      </c>
      <c r="F16" s="28">
        <v>82</v>
      </c>
      <c r="G16" s="2211">
        <f t="shared" si="1"/>
        <v>4.3524416135881099</v>
      </c>
      <c r="H16" s="28">
        <v>908</v>
      </c>
      <c r="I16" s="28">
        <v>640</v>
      </c>
      <c r="J16" s="2211">
        <f t="shared" si="2"/>
        <v>70.484581497797365</v>
      </c>
    </row>
    <row r="17" spans="1:10" ht="18" customHeight="1">
      <c r="A17" s="2210" t="s">
        <v>3718</v>
      </c>
      <c r="B17" s="2194">
        <f t="shared" si="3"/>
        <v>3844</v>
      </c>
      <c r="C17" s="1962">
        <f t="shared" si="3"/>
        <v>2510</v>
      </c>
      <c r="D17" s="2209">
        <f t="shared" si="0"/>
        <v>65.296566077003121</v>
      </c>
      <c r="E17" s="1962">
        <v>2542</v>
      </c>
      <c r="F17" s="1962">
        <v>1231</v>
      </c>
      <c r="G17" s="2209">
        <f t="shared" si="1"/>
        <v>48.426435877261994</v>
      </c>
      <c r="H17" s="1962">
        <v>1302</v>
      </c>
      <c r="I17" s="1962">
        <v>1279</v>
      </c>
      <c r="J17" s="2209">
        <f t="shared" si="2"/>
        <v>98.233486943164365</v>
      </c>
    </row>
    <row r="18" spans="1:10" s="231" customFormat="1" ht="15" customHeight="1">
      <c r="A18" s="1598" t="s">
        <v>3717</v>
      </c>
      <c r="B18" s="90"/>
      <c r="C18" s="90"/>
      <c r="D18" s="90"/>
      <c r="E18" s="90"/>
      <c r="F18" s="90"/>
      <c r="G18" s="90"/>
      <c r="H18" s="90"/>
      <c r="I18" s="90"/>
      <c r="J18" s="90"/>
    </row>
    <row r="19" spans="1:10" s="231" customFormat="1" ht="15" customHeight="1">
      <c r="A19" s="232" t="s">
        <v>3716</v>
      </c>
      <c r="B19" s="90"/>
      <c r="C19" s="90"/>
      <c r="D19" s="90"/>
      <c r="E19" s="90"/>
      <c r="F19" s="90"/>
      <c r="G19" s="90"/>
      <c r="H19" s="90"/>
      <c r="I19" s="90"/>
      <c r="J19" s="90"/>
    </row>
    <row r="20" spans="1:10" s="231" customFormat="1" ht="15" customHeight="1">
      <c r="A20" s="232" t="s">
        <v>3715</v>
      </c>
      <c r="B20" s="90"/>
      <c r="C20" s="90"/>
      <c r="D20" s="90"/>
      <c r="E20" s="90"/>
      <c r="F20" s="90"/>
      <c r="G20" s="90"/>
      <c r="H20" s="90"/>
      <c r="I20" s="90"/>
      <c r="J20" s="90"/>
    </row>
    <row r="21" spans="1:10" s="231" customFormat="1" ht="15" customHeight="1">
      <c r="A21" s="232" t="s">
        <v>3714</v>
      </c>
      <c r="B21" s="90"/>
      <c r="C21" s="90"/>
      <c r="D21" s="90"/>
      <c r="E21" s="90"/>
      <c r="F21" s="90"/>
      <c r="G21" s="90"/>
      <c r="H21" s="90"/>
      <c r="I21" s="90"/>
      <c r="J21" s="90"/>
    </row>
    <row r="22" spans="1:10" s="231" customFormat="1" ht="15" customHeight="1">
      <c r="A22" s="232" t="s">
        <v>3713</v>
      </c>
      <c r="B22" s="90"/>
      <c r="C22" s="90"/>
      <c r="D22" s="90"/>
      <c r="E22" s="90"/>
      <c r="F22" s="90"/>
      <c r="G22" s="90"/>
      <c r="H22" s="90"/>
      <c r="I22" s="90"/>
      <c r="J22" s="90"/>
    </row>
    <row r="23" spans="1:10" s="231" customFormat="1" ht="15" customHeight="1">
      <c r="A23" s="51" t="s">
        <v>3712</v>
      </c>
      <c r="B23" s="90"/>
      <c r="C23" s="90"/>
      <c r="D23" s="90"/>
      <c r="E23" s="90"/>
      <c r="F23" s="90"/>
      <c r="G23" s="90"/>
      <c r="H23" s="90"/>
      <c r="I23" s="90"/>
      <c r="J23" s="90"/>
    </row>
  </sheetData>
  <mergeCells count="7">
    <mergeCell ref="A1:D1"/>
    <mergeCell ref="A2:D2"/>
    <mergeCell ref="B6:D6"/>
    <mergeCell ref="A6:A7"/>
    <mergeCell ref="A3:J3"/>
    <mergeCell ref="E6:G6"/>
    <mergeCell ref="H6:J6"/>
  </mergeCells>
  <phoneticPr fontId="20"/>
  <printOptions horizontalCentered="1"/>
  <pageMargins left="0.62992125984251968" right="0.62992125984251968" top="0.74803149606299213" bottom="0.74803149606299213" header="0.31496062992125984" footer="0.31496062992125984"/>
  <headerFooter alignWithMargins="0"/>
  <colBreaks count="1" manualBreakCount="1">
    <brk id="10" max="1048575" man="1"/>
  </col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zoomScaleNormal="100" zoomScaleSheetLayoutView="100" workbookViewId="0">
      <selection activeCell="A2" sqref="A2:D2"/>
    </sheetView>
  </sheetViews>
  <sheetFormatPr defaultColWidth="9" defaultRowHeight="14.25"/>
  <cols>
    <col min="1" max="1" width="12.75" style="1846" customWidth="1"/>
    <col min="2" max="11" width="11.125" style="1705" customWidth="1"/>
    <col min="12"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581" customFormat="1" ht="25.9" customHeight="1">
      <c r="A3" s="3793" t="s">
        <v>3763</v>
      </c>
      <c r="B3" s="3793"/>
      <c r="C3" s="3793"/>
      <c r="D3" s="3793"/>
      <c r="E3" s="3793"/>
      <c r="F3" s="3793"/>
      <c r="G3" s="3793"/>
      <c r="H3" s="3793"/>
      <c r="I3" s="3793"/>
      <c r="J3" s="3793"/>
      <c r="K3" s="3793"/>
    </row>
    <row r="4" spans="1:26" s="231" customFormat="1" ht="15" customHeight="1">
      <c r="A4" s="50"/>
      <c r="B4" s="51"/>
      <c r="C4" s="51"/>
      <c r="D4" s="51"/>
      <c r="E4" s="51"/>
      <c r="F4" s="51"/>
      <c r="G4" s="51"/>
      <c r="H4" s="51"/>
      <c r="I4" s="51"/>
      <c r="J4" s="51"/>
      <c r="K4" s="90"/>
    </row>
    <row r="5" spans="1:26" s="2233" customFormat="1" ht="19.899999999999999" customHeight="1">
      <c r="A5" s="3864" t="s">
        <v>3762</v>
      </c>
      <c r="B5" s="3201"/>
      <c r="C5" s="3201"/>
      <c r="D5" s="3201"/>
      <c r="E5" s="3201"/>
      <c r="F5" s="3201"/>
      <c r="G5" s="3201"/>
      <c r="H5" s="3201"/>
      <c r="I5" s="3201"/>
      <c r="J5" s="3201"/>
      <c r="K5" s="3201"/>
    </row>
    <row r="6" spans="1:26" s="231" customFormat="1" ht="15" customHeight="1" thickBot="1">
      <c r="A6" s="2224" t="s">
        <v>215</v>
      </c>
      <c r="G6" s="253"/>
      <c r="H6" s="253"/>
      <c r="I6" s="280"/>
      <c r="J6" s="280"/>
      <c r="K6" s="280" t="s">
        <v>3761</v>
      </c>
    </row>
    <row r="7" spans="1:26" ht="18" customHeight="1" thickTop="1">
      <c r="A7" s="3819" t="s">
        <v>697</v>
      </c>
      <c r="B7" s="3862" t="s">
        <v>3760</v>
      </c>
      <c r="C7" s="3862" t="s">
        <v>3759</v>
      </c>
      <c r="D7" s="3862" t="s">
        <v>3758</v>
      </c>
      <c r="E7" s="3862" t="s">
        <v>3757</v>
      </c>
      <c r="F7" s="3865" t="s">
        <v>3756</v>
      </c>
      <c r="G7" s="3859" t="s">
        <v>3755</v>
      </c>
      <c r="H7" s="3860"/>
      <c r="I7" s="3859" t="s">
        <v>3754</v>
      </c>
      <c r="J7" s="3860"/>
      <c r="K7" s="3860"/>
    </row>
    <row r="8" spans="1:26" ht="18" customHeight="1">
      <c r="A8" s="3820"/>
      <c r="B8" s="3863"/>
      <c r="C8" s="3863"/>
      <c r="D8" s="3867"/>
      <c r="E8" s="3867"/>
      <c r="F8" s="3866"/>
      <c r="G8" s="2242" t="s">
        <v>3753</v>
      </c>
      <c r="H8" s="2242" t="s">
        <v>3752</v>
      </c>
      <c r="I8" s="2241" t="s">
        <v>3203</v>
      </c>
      <c r="J8" s="2241" t="s">
        <v>234</v>
      </c>
      <c r="K8" s="2240" t="s">
        <v>233</v>
      </c>
    </row>
    <row r="9" spans="1:26" ht="18" customHeight="1">
      <c r="A9" s="2229" t="s">
        <v>991</v>
      </c>
      <c r="B9" s="2239">
        <v>120626</v>
      </c>
      <c r="C9" s="2238">
        <v>107546</v>
      </c>
      <c r="D9" s="2238">
        <v>8456</v>
      </c>
      <c r="E9" s="2238">
        <v>10112</v>
      </c>
      <c r="F9" s="2238">
        <v>24403</v>
      </c>
      <c r="G9" s="2238">
        <v>12183</v>
      </c>
      <c r="H9" s="2238">
        <v>12048</v>
      </c>
      <c r="I9" s="2238">
        <v>14125</v>
      </c>
      <c r="J9" s="2238">
        <v>15099</v>
      </c>
      <c r="K9" s="2238">
        <v>12190</v>
      </c>
    </row>
    <row r="10" spans="1:26" ht="18" customHeight="1">
      <c r="A10" s="2228" t="s">
        <v>660</v>
      </c>
      <c r="B10" s="586">
        <v>119807</v>
      </c>
      <c r="C10" s="2237">
        <v>80741</v>
      </c>
      <c r="D10" s="2237">
        <v>6614</v>
      </c>
      <c r="E10" s="2237">
        <v>7636</v>
      </c>
      <c r="F10" s="2237">
        <v>20793</v>
      </c>
      <c r="G10" s="2237">
        <v>11287</v>
      </c>
      <c r="H10" s="2237">
        <v>10686</v>
      </c>
      <c r="I10" s="2237">
        <v>14360</v>
      </c>
      <c r="J10" s="2237">
        <v>13924</v>
      </c>
      <c r="K10" s="2237">
        <v>12237</v>
      </c>
    </row>
    <row r="11" spans="1:26" s="1927" customFormat="1" ht="18" customHeight="1">
      <c r="A11" s="2227">
        <v>2</v>
      </c>
      <c r="B11" s="2236">
        <v>24888</v>
      </c>
      <c r="C11" s="1597">
        <v>20628</v>
      </c>
      <c r="D11" s="1597">
        <v>3426</v>
      </c>
      <c r="E11" s="1597">
        <v>4700</v>
      </c>
      <c r="F11" s="1597">
        <v>5225</v>
      </c>
      <c r="G11" s="1597">
        <v>4362</v>
      </c>
      <c r="H11" s="1597">
        <v>4404</v>
      </c>
      <c r="I11" s="1597">
        <v>3200</v>
      </c>
      <c r="J11" s="1597">
        <v>3289</v>
      </c>
      <c r="K11" s="1597">
        <v>1753</v>
      </c>
    </row>
    <row r="12" spans="1:26" s="231" customFormat="1" ht="15" customHeight="1">
      <c r="A12" s="2235"/>
      <c r="B12" s="2234"/>
      <c r="C12" s="2234"/>
      <c r="D12" s="2234"/>
      <c r="E12" s="2234"/>
      <c r="F12" s="2234"/>
      <c r="G12" s="2234"/>
      <c r="H12" s="2234"/>
      <c r="I12" s="2234"/>
      <c r="J12" s="2234"/>
      <c r="K12" s="2234"/>
    </row>
    <row r="13" spans="1:26" s="2233" customFormat="1" ht="19.899999999999999" customHeight="1">
      <c r="A13" s="3861" t="s">
        <v>3751</v>
      </c>
      <c r="B13" s="3861"/>
      <c r="C13" s="3861"/>
      <c r="D13" s="3861"/>
      <c r="E13" s="3861"/>
      <c r="F13" s="3861"/>
      <c r="G13" s="3861"/>
      <c r="H13" s="3861"/>
      <c r="I13" s="3861"/>
      <c r="J13" s="3861"/>
      <c r="K13" s="3861"/>
    </row>
    <row r="14" spans="1:26" s="231" customFormat="1" ht="15" customHeight="1" thickBot="1">
      <c r="A14" s="2224" t="s">
        <v>215</v>
      </c>
      <c r="H14" s="253"/>
    </row>
    <row r="15" spans="1:26" s="701" customFormat="1" ht="18" customHeight="1" thickTop="1">
      <c r="A15" s="3819" t="s">
        <v>697</v>
      </c>
      <c r="B15" s="3651" t="s">
        <v>3750</v>
      </c>
      <c r="C15" s="3654"/>
      <c r="D15" s="3654"/>
      <c r="E15" s="3654"/>
      <c r="F15" s="3654"/>
      <c r="G15" s="3651" t="s">
        <v>3749</v>
      </c>
      <c r="H15" s="3654"/>
      <c r="I15" s="3654"/>
      <c r="J15" s="3654"/>
      <c r="K15" s="3654"/>
    </row>
    <row r="16" spans="1:26" s="1846" customFormat="1" ht="18" customHeight="1">
      <c r="A16" s="3820"/>
      <c r="B16" s="2232" t="s">
        <v>3746</v>
      </c>
      <c r="C16" s="2232" t="s">
        <v>3745</v>
      </c>
      <c r="D16" s="2232" t="s">
        <v>3744</v>
      </c>
      <c r="E16" s="2232" t="s">
        <v>3743</v>
      </c>
      <c r="F16" s="2232" t="s">
        <v>3738</v>
      </c>
      <c r="G16" s="2232" t="s">
        <v>3742</v>
      </c>
      <c r="H16" s="2232" t="s">
        <v>3741</v>
      </c>
      <c r="I16" s="2232" t="s">
        <v>3740</v>
      </c>
      <c r="J16" s="2232" t="s">
        <v>3739</v>
      </c>
      <c r="K16" s="1583" t="s">
        <v>3738</v>
      </c>
    </row>
    <row r="17" spans="1:11" s="701" customFormat="1" ht="18" customHeight="1">
      <c r="A17" s="2229" t="s">
        <v>991</v>
      </c>
      <c r="B17" s="2203">
        <v>877</v>
      </c>
      <c r="C17" s="2202">
        <v>1501</v>
      </c>
      <c r="D17" s="2202">
        <v>1223</v>
      </c>
      <c r="E17" s="2202">
        <v>1823</v>
      </c>
      <c r="F17" s="2202">
        <v>3100</v>
      </c>
      <c r="G17" s="2202">
        <v>40</v>
      </c>
      <c r="H17" s="2202">
        <v>72</v>
      </c>
      <c r="I17" s="2202">
        <v>182</v>
      </c>
      <c r="J17" s="2202">
        <v>86</v>
      </c>
      <c r="K17" s="2202">
        <v>26</v>
      </c>
    </row>
    <row r="18" spans="1:11" s="701" customFormat="1" ht="18" customHeight="1">
      <c r="A18" s="2228" t="s">
        <v>660</v>
      </c>
      <c r="B18" s="29">
        <v>636</v>
      </c>
      <c r="C18" s="28">
        <v>971</v>
      </c>
      <c r="D18" s="28">
        <v>1162</v>
      </c>
      <c r="E18" s="28">
        <v>1593</v>
      </c>
      <c r="F18" s="28">
        <v>2710</v>
      </c>
      <c r="G18" s="28">
        <v>15</v>
      </c>
      <c r="H18" s="28">
        <v>26</v>
      </c>
      <c r="I18" s="28">
        <v>53</v>
      </c>
      <c r="J18" s="28">
        <v>32</v>
      </c>
      <c r="K18" s="28">
        <v>22</v>
      </c>
    </row>
    <row r="19" spans="1:11" s="2225" customFormat="1" ht="18" customHeight="1">
      <c r="A19" s="2227">
        <v>2</v>
      </c>
      <c r="B19" s="283">
        <v>907</v>
      </c>
      <c r="C19" s="284">
        <v>1141</v>
      </c>
      <c r="D19" s="284">
        <v>1180</v>
      </c>
      <c r="E19" s="284">
        <v>1479</v>
      </c>
      <c r="F19" s="284">
        <v>1616</v>
      </c>
      <c r="G19" s="284">
        <v>2</v>
      </c>
      <c r="H19" s="284">
        <v>7</v>
      </c>
      <c r="I19" s="1611" t="s">
        <v>443</v>
      </c>
      <c r="J19" s="284">
        <v>29</v>
      </c>
      <c r="K19" s="1611" t="s">
        <v>443</v>
      </c>
    </row>
    <row r="20" spans="1:11" s="231" customFormat="1" ht="15" customHeight="1" thickBot="1">
      <c r="A20" s="2224"/>
      <c r="H20" s="253"/>
    </row>
    <row r="21" spans="1:11" s="701" customFormat="1" ht="18" customHeight="1" thickTop="1">
      <c r="A21" s="3819" t="s">
        <v>697</v>
      </c>
      <c r="B21" s="3651" t="s">
        <v>3748</v>
      </c>
      <c r="C21" s="3654"/>
      <c r="D21" s="3654"/>
      <c r="E21" s="3654"/>
      <c r="F21" s="3654"/>
      <c r="G21" s="3651" t="s">
        <v>3747</v>
      </c>
      <c r="H21" s="3654"/>
      <c r="I21" s="3654"/>
      <c r="J21" s="3654"/>
      <c r="K21" s="3654"/>
    </row>
    <row r="22" spans="1:11" s="701" customFormat="1" ht="18" customHeight="1">
      <c r="A22" s="3820"/>
      <c r="B22" s="2232" t="s">
        <v>3746</v>
      </c>
      <c r="C22" s="2232" t="s">
        <v>3745</v>
      </c>
      <c r="D22" s="2232" t="s">
        <v>3744</v>
      </c>
      <c r="E22" s="2232" t="s">
        <v>3743</v>
      </c>
      <c r="F22" s="2232" t="s">
        <v>3738</v>
      </c>
      <c r="G22" s="2232" t="s">
        <v>3742</v>
      </c>
      <c r="H22" s="2232" t="s">
        <v>3741</v>
      </c>
      <c r="I22" s="2232" t="s">
        <v>3740</v>
      </c>
      <c r="J22" s="2232" t="s">
        <v>3739</v>
      </c>
      <c r="K22" s="1583" t="s">
        <v>3738</v>
      </c>
    </row>
    <row r="23" spans="1:11" s="701" customFormat="1" ht="18" customHeight="1">
      <c r="A23" s="2229" t="s">
        <v>991</v>
      </c>
      <c r="B23" s="2185" t="s">
        <v>443</v>
      </c>
      <c r="C23" s="2184" t="s">
        <v>443</v>
      </c>
      <c r="D23" s="2184" t="s">
        <v>443</v>
      </c>
      <c r="E23" s="2202">
        <v>15</v>
      </c>
      <c r="F23" s="2202">
        <v>1056</v>
      </c>
      <c r="G23" s="2184" t="s">
        <v>443</v>
      </c>
      <c r="H23" s="2184" t="s">
        <v>443</v>
      </c>
      <c r="I23" s="2184" t="s">
        <v>443</v>
      </c>
      <c r="J23" s="2202">
        <v>44</v>
      </c>
      <c r="K23" s="2202">
        <v>696</v>
      </c>
    </row>
    <row r="24" spans="1:11" s="701" customFormat="1" ht="18" customHeight="1">
      <c r="A24" s="2228" t="s">
        <v>660</v>
      </c>
      <c r="B24" s="1608" t="s">
        <v>443</v>
      </c>
      <c r="C24" s="1603" t="s">
        <v>443</v>
      </c>
      <c r="D24" s="1603" t="s">
        <v>443</v>
      </c>
      <c r="E24" s="28">
        <v>83</v>
      </c>
      <c r="F24" s="28">
        <v>841</v>
      </c>
      <c r="G24" s="1603" t="s">
        <v>443</v>
      </c>
      <c r="H24" s="1603" t="s">
        <v>443</v>
      </c>
      <c r="I24" s="1603" t="s">
        <v>443</v>
      </c>
      <c r="J24" s="28">
        <v>37</v>
      </c>
      <c r="K24" s="28">
        <v>462</v>
      </c>
    </row>
    <row r="25" spans="1:11" s="2225" customFormat="1" ht="18" customHeight="1">
      <c r="A25" s="2227">
        <v>2</v>
      </c>
      <c r="B25" s="1610" t="s">
        <v>443</v>
      </c>
      <c r="C25" s="1611" t="s">
        <v>443</v>
      </c>
      <c r="D25" s="1611" t="s">
        <v>443</v>
      </c>
      <c r="E25" s="284">
        <v>47</v>
      </c>
      <c r="F25" s="284">
        <v>576</v>
      </c>
      <c r="G25" s="1611" t="s">
        <v>443</v>
      </c>
      <c r="H25" s="1611" t="s">
        <v>443</v>
      </c>
      <c r="I25" s="1611" t="s">
        <v>443</v>
      </c>
      <c r="J25" s="284">
        <v>13</v>
      </c>
      <c r="K25" s="284">
        <v>168</v>
      </c>
    </row>
    <row r="26" spans="1:11" s="231" customFormat="1" ht="15" customHeight="1" thickBot="1">
      <c r="A26" s="2224"/>
      <c r="D26" s="232"/>
      <c r="E26" s="232"/>
      <c r="F26" s="232"/>
      <c r="H26" s="232"/>
    </row>
    <row r="27" spans="1:11" s="701" customFormat="1" ht="18" customHeight="1" thickTop="1">
      <c r="A27" s="3819" t="s">
        <v>697</v>
      </c>
      <c r="B27" s="3857" t="s">
        <v>3737</v>
      </c>
      <c r="C27" s="1846"/>
      <c r="D27" s="2231"/>
      <c r="E27" s="2231"/>
      <c r="F27" s="2231"/>
      <c r="G27" s="2231"/>
      <c r="H27" s="2231"/>
      <c r="I27" s="2231"/>
      <c r="J27" s="2231"/>
      <c r="K27" s="2231"/>
    </row>
    <row r="28" spans="1:11" s="701" customFormat="1" ht="18" customHeight="1">
      <c r="A28" s="3820"/>
      <c r="B28" s="3858"/>
      <c r="C28" s="1846"/>
      <c r="D28" s="2230"/>
      <c r="E28" s="2230"/>
      <c r="F28" s="2230"/>
      <c r="G28" s="2230"/>
      <c r="H28" s="2230"/>
      <c r="I28" s="2230"/>
      <c r="J28" s="2230"/>
      <c r="K28" s="2230"/>
    </row>
    <row r="29" spans="1:11" s="701" customFormat="1" ht="18" customHeight="1">
      <c r="A29" s="2229" t="s">
        <v>991</v>
      </c>
      <c r="B29" s="2203">
        <v>66598</v>
      </c>
      <c r="C29" s="1846"/>
      <c r="D29" s="1603"/>
      <c r="E29" s="1603"/>
      <c r="F29" s="1603"/>
      <c r="G29" s="1603"/>
      <c r="H29" s="1603"/>
      <c r="I29" s="1603"/>
      <c r="J29" s="1603"/>
      <c r="K29" s="1603"/>
    </row>
    <row r="30" spans="1:11" s="701" customFormat="1" ht="18" customHeight="1">
      <c r="A30" s="2228" t="s">
        <v>660</v>
      </c>
      <c r="B30" s="29">
        <v>61727</v>
      </c>
      <c r="C30" s="1846"/>
      <c r="D30" s="1603"/>
      <c r="E30" s="1603"/>
      <c r="F30" s="1603"/>
      <c r="G30" s="1603"/>
      <c r="H30" s="1603"/>
      <c r="I30" s="1603"/>
      <c r="J30" s="1603"/>
      <c r="K30" s="1603"/>
    </row>
    <row r="31" spans="1:11" s="2225" customFormat="1" ht="18" customHeight="1">
      <c r="A31" s="2227">
        <v>2</v>
      </c>
      <c r="B31" s="283">
        <v>25836</v>
      </c>
      <c r="C31" s="2226"/>
      <c r="D31" s="1971"/>
      <c r="E31" s="1971"/>
      <c r="F31" s="1971"/>
      <c r="G31" s="1971"/>
      <c r="H31" s="1971"/>
      <c r="I31" s="1971"/>
      <c r="J31" s="1971"/>
      <c r="K31" s="1971"/>
    </row>
    <row r="32" spans="1:11" s="231" customFormat="1" ht="15" customHeight="1">
      <c r="A32" s="50" t="s">
        <v>3736</v>
      </c>
      <c r="B32" s="90"/>
      <c r="C32" s="90"/>
      <c r="D32" s="90"/>
      <c r="E32" s="90"/>
      <c r="F32" s="90"/>
      <c r="G32" s="90"/>
      <c r="H32" s="90"/>
      <c r="I32" s="90"/>
      <c r="J32" s="90"/>
      <c r="K32" s="90"/>
    </row>
    <row r="33" spans="1:11" s="231" customFormat="1" ht="15" customHeight="1">
      <c r="A33" s="2224" t="s">
        <v>3735</v>
      </c>
      <c r="B33" s="90"/>
      <c r="C33" s="90"/>
      <c r="D33" s="90"/>
      <c r="E33" s="90"/>
      <c r="F33" s="90"/>
      <c r="G33" s="90"/>
      <c r="H33" s="90"/>
      <c r="I33" s="90"/>
      <c r="J33" s="90"/>
      <c r="K33" s="90"/>
    </row>
    <row r="34" spans="1:11" s="231" customFormat="1" ht="15" customHeight="1">
      <c r="A34" s="232" t="s">
        <v>3734</v>
      </c>
      <c r="B34" s="90"/>
      <c r="C34" s="90"/>
      <c r="D34" s="90"/>
      <c r="E34" s="90"/>
      <c r="F34" s="90"/>
      <c r="G34" s="90"/>
      <c r="H34" s="90"/>
      <c r="I34" s="90"/>
      <c r="J34" s="90"/>
      <c r="K34" s="90"/>
    </row>
    <row r="35" spans="1:11" s="231" customFormat="1" ht="15" customHeight="1">
      <c r="A35" s="232" t="s">
        <v>3733</v>
      </c>
      <c r="B35" s="90"/>
      <c r="C35" s="90"/>
      <c r="D35" s="90"/>
      <c r="E35" s="90"/>
      <c r="F35" s="90"/>
      <c r="G35" s="90"/>
      <c r="H35" s="90"/>
      <c r="I35" s="90"/>
      <c r="J35" s="90"/>
      <c r="K35" s="90"/>
    </row>
    <row r="36" spans="1:11" s="231" customFormat="1" ht="15" customHeight="1">
      <c r="A36" s="2224" t="s">
        <v>3732</v>
      </c>
      <c r="B36" s="90"/>
      <c r="C36" s="90"/>
      <c r="D36" s="90"/>
      <c r="E36" s="90"/>
      <c r="F36" s="90"/>
      <c r="G36" s="90"/>
      <c r="H36" s="90"/>
      <c r="I36" s="90"/>
      <c r="J36" s="90"/>
      <c r="K36" s="90"/>
    </row>
  </sheetData>
  <mergeCells count="21">
    <mergeCell ref="A1:D1"/>
    <mergeCell ref="A2:D2"/>
    <mergeCell ref="A3:K3"/>
    <mergeCell ref="G7:H7"/>
    <mergeCell ref="A7:A8"/>
    <mergeCell ref="A5:K5"/>
    <mergeCell ref="F7:F8"/>
    <mergeCell ref="E7:E8"/>
    <mergeCell ref="D7:D8"/>
    <mergeCell ref="C7:C8"/>
    <mergeCell ref="B27:B28"/>
    <mergeCell ref="G21:K21"/>
    <mergeCell ref="I7:K7"/>
    <mergeCell ref="A13:K13"/>
    <mergeCell ref="A27:A28"/>
    <mergeCell ref="A21:A22"/>
    <mergeCell ref="A15:A16"/>
    <mergeCell ref="G15:K15"/>
    <mergeCell ref="B15:F15"/>
    <mergeCell ref="B21:F21"/>
    <mergeCell ref="B7:B8"/>
  </mergeCells>
  <phoneticPr fontId="20"/>
  <printOptions horizontalCentered="1"/>
  <pageMargins left="0.62992125984251968" right="0.62992125984251968" top="0.74803149606299213" bottom="0.74803149606299213" header="0.31496062992125984" footer="0.31496062992125984"/>
  <headerFooter alignWithMargins="0"/>
  <colBreaks count="1" manualBreakCount="1">
    <brk id="11" max="1048575" man="1"/>
  </col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zoomScaleNormal="100" zoomScaleSheetLayoutView="100" workbookViewId="0">
      <selection activeCell="A2" sqref="A2:D2"/>
    </sheetView>
  </sheetViews>
  <sheetFormatPr defaultColWidth="9" defaultRowHeight="14.25"/>
  <cols>
    <col min="1" max="1" width="14.75" style="1705" customWidth="1"/>
    <col min="2" max="13" width="9.125" style="1705" customWidth="1"/>
    <col min="14"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43" customFormat="1" ht="25.9" customHeight="1">
      <c r="A3" s="3127" t="s">
        <v>3792</v>
      </c>
      <c r="B3" s="3127"/>
      <c r="C3" s="3127"/>
      <c r="D3" s="3127"/>
      <c r="E3" s="3127"/>
      <c r="F3" s="3127"/>
      <c r="G3" s="3127"/>
      <c r="H3" s="3127"/>
      <c r="I3" s="3127"/>
      <c r="J3" s="3127"/>
      <c r="K3" s="3127"/>
      <c r="L3" s="3127"/>
      <c r="M3" s="3127"/>
    </row>
    <row r="4" spans="1:26" s="231" customFormat="1" ht="15" customHeight="1">
      <c r="A4" s="242"/>
      <c r="B4" s="242"/>
      <c r="C4" s="242"/>
      <c r="D4" s="242"/>
      <c r="E4" s="242"/>
      <c r="F4" s="242"/>
      <c r="G4" s="242"/>
      <c r="H4" s="242"/>
      <c r="I4" s="242"/>
    </row>
    <row r="5" spans="1:26" s="2233" customFormat="1" ht="19.899999999999999" customHeight="1">
      <c r="A5" s="3870" t="s">
        <v>3791</v>
      </c>
      <c r="B5" s="3870"/>
      <c r="C5" s="3870"/>
      <c r="D5" s="3870"/>
      <c r="E5" s="3870"/>
      <c r="F5" s="3870"/>
      <c r="G5" s="3870"/>
      <c r="H5" s="3870"/>
      <c r="I5" s="3870"/>
      <c r="J5" s="3870"/>
      <c r="K5" s="3870"/>
      <c r="L5" s="3870"/>
      <c r="M5" s="3870"/>
    </row>
    <row r="6" spans="1:26" s="231" customFormat="1" ht="15" customHeight="1" thickBot="1">
      <c r="A6" s="231" t="s">
        <v>215</v>
      </c>
      <c r="G6" s="3871" t="s">
        <v>3790</v>
      </c>
      <c r="H6" s="3871"/>
      <c r="I6" s="3871"/>
    </row>
    <row r="7" spans="1:26" s="2251" customFormat="1" ht="30" customHeight="1" thickTop="1">
      <c r="A7" s="1836" t="s">
        <v>697</v>
      </c>
      <c r="B7" s="2254" t="s">
        <v>3784</v>
      </c>
      <c r="C7" s="2254" t="s">
        <v>3783</v>
      </c>
      <c r="D7" s="2254" t="s">
        <v>3789</v>
      </c>
      <c r="E7" s="2253" t="s">
        <v>3788</v>
      </c>
      <c r="F7" s="2253" t="s">
        <v>3787</v>
      </c>
      <c r="G7" s="2254" t="s">
        <v>3779</v>
      </c>
      <c r="H7" s="2253" t="s">
        <v>3777</v>
      </c>
      <c r="I7" s="2252" t="s">
        <v>3786</v>
      </c>
    </row>
    <row r="8" spans="1:26" ht="18" customHeight="1">
      <c r="A8" s="246" t="s">
        <v>991</v>
      </c>
      <c r="B8" s="710">
        <v>188686</v>
      </c>
      <c r="C8" s="709">
        <v>61140</v>
      </c>
      <c r="D8" s="709">
        <v>2897</v>
      </c>
      <c r="E8" s="709">
        <v>17462</v>
      </c>
      <c r="F8" s="709">
        <v>12997</v>
      </c>
      <c r="G8" s="709">
        <v>5880</v>
      </c>
      <c r="H8" s="709">
        <v>1649</v>
      </c>
      <c r="I8" s="709">
        <v>121854</v>
      </c>
    </row>
    <row r="9" spans="1:26" s="1643" customFormat="1" ht="18" customHeight="1">
      <c r="A9" s="1607" t="s">
        <v>660</v>
      </c>
      <c r="B9" s="710">
        <v>119256</v>
      </c>
      <c r="C9" s="709">
        <v>42357</v>
      </c>
      <c r="D9" s="709">
        <v>2572</v>
      </c>
      <c r="E9" s="709">
        <v>14845</v>
      </c>
      <c r="F9" s="709">
        <v>13927</v>
      </c>
      <c r="G9" s="709">
        <v>4672</v>
      </c>
      <c r="H9" s="709">
        <v>1876</v>
      </c>
      <c r="I9" s="709">
        <v>122708</v>
      </c>
    </row>
    <row r="10" spans="1:26" s="1701" customFormat="1" ht="18" customHeight="1">
      <c r="A10" s="341">
        <v>2</v>
      </c>
      <c r="B10" s="2045">
        <v>45054</v>
      </c>
      <c r="C10" s="344">
        <v>20399</v>
      </c>
      <c r="D10" s="344">
        <v>1849</v>
      </c>
      <c r="E10" s="344">
        <v>6373</v>
      </c>
      <c r="F10" s="344">
        <v>11758</v>
      </c>
      <c r="G10" s="344">
        <v>2537</v>
      </c>
      <c r="H10" s="344" t="s">
        <v>443</v>
      </c>
      <c r="I10" s="344">
        <v>39139</v>
      </c>
    </row>
    <row r="11" spans="1:26" s="231" customFormat="1" ht="15" customHeight="1">
      <c r="A11" s="242"/>
      <c r="B11" s="242"/>
      <c r="C11" s="242"/>
      <c r="D11" s="242"/>
      <c r="E11" s="242"/>
      <c r="F11" s="242"/>
      <c r="G11" s="242"/>
      <c r="H11" s="242"/>
      <c r="I11" s="242"/>
    </row>
    <row r="12" spans="1:26" s="2233" customFormat="1" ht="19.899999999999999" customHeight="1">
      <c r="A12" s="3870" t="s">
        <v>3785</v>
      </c>
      <c r="B12" s="3870"/>
      <c r="C12" s="3870"/>
      <c r="D12" s="3870"/>
      <c r="E12" s="3870"/>
      <c r="F12" s="3870"/>
      <c r="G12" s="3870"/>
      <c r="H12" s="3870"/>
      <c r="I12" s="3870"/>
      <c r="J12" s="3870"/>
      <c r="K12" s="3870"/>
      <c r="L12" s="3870"/>
      <c r="M12" s="3870"/>
    </row>
    <row r="13" spans="1:26" s="231" customFormat="1" ht="15" customHeight="1" thickBot="1">
      <c r="A13" s="231" t="s">
        <v>215</v>
      </c>
    </row>
    <row r="14" spans="1:26" ht="18" customHeight="1" thickTop="1">
      <c r="A14" s="3650" t="s">
        <v>697</v>
      </c>
      <c r="B14" s="3649" t="s">
        <v>3784</v>
      </c>
      <c r="C14" s="3649"/>
      <c r="D14" s="3649"/>
      <c r="E14" s="3649"/>
      <c r="F14" s="3649" t="s">
        <v>3783</v>
      </c>
      <c r="G14" s="3649"/>
      <c r="H14" s="3649"/>
      <c r="I14" s="3649"/>
      <c r="J14" s="3649" t="s">
        <v>3782</v>
      </c>
      <c r="K14" s="3649"/>
      <c r="L14" s="3649"/>
      <c r="M14" s="3651"/>
    </row>
    <row r="15" spans="1:26" ht="18" customHeight="1">
      <c r="A15" s="3797"/>
      <c r="B15" s="698" t="s">
        <v>3775</v>
      </c>
      <c r="C15" s="698" t="s">
        <v>3774</v>
      </c>
      <c r="D15" s="698" t="s">
        <v>3773</v>
      </c>
      <c r="E15" s="698" t="s">
        <v>3772</v>
      </c>
      <c r="F15" s="698" t="s">
        <v>3775</v>
      </c>
      <c r="G15" s="698" t="s">
        <v>3774</v>
      </c>
      <c r="H15" s="698" t="s">
        <v>3773</v>
      </c>
      <c r="I15" s="698" t="s">
        <v>3772</v>
      </c>
      <c r="J15" s="698" t="s">
        <v>3775</v>
      </c>
      <c r="K15" s="698" t="s">
        <v>3774</v>
      </c>
      <c r="L15" s="698" t="s">
        <v>3773</v>
      </c>
      <c r="M15" s="1583" t="s">
        <v>3772</v>
      </c>
    </row>
    <row r="16" spans="1:26" ht="18" customHeight="1">
      <c r="A16" s="246" t="s">
        <v>991</v>
      </c>
      <c r="B16" s="709">
        <v>529</v>
      </c>
      <c r="C16" s="709">
        <v>482</v>
      </c>
      <c r="D16" s="709">
        <v>1384</v>
      </c>
      <c r="E16" s="709">
        <v>5159</v>
      </c>
      <c r="F16" s="709">
        <v>490</v>
      </c>
      <c r="G16" s="709">
        <v>633</v>
      </c>
      <c r="H16" s="709">
        <v>3201</v>
      </c>
      <c r="I16" s="709">
        <v>3650</v>
      </c>
      <c r="J16" s="709">
        <v>1646</v>
      </c>
      <c r="K16" s="709">
        <v>1562</v>
      </c>
      <c r="L16" s="709">
        <v>1447</v>
      </c>
      <c r="M16" s="709">
        <v>1180</v>
      </c>
    </row>
    <row r="17" spans="1:13" s="1643" customFormat="1" ht="18" customHeight="1">
      <c r="A17" s="1607" t="s">
        <v>660</v>
      </c>
      <c r="B17" s="710">
        <v>207</v>
      </c>
      <c r="C17" s="709">
        <v>165</v>
      </c>
      <c r="D17" s="709">
        <v>626</v>
      </c>
      <c r="E17" s="709">
        <v>2826</v>
      </c>
      <c r="F17" s="709">
        <v>324</v>
      </c>
      <c r="G17" s="709">
        <v>368</v>
      </c>
      <c r="H17" s="709">
        <v>1844</v>
      </c>
      <c r="I17" s="709">
        <v>2738</v>
      </c>
      <c r="J17" s="709">
        <v>793</v>
      </c>
      <c r="K17" s="709">
        <v>772</v>
      </c>
      <c r="L17" s="709">
        <v>705</v>
      </c>
      <c r="M17" s="709">
        <v>648</v>
      </c>
    </row>
    <row r="18" spans="1:13" s="1701" customFormat="1" ht="18" customHeight="1">
      <c r="A18" s="341">
        <v>2</v>
      </c>
      <c r="B18" s="344">
        <v>1483</v>
      </c>
      <c r="C18" s="344">
        <v>1586</v>
      </c>
      <c r="D18" s="344">
        <v>2687</v>
      </c>
      <c r="E18" s="344">
        <v>4195</v>
      </c>
      <c r="F18" s="344">
        <v>558</v>
      </c>
      <c r="G18" s="344">
        <v>659</v>
      </c>
      <c r="H18" s="344">
        <v>2280</v>
      </c>
      <c r="I18" s="344">
        <v>2299</v>
      </c>
      <c r="J18" s="344">
        <v>1260</v>
      </c>
      <c r="K18" s="344">
        <v>1717</v>
      </c>
      <c r="L18" s="344">
        <v>1616</v>
      </c>
      <c r="M18" s="344">
        <v>447</v>
      </c>
    </row>
    <row r="19" spans="1:13" s="231" customFormat="1" ht="15" customHeight="1">
      <c r="I19" s="232"/>
      <c r="J19" s="232"/>
      <c r="K19" s="232"/>
      <c r="L19" s="232"/>
    </row>
    <row r="20" spans="1:13" s="231" customFormat="1" ht="15" customHeight="1" thickBot="1"/>
    <row r="21" spans="1:13" ht="18" customHeight="1" thickTop="1">
      <c r="A21" s="3650" t="s">
        <v>697</v>
      </c>
      <c r="B21" s="3649" t="s">
        <v>3781</v>
      </c>
      <c r="C21" s="3649"/>
      <c r="D21" s="3649"/>
      <c r="E21" s="3649"/>
      <c r="F21" s="3649" t="s">
        <v>3780</v>
      </c>
      <c r="G21" s="3649"/>
      <c r="H21" s="3649"/>
      <c r="I21" s="3649"/>
      <c r="J21" s="3649" t="s">
        <v>3779</v>
      </c>
      <c r="K21" s="3649"/>
      <c r="L21" s="3649"/>
      <c r="M21" s="3651"/>
    </row>
    <row r="22" spans="1:13" ht="18" customHeight="1">
      <c r="A22" s="3797"/>
      <c r="B22" s="698" t="s">
        <v>3775</v>
      </c>
      <c r="C22" s="698" t="s">
        <v>3774</v>
      </c>
      <c r="D22" s="698" t="s">
        <v>3773</v>
      </c>
      <c r="E22" s="698" t="s">
        <v>3772</v>
      </c>
      <c r="F22" s="698" t="s">
        <v>3775</v>
      </c>
      <c r="G22" s="698" t="s">
        <v>3774</v>
      </c>
      <c r="H22" s="698" t="s">
        <v>3773</v>
      </c>
      <c r="I22" s="698" t="s">
        <v>3772</v>
      </c>
      <c r="J22" s="698" t="s">
        <v>3775</v>
      </c>
      <c r="K22" s="698" t="s">
        <v>3774</v>
      </c>
      <c r="L22" s="698" t="s">
        <v>3773</v>
      </c>
      <c r="M22" s="1583" t="s">
        <v>3772</v>
      </c>
    </row>
    <row r="23" spans="1:13" ht="18" customHeight="1">
      <c r="A23" s="246" t="s">
        <v>991</v>
      </c>
      <c r="B23" s="2246">
        <v>85</v>
      </c>
      <c r="C23" s="2246">
        <v>58</v>
      </c>
      <c r="D23" s="2246">
        <v>41</v>
      </c>
      <c r="E23" s="2246">
        <v>166</v>
      </c>
      <c r="F23" s="2246">
        <v>24</v>
      </c>
      <c r="G23" s="2246">
        <v>65</v>
      </c>
      <c r="H23" s="2246">
        <v>147</v>
      </c>
      <c r="I23" s="2246">
        <v>452</v>
      </c>
      <c r="J23" s="2246">
        <v>1060</v>
      </c>
      <c r="K23" s="2246">
        <v>860</v>
      </c>
      <c r="L23" s="2246">
        <v>213</v>
      </c>
      <c r="M23" s="709">
        <v>2494</v>
      </c>
    </row>
    <row r="24" spans="1:13" s="1643" customFormat="1" ht="18" customHeight="1">
      <c r="A24" s="1607" t="s">
        <v>660</v>
      </c>
      <c r="B24" s="2247">
        <v>110</v>
      </c>
      <c r="C24" s="2246">
        <v>95</v>
      </c>
      <c r="D24" s="2246">
        <v>80</v>
      </c>
      <c r="E24" s="2246">
        <v>294</v>
      </c>
      <c r="F24" s="2246">
        <v>50</v>
      </c>
      <c r="G24" s="2246">
        <v>74</v>
      </c>
      <c r="H24" s="2246">
        <v>76</v>
      </c>
      <c r="I24" s="2246">
        <v>394</v>
      </c>
      <c r="J24" s="2246">
        <v>668</v>
      </c>
      <c r="K24" s="2246">
        <v>534</v>
      </c>
      <c r="L24" s="2246">
        <v>174</v>
      </c>
      <c r="M24" s="709">
        <v>2120</v>
      </c>
    </row>
    <row r="25" spans="1:13" s="1701" customFormat="1" ht="18" customHeight="1">
      <c r="A25" s="341">
        <v>2</v>
      </c>
      <c r="B25" s="2244">
        <v>121</v>
      </c>
      <c r="C25" s="2244">
        <v>135</v>
      </c>
      <c r="D25" s="2244">
        <v>244</v>
      </c>
      <c r="E25" s="2244">
        <v>309</v>
      </c>
      <c r="F25" s="2244">
        <v>67</v>
      </c>
      <c r="G25" s="2244">
        <v>77</v>
      </c>
      <c r="H25" s="2244">
        <v>158</v>
      </c>
      <c r="I25" s="2244">
        <v>556</v>
      </c>
      <c r="J25" s="2244">
        <v>799</v>
      </c>
      <c r="K25" s="2244">
        <v>394</v>
      </c>
      <c r="L25" s="2244">
        <v>224</v>
      </c>
      <c r="M25" s="344">
        <v>1505</v>
      </c>
    </row>
    <row r="26" spans="1:13" s="231" customFormat="1" ht="15" customHeight="1"/>
    <row r="27" spans="1:13" s="231" customFormat="1" ht="15" customHeight="1" thickBot="1">
      <c r="A27" s="253"/>
      <c r="B27" s="253"/>
      <c r="C27" s="253"/>
      <c r="D27" s="253"/>
    </row>
    <row r="28" spans="1:13" ht="20.100000000000001" customHeight="1" thickTop="1">
      <c r="A28" s="3647" t="s">
        <v>697</v>
      </c>
      <c r="B28" s="3868" t="s">
        <v>3778</v>
      </c>
      <c r="C28" s="3651" t="s">
        <v>3777</v>
      </c>
      <c r="D28" s="3654"/>
      <c r="E28" s="3654"/>
      <c r="F28" s="3650"/>
      <c r="G28" s="3758" t="s">
        <v>3776</v>
      </c>
      <c r="H28" s="2231"/>
      <c r="I28" s="2231"/>
      <c r="J28" s="2250"/>
      <c r="K28" s="2237"/>
      <c r="L28" s="1846"/>
    </row>
    <row r="29" spans="1:13" ht="20.100000000000001" customHeight="1">
      <c r="A29" s="3216"/>
      <c r="B29" s="3869"/>
      <c r="C29" s="698" t="s">
        <v>3775</v>
      </c>
      <c r="D29" s="698" t="s">
        <v>3774</v>
      </c>
      <c r="E29" s="698" t="s">
        <v>3773</v>
      </c>
      <c r="F29" s="698" t="s">
        <v>3772</v>
      </c>
      <c r="G29" s="3217"/>
      <c r="H29" s="2231"/>
      <c r="I29" s="2231"/>
      <c r="J29" s="2250"/>
      <c r="K29" s="1846"/>
      <c r="L29" s="1846"/>
    </row>
    <row r="30" spans="1:13" ht="18" customHeight="1">
      <c r="A30" s="246" t="s">
        <v>991</v>
      </c>
      <c r="B30" s="2249">
        <v>101179</v>
      </c>
      <c r="C30" s="709">
        <v>400</v>
      </c>
      <c r="D30" s="709">
        <v>518</v>
      </c>
      <c r="E30" s="709">
        <v>450</v>
      </c>
      <c r="F30" s="709">
        <v>613</v>
      </c>
      <c r="G30" s="2248">
        <v>20661</v>
      </c>
      <c r="H30" s="28"/>
      <c r="I30" s="28"/>
      <c r="J30" s="731"/>
      <c r="K30" s="1846"/>
      <c r="L30" s="1846"/>
    </row>
    <row r="31" spans="1:13" s="1643" customFormat="1" ht="18" customHeight="1">
      <c r="A31" s="1607" t="s">
        <v>660</v>
      </c>
      <c r="B31" s="2247">
        <v>96365</v>
      </c>
      <c r="C31" s="709">
        <v>444</v>
      </c>
      <c r="D31" s="709">
        <v>424</v>
      </c>
      <c r="E31" s="709">
        <v>401</v>
      </c>
      <c r="F31" s="709">
        <v>412</v>
      </c>
      <c r="G31" s="2246">
        <v>37392</v>
      </c>
      <c r="H31" s="28"/>
      <c r="I31" s="28"/>
      <c r="J31" s="731"/>
      <c r="K31" s="2237"/>
      <c r="L31" s="2237"/>
    </row>
    <row r="32" spans="1:13" s="1701" customFormat="1" ht="18" customHeight="1">
      <c r="A32" s="341">
        <v>2</v>
      </c>
      <c r="B32" s="2245">
        <v>41029</v>
      </c>
      <c r="C32" s="344">
        <v>380</v>
      </c>
      <c r="D32" s="344">
        <v>322</v>
      </c>
      <c r="E32" s="344">
        <v>160</v>
      </c>
      <c r="F32" s="344">
        <v>165</v>
      </c>
      <c r="G32" s="2244">
        <v>23388</v>
      </c>
      <c r="H32" s="2198"/>
      <c r="I32" s="2198"/>
      <c r="J32" s="1970"/>
      <c r="K32" s="1592"/>
      <c r="L32" s="1592"/>
    </row>
    <row r="33" spans="1:11" s="231" customFormat="1" ht="15" customHeight="1">
      <c r="A33" s="1598" t="s">
        <v>3771</v>
      </c>
      <c r="B33" s="1598"/>
      <c r="C33" s="1598"/>
      <c r="D33" s="1598"/>
      <c r="E33" s="1598"/>
      <c r="F33" s="1598"/>
      <c r="G33" s="1598"/>
      <c r="H33" s="232"/>
      <c r="K33" s="232"/>
    </row>
    <row r="34" spans="1:11" s="231" customFormat="1" ht="15" customHeight="1">
      <c r="A34" s="231" t="s">
        <v>3770</v>
      </c>
    </row>
    <row r="35" spans="1:11" s="231" customFormat="1" ht="15" customHeight="1">
      <c r="A35" s="2100" t="s">
        <v>3769</v>
      </c>
      <c r="B35" s="1615"/>
      <c r="C35" s="1615"/>
      <c r="D35" s="1615"/>
      <c r="E35" s="1615"/>
      <c r="F35" s="1615"/>
      <c r="G35" s="1615"/>
      <c r="H35" s="1615"/>
    </row>
    <row r="36" spans="1:11" s="231" customFormat="1" ht="15" customHeight="1">
      <c r="A36" s="2100" t="s">
        <v>3768</v>
      </c>
      <c r="B36" s="1615"/>
      <c r="C36" s="1615"/>
      <c r="D36" s="1615"/>
      <c r="E36" s="1615"/>
      <c r="F36" s="1615"/>
      <c r="G36" s="1615"/>
      <c r="H36" s="1615"/>
    </row>
    <row r="37" spans="1:11" s="231" customFormat="1" ht="15" customHeight="1">
      <c r="A37" s="2100" t="s">
        <v>3767</v>
      </c>
      <c r="B37" s="1615"/>
      <c r="C37" s="1615"/>
      <c r="D37" s="1615"/>
      <c r="E37" s="1615"/>
      <c r="F37" s="1615"/>
      <c r="G37" s="1615"/>
      <c r="H37" s="1615"/>
    </row>
    <row r="38" spans="1:11" s="231" customFormat="1" ht="15" customHeight="1">
      <c r="A38" s="232" t="s">
        <v>3766</v>
      </c>
      <c r="B38" s="1615"/>
      <c r="C38" s="1615"/>
      <c r="D38" s="1615"/>
      <c r="E38" s="1615"/>
      <c r="F38" s="1615"/>
      <c r="G38" s="1615"/>
      <c r="H38" s="1615"/>
    </row>
    <row r="39" spans="1:11" s="231" customFormat="1" ht="15" customHeight="1">
      <c r="A39" s="2100" t="s">
        <v>3765</v>
      </c>
      <c r="B39" s="1615"/>
      <c r="C39" s="1615"/>
      <c r="D39" s="1615"/>
      <c r="E39" s="1615"/>
      <c r="F39" s="1615"/>
      <c r="G39" s="1615"/>
      <c r="H39" s="1615"/>
    </row>
    <row r="40" spans="1:11" s="231" customFormat="1" ht="15" customHeight="1">
      <c r="A40" s="231" t="s">
        <v>3764</v>
      </c>
    </row>
    <row r="44" spans="1:11" s="1579" customFormat="1" ht="15" customHeight="1">
      <c r="A44" s="2243"/>
    </row>
  </sheetData>
  <mergeCells count="18">
    <mergeCell ref="A1:D1"/>
    <mergeCell ref="A2:D2"/>
    <mergeCell ref="A21:A22"/>
    <mergeCell ref="B21:E21"/>
    <mergeCell ref="F21:I21"/>
    <mergeCell ref="A3:M3"/>
    <mergeCell ref="J21:M21"/>
    <mergeCell ref="A5:M5"/>
    <mergeCell ref="G6:I6"/>
    <mergeCell ref="A12:M12"/>
    <mergeCell ref="A14:A15"/>
    <mergeCell ref="B14:E14"/>
    <mergeCell ref="F14:I14"/>
    <mergeCell ref="J14:M14"/>
    <mergeCell ref="A28:A29"/>
    <mergeCell ref="B28:B29"/>
    <mergeCell ref="C28:F28"/>
    <mergeCell ref="G28:G29"/>
  </mergeCells>
  <phoneticPr fontId="20"/>
  <printOptions horizontalCentered="1"/>
  <pageMargins left="0.62992125984251968" right="0.62992125984251968" top="0.74803149606299213" bottom="0.74803149606299213" header="0.31496062992125984" footer="0.31496062992125984"/>
  <headerFooter alignWithMargins="0"/>
  <rowBreaks count="2" manualBreakCount="2">
    <brk id="44" max="16383" man="1"/>
    <brk id="48" max="16383"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zoomScaleNormal="100" zoomScaleSheetLayoutView="100" workbookViewId="0">
      <selection activeCell="G19" sqref="G19"/>
    </sheetView>
  </sheetViews>
  <sheetFormatPr defaultColWidth="9" defaultRowHeight="14.25"/>
  <cols>
    <col min="1" max="1" width="18.625" style="1705" customWidth="1"/>
    <col min="2" max="11" width="10.625" style="1705" customWidth="1"/>
    <col min="12"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43" customFormat="1" ht="25.5">
      <c r="A3" s="3127" t="s">
        <v>3820</v>
      </c>
      <c r="B3" s="3127"/>
      <c r="C3" s="3127"/>
      <c r="D3" s="3127"/>
      <c r="E3" s="3127"/>
      <c r="F3" s="3127"/>
      <c r="G3" s="3127"/>
      <c r="H3" s="3127"/>
      <c r="I3" s="3874"/>
      <c r="J3" s="3874"/>
      <c r="K3" s="3874"/>
    </row>
    <row r="4" spans="1:26" s="231" customFormat="1" ht="15" customHeight="1">
      <c r="A4" s="242"/>
      <c r="B4" s="242"/>
      <c r="C4" s="242"/>
      <c r="D4" s="242"/>
      <c r="E4" s="242"/>
      <c r="F4" s="242"/>
      <c r="G4" s="242"/>
      <c r="H4" s="242"/>
      <c r="I4" s="89"/>
      <c r="J4" s="89"/>
      <c r="K4" s="89"/>
    </row>
    <row r="5" spans="1:26" s="2233" customFormat="1" ht="21.95" customHeight="1">
      <c r="A5" s="3870" t="s">
        <v>3819</v>
      </c>
      <c r="B5" s="3870"/>
      <c r="C5" s="3870"/>
      <c r="D5" s="3870"/>
      <c r="E5" s="3870"/>
      <c r="F5" s="3870"/>
      <c r="G5" s="3870"/>
      <c r="H5" s="3870"/>
      <c r="I5" s="3870"/>
      <c r="J5" s="3870"/>
      <c r="K5" s="3870"/>
    </row>
    <row r="6" spans="1:26" s="231" customFormat="1" ht="15" customHeight="1" thickBot="1">
      <c r="A6" s="253" t="s">
        <v>215</v>
      </c>
      <c r="J6" s="3871" t="s">
        <v>3818</v>
      </c>
      <c r="K6" s="3871"/>
    </row>
    <row r="7" spans="1:26" ht="18" customHeight="1" thickTop="1">
      <c r="A7" s="3872" t="s">
        <v>697</v>
      </c>
      <c r="B7" s="3651" t="s">
        <v>3775</v>
      </c>
      <c r="C7" s="3650"/>
      <c r="D7" s="3651" t="s">
        <v>3774</v>
      </c>
      <c r="E7" s="3650"/>
      <c r="F7" s="3651" t="s">
        <v>3773</v>
      </c>
      <c r="G7" s="3650"/>
      <c r="H7" s="3651" t="s">
        <v>3805</v>
      </c>
      <c r="I7" s="3650"/>
      <c r="J7" s="3651" t="s">
        <v>3804</v>
      </c>
      <c r="K7" s="3654"/>
    </row>
    <row r="8" spans="1:26" ht="18" customHeight="1">
      <c r="A8" s="3873"/>
      <c r="B8" s="2273" t="s">
        <v>3817</v>
      </c>
      <c r="C8" s="2274" t="s">
        <v>3816</v>
      </c>
      <c r="D8" s="2273" t="s">
        <v>3817</v>
      </c>
      <c r="E8" s="2274" t="s">
        <v>3816</v>
      </c>
      <c r="F8" s="2273" t="s">
        <v>3817</v>
      </c>
      <c r="G8" s="2274" t="s">
        <v>3816</v>
      </c>
      <c r="H8" s="2273" t="s">
        <v>3817</v>
      </c>
      <c r="I8" s="2274" t="s">
        <v>3816</v>
      </c>
      <c r="J8" s="2273" t="s">
        <v>3817</v>
      </c>
      <c r="K8" s="2232" t="s">
        <v>3816</v>
      </c>
    </row>
    <row r="9" spans="1:26" ht="18" customHeight="1">
      <c r="A9" s="2266" t="s">
        <v>991</v>
      </c>
      <c r="B9" s="2203">
        <v>4663</v>
      </c>
      <c r="C9" s="2202">
        <v>6142</v>
      </c>
      <c r="D9" s="2202">
        <v>3578</v>
      </c>
      <c r="E9" s="2202">
        <v>6142</v>
      </c>
      <c r="F9" s="2202">
        <v>3686</v>
      </c>
      <c r="G9" s="2202">
        <v>6124</v>
      </c>
      <c r="H9" s="2202">
        <v>12897</v>
      </c>
      <c r="I9" s="2202">
        <v>5624</v>
      </c>
      <c r="J9" s="2202">
        <v>4462</v>
      </c>
      <c r="K9" s="2202">
        <v>4501</v>
      </c>
    </row>
    <row r="10" spans="1:26" ht="18" customHeight="1">
      <c r="A10" s="247" t="s">
        <v>660</v>
      </c>
      <c r="B10" s="29">
        <v>4484</v>
      </c>
      <c r="C10" s="28">
        <v>1155</v>
      </c>
      <c r="D10" s="28">
        <v>2903</v>
      </c>
      <c r="E10" s="28">
        <v>1155</v>
      </c>
      <c r="F10" s="28">
        <v>3552</v>
      </c>
      <c r="G10" s="28">
        <v>1155</v>
      </c>
      <c r="H10" s="28">
        <v>10634</v>
      </c>
      <c r="I10" s="28">
        <v>955</v>
      </c>
      <c r="J10" s="28">
        <v>4118</v>
      </c>
      <c r="K10" s="28">
        <v>735</v>
      </c>
    </row>
    <row r="11" spans="1:26" s="1927" customFormat="1" ht="18" customHeight="1">
      <c r="A11" s="1699">
        <v>2</v>
      </c>
      <c r="B11" s="283">
        <v>2374</v>
      </c>
      <c r="C11" s="284">
        <v>143</v>
      </c>
      <c r="D11" s="284">
        <v>1400</v>
      </c>
      <c r="E11" s="284">
        <v>143</v>
      </c>
      <c r="F11" s="284">
        <v>1146</v>
      </c>
      <c r="G11" s="284">
        <v>143</v>
      </c>
      <c r="H11" s="284">
        <v>3122</v>
      </c>
      <c r="I11" s="284">
        <v>63</v>
      </c>
      <c r="J11" s="284">
        <v>2468</v>
      </c>
      <c r="K11" s="284">
        <v>63</v>
      </c>
    </row>
    <row r="12" spans="1:26" s="231" customFormat="1" ht="15" customHeight="1">
      <c r="A12" s="2271" t="s">
        <v>3815</v>
      </c>
      <c r="B12" s="2257"/>
      <c r="C12" s="2257"/>
      <c r="D12" s="2257"/>
      <c r="E12" s="1960"/>
      <c r="F12" s="1960"/>
      <c r="G12" s="1960"/>
      <c r="H12" s="1960"/>
      <c r="I12" s="1960"/>
      <c r="K12" s="1960"/>
    </row>
    <row r="13" spans="1:26" s="231" customFormat="1" ht="15" customHeight="1">
      <c r="A13" s="2257" t="s">
        <v>3814</v>
      </c>
      <c r="B13" s="2257"/>
      <c r="C13" s="2257"/>
      <c r="D13" s="2257"/>
      <c r="E13" s="2257"/>
      <c r="F13" s="2272"/>
      <c r="G13" s="1960"/>
      <c r="H13" s="1960"/>
      <c r="I13" s="1960"/>
      <c r="K13" s="1960"/>
    </row>
    <row r="14" spans="1:26" s="231" customFormat="1" ht="15" customHeight="1">
      <c r="A14" s="2257" t="s">
        <v>3813</v>
      </c>
      <c r="B14" s="2257"/>
      <c r="C14" s="2257"/>
      <c r="D14" s="2257"/>
      <c r="E14" s="2257"/>
      <c r="F14" s="2272"/>
      <c r="G14" s="1960"/>
      <c r="H14" s="2257"/>
      <c r="I14" s="1960"/>
      <c r="K14" s="1960"/>
    </row>
    <row r="15" spans="1:26" s="231" customFormat="1" ht="15" customHeight="1">
      <c r="A15" s="2271" t="s">
        <v>3812</v>
      </c>
      <c r="B15" s="2257"/>
      <c r="C15" s="2257"/>
      <c r="D15" s="2257"/>
      <c r="E15" s="1960"/>
      <c r="F15" s="1960"/>
      <c r="G15" s="1960"/>
      <c r="H15" s="1960"/>
      <c r="I15" s="1960"/>
      <c r="K15" s="1960"/>
    </row>
    <row r="16" spans="1:26" ht="15" customHeight="1"/>
    <row r="17" spans="1:11" s="2233" customFormat="1" ht="21.95" customHeight="1">
      <c r="A17" s="3870" t="s">
        <v>3811</v>
      </c>
      <c r="B17" s="3870"/>
      <c r="C17" s="3870"/>
      <c r="D17" s="3870"/>
      <c r="E17" s="3870"/>
      <c r="F17" s="3870"/>
      <c r="G17" s="3870"/>
      <c r="H17" s="3870"/>
      <c r="I17" s="3870"/>
      <c r="J17" s="3870"/>
      <c r="K17" s="3870"/>
    </row>
    <row r="18" spans="1:11" s="231" customFormat="1" ht="15" customHeight="1" thickBot="1">
      <c r="A18" s="253" t="s">
        <v>215</v>
      </c>
    </row>
    <row r="19" spans="1:11" ht="18" customHeight="1" thickTop="1">
      <c r="A19" s="3872" t="s">
        <v>2615</v>
      </c>
      <c r="B19" s="3651" t="s">
        <v>3775</v>
      </c>
      <c r="C19" s="3650"/>
      <c r="D19" s="3651" t="s">
        <v>3774</v>
      </c>
      <c r="E19" s="3654"/>
      <c r="F19" s="1643"/>
    </row>
    <row r="20" spans="1:11" ht="18" customHeight="1">
      <c r="A20" s="3873"/>
      <c r="B20" s="2270" t="s">
        <v>3797</v>
      </c>
      <c r="C20" s="2270" t="s">
        <v>3796</v>
      </c>
      <c r="D20" s="2052" t="s">
        <v>3797</v>
      </c>
      <c r="E20" s="2051" t="s">
        <v>3796</v>
      </c>
      <c r="F20" s="2073"/>
      <c r="G20" s="701"/>
    </row>
    <row r="21" spans="1:11" ht="18" customHeight="1">
      <c r="A21" s="2266" t="s">
        <v>991</v>
      </c>
      <c r="B21" s="2203">
        <v>19121</v>
      </c>
      <c r="C21" s="2202">
        <v>57608</v>
      </c>
      <c r="D21" s="2202">
        <v>5554</v>
      </c>
      <c r="E21" s="2202">
        <v>24994</v>
      </c>
      <c r="F21" s="2073"/>
      <c r="G21" s="701"/>
    </row>
    <row r="22" spans="1:11" ht="18" customHeight="1">
      <c r="A22" s="247" t="s">
        <v>660</v>
      </c>
      <c r="B22" s="29">
        <v>17411</v>
      </c>
      <c r="C22" s="28">
        <v>52135</v>
      </c>
      <c r="D22" s="28">
        <v>4835</v>
      </c>
      <c r="E22" s="28">
        <v>21505</v>
      </c>
      <c r="F22" s="2237"/>
      <c r="G22" s="1846"/>
    </row>
    <row r="23" spans="1:11" s="1927" customFormat="1" ht="18" customHeight="1">
      <c r="A23" s="1699">
        <v>2</v>
      </c>
      <c r="B23" s="283">
        <v>10618</v>
      </c>
      <c r="C23" s="284">
        <v>33906</v>
      </c>
      <c r="D23" s="284">
        <v>5929</v>
      </c>
      <c r="E23" s="284">
        <v>17984</v>
      </c>
      <c r="F23" s="2269"/>
      <c r="G23" s="2226"/>
    </row>
    <row r="24" spans="1:11" s="231" customFormat="1" ht="15" customHeight="1">
      <c r="A24" s="232" t="s">
        <v>3810</v>
      </c>
      <c r="B24" s="232"/>
      <c r="C24" s="232"/>
      <c r="D24" s="232"/>
      <c r="E24" s="232"/>
      <c r="F24" s="232"/>
      <c r="G24" s="232"/>
      <c r="H24" s="232"/>
      <c r="J24" s="2259"/>
      <c r="K24" s="2258"/>
    </row>
    <row r="25" spans="1:11" s="231" customFormat="1" ht="15" customHeight="1">
      <c r="A25" s="232" t="s">
        <v>3809</v>
      </c>
      <c r="B25" s="232"/>
      <c r="C25" s="232"/>
      <c r="D25" s="232"/>
      <c r="E25" s="232"/>
      <c r="F25" s="232"/>
      <c r="G25" s="232"/>
      <c r="H25" s="232"/>
      <c r="J25" s="2259"/>
      <c r="K25" s="2258"/>
    </row>
    <row r="26" spans="1:11" s="231" customFormat="1" ht="15" customHeight="1">
      <c r="A26" s="2100" t="s">
        <v>3808</v>
      </c>
      <c r="B26" s="232"/>
      <c r="C26" s="232"/>
      <c r="D26" s="232"/>
      <c r="E26" s="232"/>
      <c r="F26" s="232"/>
      <c r="G26" s="232"/>
      <c r="H26" s="232"/>
      <c r="J26" s="2259"/>
      <c r="K26" s="2258"/>
    </row>
    <row r="27" spans="1:11" ht="15" customHeight="1"/>
    <row r="28" spans="1:11" s="2233" customFormat="1" ht="21.95" customHeight="1">
      <c r="A28" s="3870" t="s">
        <v>3807</v>
      </c>
      <c r="B28" s="3870"/>
      <c r="C28" s="3870"/>
      <c r="D28" s="3870"/>
      <c r="E28" s="3870"/>
      <c r="F28" s="3870"/>
      <c r="G28" s="3870"/>
      <c r="H28" s="3870"/>
      <c r="I28" s="3870"/>
      <c r="J28" s="3870"/>
      <c r="K28" s="3870"/>
    </row>
    <row r="29" spans="1:11" s="231" customFormat="1" ht="15" customHeight="1" thickBot="1">
      <c r="A29" s="232" t="s">
        <v>215</v>
      </c>
      <c r="B29" s="253"/>
      <c r="K29" s="579" t="s">
        <v>3806</v>
      </c>
    </row>
    <row r="30" spans="1:11" ht="18" customHeight="1" thickTop="1">
      <c r="A30" s="3872" t="s">
        <v>697</v>
      </c>
      <c r="B30" s="3216" t="s">
        <v>3775</v>
      </c>
      <c r="C30" s="3649"/>
      <c r="D30" s="3649" t="s">
        <v>3774</v>
      </c>
      <c r="E30" s="3649"/>
      <c r="F30" s="3649" t="s">
        <v>3773</v>
      </c>
      <c r="G30" s="3649"/>
      <c r="H30" s="3649" t="s">
        <v>3805</v>
      </c>
      <c r="I30" s="3649"/>
      <c r="J30" s="3649" t="s">
        <v>3804</v>
      </c>
      <c r="K30" s="3651"/>
    </row>
    <row r="31" spans="1:11" ht="18" customHeight="1">
      <c r="A31" s="3873"/>
      <c r="B31" s="2268" t="s">
        <v>3803</v>
      </c>
      <c r="C31" s="698" t="s">
        <v>3802</v>
      </c>
      <c r="D31" s="2267" t="s">
        <v>3803</v>
      </c>
      <c r="E31" s="698" t="s">
        <v>3802</v>
      </c>
      <c r="F31" s="2267" t="s">
        <v>3803</v>
      </c>
      <c r="G31" s="698" t="s">
        <v>3802</v>
      </c>
      <c r="H31" s="2267" t="s">
        <v>3803</v>
      </c>
      <c r="I31" s="698" t="s">
        <v>3802</v>
      </c>
      <c r="J31" s="2267" t="s">
        <v>3803</v>
      </c>
      <c r="K31" s="1583" t="s">
        <v>3802</v>
      </c>
    </row>
    <row r="32" spans="1:11" ht="18" customHeight="1">
      <c r="A32" s="2266" t="s">
        <v>991</v>
      </c>
      <c r="B32" s="1603">
        <v>3799</v>
      </c>
      <c r="C32" s="1603">
        <v>1950</v>
      </c>
      <c r="D32" s="1603">
        <v>2658</v>
      </c>
      <c r="E32" s="1603">
        <v>1950</v>
      </c>
      <c r="F32" s="1603">
        <v>3341</v>
      </c>
      <c r="G32" s="1603">
        <v>1950</v>
      </c>
      <c r="H32" s="1603">
        <v>13374</v>
      </c>
      <c r="I32" s="1603">
        <v>1800</v>
      </c>
      <c r="J32" s="1603">
        <v>4234</v>
      </c>
      <c r="K32" s="1603">
        <v>1800</v>
      </c>
    </row>
    <row r="33" spans="1:11" s="1643" customFormat="1" ht="18" customHeight="1">
      <c r="A33" s="247" t="s">
        <v>660</v>
      </c>
      <c r="B33" s="1603">
        <v>3367</v>
      </c>
      <c r="C33" s="1603">
        <v>850</v>
      </c>
      <c r="D33" s="1603">
        <v>2058</v>
      </c>
      <c r="E33" s="1603">
        <v>850</v>
      </c>
      <c r="F33" s="1603">
        <v>2729</v>
      </c>
      <c r="G33" s="1603">
        <v>850</v>
      </c>
      <c r="H33" s="1603">
        <v>11966</v>
      </c>
      <c r="I33" s="1603">
        <v>700</v>
      </c>
      <c r="J33" s="1603">
        <v>4004</v>
      </c>
      <c r="K33" s="1603">
        <v>300</v>
      </c>
    </row>
    <row r="34" spans="1:11" s="1701" customFormat="1" ht="18" customHeight="1">
      <c r="A34" s="1699">
        <v>2</v>
      </c>
      <c r="B34" s="1611">
        <v>2592</v>
      </c>
      <c r="C34" s="1611">
        <v>316</v>
      </c>
      <c r="D34" s="1611">
        <v>1528</v>
      </c>
      <c r="E34" s="1611">
        <v>316</v>
      </c>
      <c r="F34" s="1611">
        <v>998</v>
      </c>
      <c r="G34" s="1611">
        <v>316</v>
      </c>
      <c r="H34" s="1611">
        <v>4114</v>
      </c>
      <c r="I34" s="1611">
        <v>316</v>
      </c>
      <c r="J34" s="1611">
        <v>3161</v>
      </c>
      <c r="K34" s="1611">
        <v>316</v>
      </c>
    </row>
    <row r="35" spans="1:11" s="231" customFormat="1" ht="15" customHeight="1">
      <c r="A35" s="1598" t="s">
        <v>3801</v>
      </c>
      <c r="B35" s="1598"/>
      <c r="C35" s="1598"/>
      <c r="D35" s="1598"/>
      <c r="E35" s="1598"/>
      <c r="F35" s="1598"/>
      <c r="H35" s="1598"/>
      <c r="I35" s="1598"/>
      <c r="J35" s="1598"/>
      <c r="K35" s="1598"/>
    </row>
    <row r="36" spans="1:11" s="231" customFormat="1" ht="15" customHeight="1">
      <c r="A36" s="231" t="s">
        <v>3800</v>
      </c>
    </row>
    <row r="37" spans="1:11" s="231" customFormat="1" ht="15" customHeight="1">
      <c r="A37" s="231" t="s">
        <v>3799</v>
      </c>
    </row>
    <row r="38" spans="1:11" ht="15" customHeight="1"/>
    <row r="39" spans="1:11" s="2233" customFormat="1" ht="21.95" customHeight="1">
      <c r="A39" s="3870" t="s">
        <v>3798</v>
      </c>
      <c r="B39" s="3870"/>
      <c r="C39" s="3870"/>
      <c r="D39" s="3870"/>
      <c r="E39" s="3870"/>
      <c r="F39" s="3870"/>
      <c r="G39" s="3870"/>
      <c r="H39" s="3870"/>
      <c r="I39" s="3870"/>
      <c r="J39" s="3870"/>
      <c r="K39" s="3870"/>
    </row>
    <row r="40" spans="1:11" s="231" customFormat="1" ht="15" customHeight="1" thickBot="1">
      <c r="A40" s="231" t="s">
        <v>215</v>
      </c>
    </row>
    <row r="41" spans="1:11" ht="18" customHeight="1" thickTop="1">
      <c r="A41" s="3819" t="s">
        <v>697</v>
      </c>
      <c r="B41" s="3651" t="s">
        <v>3775</v>
      </c>
      <c r="C41" s="3650"/>
      <c r="D41" s="3651" t="s">
        <v>3774</v>
      </c>
      <c r="E41" s="3654"/>
      <c r="F41" s="2265"/>
      <c r="G41" s="2265"/>
    </row>
    <row r="42" spans="1:11" ht="18" customHeight="1">
      <c r="A42" s="3820"/>
      <c r="B42" s="2052" t="s">
        <v>3797</v>
      </c>
      <c r="C42" s="2052" t="s">
        <v>3796</v>
      </c>
      <c r="D42" s="2052" t="s">
        <v>3797</v>
      </c>
      <c r="E42" s="2051" t="s">
        <v>3796</v>
      </c>
      <c r="F42" s="701"/>
      <c r="G42" s="701"/>
    </row>
    <row r="43" spans="1:11" s="1643" customFormat="1" ht="18" customHeight="1">
      <c r="A43" s="2264" t="s">
        <v>991</v>
      </c>
      <c r="B43" s="2203">
        <v>37613</v>
      </c>
      <c r="C43" s="2202">
        <v>67061</v>
      </c>
      <c r="D43" s="2202">
        <v>7682</v>
      </c>
      <c r="E43" s="2202">
        <v>24865</v>
      </c>
      <c r="F43" s="2263"/>
      <c r="G43" s="2263"/>
      <c r="H43" s="1705"/>
      <c r="I43" s="1705"/>
    </row>
    <row r="44" spans="1:11" s="1643" customFormat="1" ht="18" customHeight="1">
      <c r="A44" s="2047" t="s">
        <v>660</v>
      </c>
      <c r="B44" s="29">
        <v>34402</v>
      </c>
      <c r="C44" s="28">
        <v>61848</v>
      </c>
      <c r="D44" s="28">
        <v>7102</v>
      </c>
      <c r="E44" s="28">
        <v>23202</v>
      </c>
      <c r="F44" s="2068"/>
      <c r="G44" s="2068"/>
    </row>
    <row r="45" spans="1:11" s="2260" customFormat="1" ht="18" customHeight="1">
      <c r="A45" s="2262">
        <v>2</v>
      </c>
      <c r="B45" s="283">
        <v>6209</v>
      </c>
      <c r="C45" s="284">
        <v>31112</v>
      </c>
      <c r="D45" s="284">
        <v>3516</v>
      </c>
      <c r="E45" s="284">
        <v>14569</v>
      </c>
      <c r="F45" s="2261"/>
      <c r="G45" s="2261"/>
      <c r="H45" s="1701"/>
      <c r="I45" s="1701"/>
    </row>
    <row r="46" spans="1:11" s="231" customFormat="1" ht="15" customHeight="1">
      <c r="A46" s="1598" t="s">
        <v>3795</v>
      </c>
      <c r="B46" s="1598"/>
      <c r="C46" s="1598"/>
    </row>
    <row r="47" spans="1:11" s="231" customFormat="1" ht="15" customHeight="1">
      <c r="A47" s="2100" t="s">
        <v>3794</v>
      </c>
      <c r="B47" s="232"/>
      <c r="C47" s="232"/>
      <c r="D47" s="232"/>
      <c r="E47" s="232"/>
      <c r="F47" s="232"/>
      <c r="G47" s="232"/>
      <c r="H47" s="232"/>
      <c r="J47" s="2259"/>
      <c r="K47" s="2258"/>
    </row>
    <row r="48" spans="1:11" s="231" customFormat="1" ht="15" customHeight="1">
      <c r="A48" s="2257" t="s">
        <v>3793</v>
      </c>
      <c r="B48" s="2257"/>
      <c r="C48" s="2257"/>
      <c r="D48" s="2257"/>
      <c r="E48" s="2256"/>
      <c r="F48" s="2256"/>
      <c r="G48" s="2256"/>
      <c r="H48" s="2256"/>
      <c r="I48" s="2255"/>
      <c r="K48" s="2255"/>
    </row>
    <row r="49" ht="15" customHeight="1"/>
  </sheetData>
  <mergeCells count="26">
    <mergeCell ref="A28:K28"/>
    <mergeCell ref="H7:I7"/>
    <mergeCell ref="A1:D1"/>
    <mergeCell ref="A2:D2"/>
    <mergeCell ref="A3:K3"/>
    <mergeCell ref="A5:K5"/>
    <mergeCell ref="J6:K6"/>
    <mergeCell ref="J7:K7"/>
    <mergeCell ref="A17:K17"/>
    <mergeCell ref="A19:A20"/>
    <mergeCell ref="B19:C19"/>
    <mergeCell ref="D19:E19"/>
    <mergeCell ref="A7:A8"/>
    <mergeCell ref="B7:C7"/>
    <mergeCell ref="D7:E7"/>
    <mergeCell ref="F7:G7"/>
    <mergeCell ref="A39:K39"/>
    <mergeCell ref="A41:A42"/>
    <mergeCell ref="B41:C41"/>
    <mergeCell ref="D41:E41"/>
    <mergeCell ref="A30:A31"/>
    <mergeCell ref="B30:C30"/>
    <mergeCell ref="D30:E30"/>
    <mergeCell ref="F30:G30"/>
    <mergeCell ref="H30:I30"/>
    <mergeCell ref="J30:K30"/>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zoomScaleNormal="100" zoomScaleSheetLayoutView="100" workbookViewId="0">
      <selection activeCell="A2" sqref="A2:D2"/>
    </sheetView>
  </sheetViews>
  <sheetFormatPr defaultColWidth="9" defaultRowHeight="14.25"/>
  <cols>
    <col min="1" max="1" width="16.75" style="1705" customWidth="1"/>
    <col min="2" max="6" width="20.625" style="1705" customWidth="1"/>
    <col min="7"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581" customFormat="1" ht="25.9" customHeight="1">
      <c r="A3" s="3875" t="s">
        <v>3827</v>
      </c>
      <c r="B3" s="3875"/>
      <c r="C3" s="3875"/>
      <c r="D3" s="3875"/>
      <c r="E3" s="3875"/>
      <c r="F3" s="3875"/>
    </row>
    <row r="4" spans="1:26" s="231" customFormat="1" ht="15" customHeight="1" thickBot="1">
      <c r="A4" s="2296" t="s">
        <v>215</v>
      </c>
      <c r="B4" s="2295"/>
      <c r="C4" s="2276"/>
      <c r="D4" s="2276"/>
      <c r="E4" s="2276"/>
      <c r="F4" s="2276"/>
    </row>
    <row r="5" spans="1:26" ht="18" customHeight="1" thickTop="1">
      <c r="A5" s="2283" t="s">
        <v>3826</v>
      </c>
      <c r="B5" s="2294" t="s">
        <v>25</v>
      </c>
      <c r="C5" s="2293" t="s">
        <v>3775</v>
      </c>
      <c r="D5" s="2292" t="s">
        <v>3774</v>
      </c>
      <c r="E5" s="2292" t="s">
        <v>3773</v>
      </c>
      <c r="F5" s="2292" t="s">
        <v>3805</v>
      </c>
    </row>
    <row r="6" spans="1:26" ht="18" customHeight="1">
      <c r="A6" s="2291" t="s">
        <v>991</v>
      </c>
      <c r="B6" s="2288">
        <v>13622</v>
      </c>
      <c r="C6" s="2290">
        <v>3555</v>
      </c>
      <c r="D6" s="2290">
        <v>3464</v>
      </c>
      <c r="E6" s="2290">
        <v>5395</v>
      </c>
      <c r="F6" s="2287">
        <v>1208</v>
      </c>
    </row>
    <row r="7" spans="1:26" ht="18" customHeight="1">
      <c r="A7" s="2289" t="s">
        <v>660</v>
      </c>
      <c r="B7" s="2288">
        <v>14159</v>
      </c>
      <c r="C7" s="2287">
        <v>3706</v>
      </c>
      <c r="D7" s="2287">
        <v>3481</v>
      </c>
      <c r="E7" s="2287">
        <v>5681</v>
      </c>
      <c r="F7" s="2287">
        <v>1291</v>
      </c>
    </row>
    <row r="8" spans="1:26" s="1701" customFormat="1" ht="18" customHeight="1">
      <c r="A8" s="2286">
        <v>2</v>
      </c>
      <c r="B8" s="2285">
        <f>SUM(B9:B9)</f>
        <v>6195</v>
      </c>
      <c r="C8" s="2284">
        <f>SUM(C9:C9)</f>
        <v>1720</v>
      </c>
      <c r="D8" s="2284">
        <f>SUM(D9:D9)</f>
        <v>1478</v>
      </c>
      <c r="E8" s="2284">
        <f>SUM(E9:E9)</f>
        <v>1747</v>
      </c>
      <c r="F8" s="2284">
        <f>SUM(F9:F9)</f>
        <v>1250</v>
      </c>
    </row>
    <row r="9" spans="1:26" ht="18" customHeight="1">
      <c r="A9" s="2283" t="s">
        <v>3825</v>
      </c>
      <c r="B9" s="2282">
        <f>SUM(C9:F9)</f>
        <v>6195</v>
      </c>
      <c r="C9" s="2281">
        <v>1720</v>
      </c>
      <c r="D9" s="2281">
        <v>1478</v>
      </c>
      <c r="E9" s="2281">
        <v>1747</v>
      </c>
      <c r="F9" s="2281">
        <v>1250</v>
      </c>
    </row>
    <row r="10" spans="1:26" s="231" customFormat="1" ht="15" customHeight="1">
      <c r="A10" s="2278" t="s">
        <v>3824</v>
      </c>
      <c r="B10" s="2280"/>
      <c r="C10" s="2279"/>
      <c r="D10" s="2279"/>
      <c r="E10" s="2279"/>
      <c r="F10" s="2279"/>
    </row>
    <row r="11" spans="1:26" s="231" customFormat="1" ht="15" customHeight="1">
      <c r="A11" s="2278" t="s">
        <v>3823</v>
      </c>
      <c r="B11" s="2278"/>
      <c r="C11" s="2278"/>
      <c r="D11" s="2277"/>
      <c r="E11" s="2276"/>
      <c r="F11" s="2276"/>
    </row>
    <row r="12" spans="1:26" s="231" customFormat="1" ht="15" customHeight="1">
      <c r="A12" s="2278" t="s">
        <v>3822</v>
      </c>
      <c r="B12" s="2278"/>
      <c r="C12" s="2278"/>
      <c r="D12" s="2277"/>
      <c r="E12" s="2276"/>
      <c r="F12" s="2276"/>
    </row>
    <row r="13" spans="1:26" s="231" customFormat="1" ht="15" customHeight="1">
      <c r="A13" s="2278" t="s">
        <v>3821</v>
      </c>
      <c r="B13" s="2278"/>
      <c r="C13" s="2278"/>
      <c r="D13" s="2277"/>
      <c r="E13" s="2276"/>
      <c r="F13" s="2276"/>
    </row>
    <row r="14" spans="1:26" s="231" customFormat="1" ht="15" customHeight="1">
      <c r="A14" s="2277" t="s">
        <v>3764</v>
      </c>
      <c r="B14" s="2277"/>
      <c r="C14" s="2276"/>
      <c r="D14" s="2276"/>
      <c r="E14" s="2276"/>
      <c r="F14" s="2276"/>
    </row>
    <row r="15" spans="1:26" ht="15" customHeight="1">
      <c r="B15" s="2275"/>
      <c r="C15" s="2275"/>
      <c r="D15" s="1846"/>
    </row>
  </sheetData>
  <mergeCells count="3">
    <mergeCell ref="A3:F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zoomScaleNormal="100" zoomScaleSheetLayoutView="100" workbookViewId="0">
      <selection activeCell="A2" sqref="A2:D2"/>
    </sheetView>
  </sheetViews>
  <sheetFormatPr defaultColWidth="9" defaultRowHeight="14.25"/>
  <cols>
    <col min="1" max="1" width="3.625" style="1705" customWidth="1"/>
    <col min="2" max="2" width="26.625" style="1705" customWidth="1"/>
    <col min="3" max="3" width="6.625" style="1705" customWidth="1"/>
    <col min="4" max="12" width="9.625" style="1705" customWidth="1"/>
    <col min="13"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581" customFormat="1" ht="25.9" customHeight="1">
      <c r="A3" s="3127" t="s">
        <v>3856</v>
      </c>
      <c r="B3" s="3127"/>
      <c r="C3" s="3127"/>
      <c r="D3" s="3127"/>
      <c r="E3" s="3127"/>
      <c r="F3" s="3127"/>
      <c r="G3" s="3127"/>
      <c r="H3" s="3127"/>
      <c r="I3" s="3127"/>
      <c r="J3" s="3127"/>
      <c r="K3" s="3127"/>
      <c r="L3" s="3127"/>
    </row>
    <row r="4" spans="1:26" s="231" customFormat="1" ht="15" customHeight="1">
      <c r="A4" s="242"/>
      <c r="B4" s="242"/>
      <c r="C4" s="242"/>
      <c r="D4" s="242"/>
      <c r="E4" s="242"/>
      <c r="F4" s="242"/>
      <c r="G4" s="242"/>
      <c r="H4" s="242"/>
      <c r="I4" s="242"/>
      <c r="J4" s="242"/>
      <c r="K4" s="242"/>
      <c r="L4" s="242"/>
    </row>
    <row r="5" spans="1:26" s="2233" customFormat="1" ht="19.899999999999999" customHeight="1">
      <c r="A5" s="3870" t="s">
        <v>3855</v>
      </c>
      <c r="B5" s="3870"/>
      <c r="C5" s="3870"/>
      <c r="D5" s="3870"/>
      <c r="E5" s="3870"/>
      <c r="F5" s="3870"/>
      <c r="G5" s="3870"/>
      <c r="H5" s="3870"/>
      <c r="I5" s="3870"/>
      <c r="J5" s="3870"/>
      <c r="K5" s="3870"/>
      <c r="L5" s="3870"/>
    </row>
    <row r="6" spans="1:26" s="231" customFormat="1" ht="15" customHeight="1" thickBot="1">
      <c r="A6" s="242"/>
      <c r="B6" s="242"/>
      <c r="C6" s="242"/>
      <c r="D6" s="242"/>
      <c r="E6" s="242"/>
      <c r="F6" s="242"/>
      <c r="G6" s="242"/>
      <c r="H6" s="242"/>
      <c r="I6" s="242"/>
      <c r="J6" s="242"/>
      <c r="K6" s="242"/>
      <c r="L6" s="242"/>
    </row>
    <row r="7" spans="1:26" ht="18" customHeight="1" thickTop="1">
      <c r="A7" s="2308"/>
      <c r="B7" s="3647" t="s">
        <v>3845</v>
      </c>
      <c r="C7" s="3648" t="s">
        <v>3844</v>
      </c>
      <c r="D7" s="3649" t="s">
        <v>25</v>
      </c>
      <c r="E7" s="3649"/>
      <c r="F7" s="3877"/>
      <c r="G7" s="3650" t="s">
        <v>3729</v>
      </c>
      <c r="H7" s="3649"/>
      <c r="I7" s="3649"/>
      <c r="J7" s="3649" t="s">
        <v>3728</v>
      </c>
      <c r="K7" s="3649"/>
      <c r="L7" s="3651"/>
    </row>
    <row r="8" spans="1:26" ht="30" customHeight="1">
      <c r="A8" s="2231"/>
      <c r="B8" s="3216"/>
      <c r="C8" s="3219"/>
      <c r="D8" s="2328" t="s">
        <v>3225</v>
      </c>
      <c r="E8" s="2328" t="s">
        <v>3726</v>
      </c>
      <c r="F8" s="2330" t="s">
        <v>3223</v>
      </c>
      <c r="G8" s="2329" t="s">
        <v>3225</v>
      </c>
      <c r="H8" s="2328" t="s">
        <v>3726</v>
      </c>
      <c r="I8" s="2328" t="s">
        <v>3223</v>
      </c>
      <c r="J8" s="2328" t="s">
        <v>3225</v>
      </c>
      <c r="K8" s="2328" t="s">
        <v>3726</v>
      </c>
      <c r="L8" s="2327" t="s">
        <v>3223</v>
      </c>
    </row>
    <row r="9" spans="1:26" s="231" customFormat="1" ht="18" customHeight="1">
      <c r="A9" s="1598"/>
      <c r="B9" s="2326"/>
      <c r="C9" s="552"/>
      <c r="D9" s="552" t="s">
        <v>3221</v>
      </c>
      <c r="E9" s="552" t="s">
        <v>3221</v>
      </c>
      <c r="F9" s="552" t="s">
        <v>314</v>
      </c>
      <c r="G9" s="552" t="s">
        <v>3221</v>
      </c>
      <c r="H9" s="552" t="s">
        <v>3221</v>
      </c>
      <c r="I9" s="552" t="s">
        <v>314</v>
      </c>
      <c r="J9" s="552" t="s">
        <v>3221</v>
      </c>
      <c r="K9" s="552" t="s">
        <v>3221</v>
      </c>
      <c r="L9" s="552" t="s">
        <v>314</v>
      </c>
    </row>
    <row r="10" spans="1:26" ht="18" customHeight="1">
      <c r="B10" s="2299" t="s">
        <v>991</v>
      </c>
      <c r="C10" s="2319">
        <v>21</v>
      </c>
      <c r="D10" s="672">
        <v>36398</v>
      </c>
      <c r="E10" s="672">
        <v>10620</v>
      </c>
      <c r="F10" s="2325">
        <v>29.2</v>
      </c>
      <c r="G10" s="672">
        <v>24148</v>
      </c>
      <c r="H10" s="672">
        <v>1465</v>
      </c>
      <c r="I10" s="2325">
        <v>6.1</v>
      </c>
      <c r="J10" s="672">
        <v>12250</v>
      </c>
      <c r="K10" s="672">
        <v>9155</v>
      </c>
      <c r="L10" s="2325">
        <v>74.7</v>
      </c>
      <c r="N10" s="2320"/>
    </row>
    <row r="11" spans="1:26" ht="18" customHeight="1">
      <c r="B11" s="2299" t="s">
        <v>660</v>
      </c>
      <c r="C11" s="2319">
        <v>21</v>
      </c>
      <c r="D11" s="672">
        <v>29078</v>
      </c>
      <c r="E11" s="672">
        <v>8515</v>
      </c>
      <c r="F11" s="2325">
        <v>29.3</v>
      </c>
      <c r="G11" s="672">
        <v>18823</v>
      </c>
      <c r="H11" s="672">
        <v>1386</v>
      </c>
      <c r="I11" s="2325">
        <v>7.4</v>
      </c>
      <c r="J11" s="672">
        <v>10255</v>
      </c>
      <c r="K11" s="672">
        <v>7129</v>
      </c>
      <c r="L11" s="2325">
        <v>69.5</v>
      </c>
      <c r="N11" s="2320"/>
    </row>
    <row r="12" spans="1:26" s="1927" customFormat="1" ht="18" customHeight="1">
      <c r="B12" s="2305">
        <v>2</v>
      </c>
      <c r="C12" s="2324">
        <f>SUM(C13:C20)</f>
        <v>21</v>
      </c>
      <c r="D12" s="2323">
        <f>SUM(D13:D20)</f>
        <v>29290</v>
      </c>
      <c r="E12" s="2323">
        <f>SUM(E13:E20)</f>
        <v>8566</v>
      </c>
      <c r="F12" s="2322">
        <f t="shared" ref="F12:F20" si="0">ROUND(E12/D12*100,1)</f>
        <v>29.2</v>
      </c>
      <c r="G12" s="2323">
        <f>SUM(G13:G20)</f>
        <v>19717</v>
      </c>
      <c r="H12" s="2323">
        <f>SUM(H13:H20)</f>
        <v>833</v>
      </c>
      <c r="I12" s="2322">
        <f t="shared" ref="I12:I20" si="1">ROUND(H12/G12*100,1)</f>
        <v>4.2</v>
      </c>
      <c r="J12" s="2323">
        <f>SUM(J13:J20)</f>
        <v>9573</v>
      </c>
      <c r="K12" s="2323">
        <f>SUM(K13:K20)</f>
        <v>7733</v>
      </c>
      <c r="L12" s="2322">
        <f t="shared" ref="L12:L20" si="2">ROUND(K12/J12*100,1)</f>
        <v>80.8</v>
      </c>
      <c r="N12" s="2321"/>
    </row>
    <row r="13" spans="1:26" ht="18" customHeight="1">
      <c r="B13" s="2299" t="s">
        <v>3843</v>
      </c>
      <c r="C13" s="2319">
        <v>2</v>
      </c>
      <c r="D13" s="672">
        <f t="shared" ref="D13:E20" si="3">G13+J13</f>
        <v>2724</v>
      </c>
      <c r="E13" s="672">
        <f t="shared" si="3"/>
        <v>683</v>
      </c>
      <c r="F13" s="2318">
        <f t="shared" si="0"/>
        <v>25.1</v>
      </c>
      <c r="G13" s="672">
        <v>1832</v>
      </c>
      <c r="H13" s="2319">
        <v>17</v>
      </c>
      <c r="I13" s="2318">
        <f t="shared" si="1"/>
        <v>0.9</v>
      </c>
      <c r="J13" s="672">
        <v>892</v>
      </c>
      <c r="K13" s="672">
        <v>666</v>
      </c>
      <c r="L13" s="2318">
        <f t="shared" si="2"/>
        <v>74.7</v>
      </c>
      <c r="N13" s="2320"/>
    </row>
    <row r="14" spans="1:26" ht="18" customHeight="1">
      <c r="B14" s="2299" t="s">
        <v>3842</v>
      </c>
      <c r="C14" s="2319">
        <v>1</v>
      </c>
      <c r="D14" s="672">
        <f t="shared" si="3"/>
        <v>1396</v>
      </c>
      <c r="E14" s="672">
        <f t="shared" si="3"/>
        <v>402</v>
      </c>
      <c r="F14" s="2318">
        <f t="shared" si="0"/>
        <v>28.8</v>
      </c>
      <c r="G14" s="672">
        <v>942</v>
      </c>
      <c r="H14" s="2319">
        <v>24</v>
      </c>
      <c r="I14" s="2318">
        <f t="shared" si="1"/>
        <v>2.5</v>
      </c>
      <c r="J14" s="672">
        <v>454</v>
      </c>
      <c r="K14" s="672">
        <v>378</v>
      </c>
      <c r="L14" s="2318">
        <f t="shared" si="2"/>
        <v>83.3</v>
      </c>
      <c r="N14" s="2320"/>
    </row>
    <row r="15" spans="1:26" ht="18" customHeight="1">
      <c r="B15" s="2299" t="s">
        <v>3854</v>
      </c>
      <c r="C15" s="2319">
        <v>6</v>
      </c>
      <c r="D15" s="672">
        <f t="shared" si="3"/>
        <v>8376</v>
      </c>
      <c r="E15" s="672">
        <f t="shared" si="3"/>
        <v>2273</v>
      </c>
      <c r="F15" s="2318">
        <f t="shared" si="0"/>
        <v>27.1</v>
      </c>
      <c r="G15" s="672">
        <v>5652</v>
      </c>
      <c r="H15" s="2319">
        <v>69</v>
      </c>
      <c r="I15" s="2318">
        <f t="shared" si="1"/>
        <v>1.2</v>
      </c>
      <c r="J15" s="672">
        <v>2724</v>
      </c>
      <c r="K15" s="672">
        <v>2204</v>
      </c>
      <c r="L15" s="2318">
        <f t="shared" si="2"/>
        <v>80.900000000000006</v>
      </c>
      <c r="N15" s="2320"/>
    </row>
    <row r="16" spans="1:26" ht="18" customHeight="1">
      <c r="B16" s="2299" t="s">
        <v>3841</v>
      </c>
      <c r="C16" s="2319">
        <v>1</v>
      </c>
      <c r="D16" s="672">
        <f t="shared" si="3"/>
        <v>1372</v>
      </c>
      <c r="E16" s="672">
        <f t="shared" si="3"/>
        <v>350</v>
      </c>
      <c r="F16" s="2318">
        <f t="shared" si="0"/>
        <v>25.5</v>
      </c>
      <c r="G16" s="672">
        <v>918</v>
      </c>
      <c r="H16" s="2319">
        <v>7</v>
      </c>
      <c r="I16" s="2318">
        <f t="shared" si="1"/>
        <v>0.8</v>
      </c>
      <c r="J16" s="672">
        <v>454</v>
      </c>
      <c r="K16" s="672">
        <v>343</v>
      </c>
      <c r="L16" s="2318">
        <f t="shared" si="2"/>
        <v>75.599999999999994</v>
      </c>
      <c r="N16" s="2320"/>
    </row>
    <row r="17" spans="1:14" ht="18" customHeight="1">
      <c r="B17" s="2299" t="s">
        <v>3853</v>
      </c>
      <c r="C17" s="2319">
        <v>4</v>
      </c>
      <c r="D17" s="672">
        <f t="shared" si="3"/>
        <v>5584</v>
      </c>
      <c r="E17" s="672">
        <f t="shared" si="3"/>
        <v>1474</v>
      </c>
      <c r="F17" s="2318">
        <f t="shared" si="0"/>
        <v>26.4</v>
      </c>
      <c r="G17" s="672">
        <v>3768</v>
      </c>
      <c r="H17" s="2319">
        <v>29</v>
      </c>
      <c r="I17" s="2318">
        <f t="shared" si="1"/>
        <v>0.8</v>
      </c>
      <c r="J17" s="672">
        <v>1816</v>
      </c>
      <c r="K17" s="672">
        <v>1445</v>
      </c>
      <c r="L17" s="2318">
        <f t="shared" si="2"/>
        <v>79.599999999999994</v>
      </c>
      <c r="M17" s="3876"/>
      <c r="N17" s="2312"/>
    </row>
    <row r="18" spans="1:14" ht="18" customHeight="1">
      <c r="B18" s="2299" t="s">
        <v>3852</v>
      </c>
      <c r="C18" s="2319">
        <v>5</v>
      </c>
      <c r="D18" s="672">
        <f t="shared" si="3"/>
        <v>6938</v>
      </c>
      <c r="E18" s="672">
        <f t="shared" si="3"/>
        <v>2113</v>
      </c>
      <c r="F18" s="2318">
        <f t="shared" si="0"/>
        <v>30.5</v>
      </c>
      <c r="G18" s="672">
        <v>4668</v>
      </c>
      <c r="H18" s="2319">
        <v>200</v>
      </c>
      <c r="I18" s="2318">
        <f t="shared" si="1"/>
        <v>4.3</v>
      </c>
      <c r="J18" s="672">
        <v>2270</v>
      </c>
      <c r="K18" s="672">
        <v>1913</v>
      </c>
      <c r="L18" s="2318">
        <f t="shared" si="2"/>
        <v>84.3</v>
      </c>
      <c r="M18" s="3876"/>
      <c r="N18" s="2312"/>
    </row>
    <row r="19" spans="1:14" ht="18" customHeight="1">
      <c r="B19" s="2303" t="s">
        <v>3837</v>
      </c>
      <c r="C19" s="2319">
        <v>1</v>
      </c>
      <c r="D19" s="672">
        <f t="shared" si="3"/>
        <v>1504</v>
      </c>
      <c r="E19" s="672">
        <f t="shared" si="3"/>
        <v>962</v>
      </c>
      <c r="F19" s="2318">
        <f t="shared" si="0"/>
        <v>64</v>
      </c>
      <c r="G19" s="672">
        <v>995</v>
      </c>
      <c r="H19" s="2319">
        <v>481</v>
      </c>
      <c r="I19" s="2318">
        <f t="shared" si="1"/>
        <v>48.3</v>
      </c>
      <c r="J19" s="672">
        <v>509</v>
      </c>
      <c r="K19" s="672">
        <v>481</v>
      </c>
      <c r="L19" s="2318">
        <f t="shared" si="2"/>
        <v>94.5</v>
      </c>
      <c r="M19" s="3876"/>
      <c r="N19" s="2312"/>
    </row>
    <row r="20" spans="1:14" ht="18" customHeight="1">
      <c r="A20" s="2317"/>
      <c r="B20" s="2316" t="s">
        <v>3851</v>
      </c>
      <c r="C20" s="2315">
        <v>1</v>
      </c>
      <c r="D20" s="2314">
        <f t="shared" si="3"/>
        <v>1396</v>
      </c>
      <c r="E20" s="2314">
        <f t="shared" si="3"/>
        <v>309</v>
      </c>
      <c r="F20" s="2313">
        <f t="shared" si="0"/>
        <v>22.1</v>
      </c>
      <c r="G20" s="2314">
        <v>942</v>
      </c>
      <c r="H20" s="2315">
        <v>6</v>
      </c>
      <c r="I20" s="2313">
        <f t="shared" si="1"/>
        <v>0.6</v>
      </c>
      <c r="J20" s="2314">
        <v>454</v>
      </c>
      <c r="K20" s="2314">
        <v>303</v>
      </c>
      <c r="L20" s="2313">
        <f t="shared" si="2"/>
        <v>66.7</v>
      </c>
      <c r="M20" s="3876"/>
      <c r="N20" s="2312"/>
    </row>
    <row r="21" spans="1:14" s="231" customFormat="1" ht="15" customHeight="1">
      <c r="A21" s="232" t="s">
        <v>3850</v>
      </c>
      <c r="B21" s="89"/>
      <c r="C21" s="89"/>
      <c r="D21" s="89"/>
      <c r="E21" s="89"/>
      <c r="F21" s="2297"/>
      <c r="G21" s="2311"/>
      <c r="H21" s="2310"/>
    </row>
    <row r="22" spans="1:14" s="231" customFormat="1" ht="15" customHeight="1">
      <c r="A22" s="232" t="s">
        <v>3849</v>
      </c>
      <c r="B22" s="89"/>
      <c r="C22" s="89"/>
      <c r="D22" s="89"/>
      <c r="E22" s="89"/>
      <c r="F22" s="2297"/>
      <c r="G22" s="2297"/>
      <c r="H22" s="89"/>
    </row>
    <row r="23" spans="1:14" s="231" customFormat="1" ht="15" customHeight="1">
      <c r="A23" s="232" t="s">
        <v>3848</v>
      </c>
      <c r="B23" s="89"/>
      <c r="C23" s="89"/>
      <c r="D23" s="89"/>
      <c r="E23" s="89"/>
      <c r="F23" s="89"/>
      <c r="G23" s="89"/>
      <c r="H23" s="89"/>
    </row>
    <row r="24" spans="1:14" s="231" customFormat="1" ht="15" customHeight="1">
      <c r="A24" s="2100" t="s">
        <v>3847</v>
      </c>
      <c r="B24" s="232"/>
      <c r="C24" s="232"/>
      <c r="D24" s="232"/>
      <c r="E24" s="232"/>
      <c r="F24" s="232"/>
      <c r="G24" s="232"/>
      <c r="H24" s="232"/>
      <c r="J24" s="2259"/>
      <c r="K24" s="2258"/>
    </row>
    <row r="25" spans="1:14" s="231" customFormat="1" ht="15" customHeight="1">
      <c r="A25" s="242"/>
      <c r="B25" s="242"/>
      <c r="C25" s="242"/>
      <c r="D25" s="242"/>
      <c r="E25" s="242"/>
      <c r="F25" s="242"/>
      <c r="G25" s="242"/>
      <c r="H25" s="242"/>
      <c r="I25" s="242"/>
      <c r="J25" s="242"/>
      <c r="K25" s="242"/>
      <c r="L25" s="242"/>
    </row>
    <row r="26" spans="1:14" s="2233" customFormat="1" ht="19.899999999999999" customHeight="1">
      <c r="A26" s="3861" t="s">
        <v>3846</v>
      </c>
      <c r="B26" s="3861"/>
      <c r="C26" s="3861"/>
      <c r="D26" s="3861"/>
      <c r="E26" s="3861"/>
      <c r="F26" s="3861"/>
      <c r="G26" s="3861"/>
      <c r="H26" s="3861"/>
      <c r="I26" s="3861"/>
      <c r="J26" s="3861"/>
      <c r="K26" s="3861"/>
      <c r="L26" s="3861"/>
    </row>
    <row r="27" spans="1:14" s="231" customFormat="1" ht="15" customHeight="1" thickBot="1">
      <c r="A27" s="2309"/>
      <c r="B27" s="2309"/>
      <c r="C27" s="2309"/>
      <c r="D27" s="2309"/>
      <c r="E27" s="2309"/>
      <c r="F27" s="2309"/>
      <c r="G27" s="2309"/>
      <c r="H27" s="2309"/>
      <c r="I27" s="2309"/>
      <c r="J27" s="2309"/>
      <c r="K27" s="2309"/>
      <c r="L27" s="2309"/>
    </row>
    <row r="28" spans="1:14" ht="18" customHeight="1" thickTop="1">
      <c r="A28" s="2308"/>
      <c r="B28" s="3647" t="s">
        <v>3845</v>
      </c>
      <c r="C28" s="3648" t="s">
        <v>3844</v>
      </c>
      <c r="D28" s="3649" t="s">
        <v>25</v>
      </c>
      <c r="E28" s="3649"/>
      <c r="F28" s="3877"/>
      <c r="G28" s="3650" t="s">
        <v>3729</v>
      </c>
      <c r="H28" s="3649"/>
      <c r="I28" s="3649"/>
      <c r="J28" s="3649" t="s">
        <v>3728</v>
      </c>
      <c r="K28" s="3649"/>
      <c r="L28" s="3651"/>
    </row>
    <row r="29" spans="1:14" ht="30" customHeight="1">
      <c r="A29" s="2231"/>
      <c r="B29" s="3216"/>
      <c r="C29" s="3219"/>
      <c r="D29" s="698" t="s">
        <v>3225</v>
      </c>
      <c r="E29" s="698" t="s">
        <v>3726</v>
      </c>
      <c r="F29" s="1601" t="s">
        <v>3223</v>
      </c>
      <c r="G29" s="1582" t="s">
        <v>3225</v>
      </c>
      <c r="H29" s="698" t="s">
        <v>3726</v>
      </c>
      <c r="I29" s="698" t="s">
        <v>3223</v>
      </c>
      <c r="J29" s="698" t="s">
        <v>3225</v>
      </c>
      <c r="K29" s="698" t="s">
        <v>3726</v>
      </c>
      <c r="L29" s="1583" t="s">
        <v>3223</v>
      </c>
    </row>
    <row r="30" spans="1:14" s="231" customFormat="1" ht="18" customHeight="1">
      <c r="A30" s="1598"/>
      <c r="B30" s="2307"/>
      <c r="C30" s="2306"/>
      <c r="D30" s="552" t="s">
        <v>3221</v>
      </c>
      <c r="E30" s="552" t="s">
        <v>3221</v>
      </c>
      <c r="F30" s="552" t="s">
        <v>314</v>
      </c>
      <c r="G30" s="552" t="s">
        <v>3221</v>
      </c>
      <c r="H30" s="552" t="s">
        <v>3221</v>
      </c>
      <c r="I30" s="552" t="s">
        <v>314</v>
      </c>
      <c r="J30" s="552" t="s">
        <v>3221</v>
      </c>
      <c r="K30" s="552" t="s">
        <v>3221</v>
      </c>
      <c r="L30" s="552" t="s">
        <v>314</v>
      </c>
    </row>
    <row r="31" spans="1:14" ht="18" customHeight="1">
      <c r="B31" s="2299" t="s">
        <v>991</v>
      </c>
      <c r="C31" s="673">
        <v>18</v>
      </c>
      <c r="D31" s="673">
        <v>10132</v>
      </c>
      <c r="E31" s="673">
        <v>7893</v>
      </c>
      <c r="F31" s="2298">
        <v>77.900000000000006</v>
      </c>
      <c r="G31" s="673">
        <v>2094</v>
      </c>
      <c r="H31" s="673">
        <v>93</v>
      </c>
      <c r="I31" s="2298">
        <v>4.4000000000000004</v>
      </c>
      <c r="J31" s="673">
        <v>8038</v>
      </c>
      <c r="K31" s="673">
        <v>7800</v>
      </c>
      <c r="L31" s="2298">
        <v>97</v>
      </c>
    </row>
    <row r="32" spans="1:14" ht="18" customHeight="1">
      <c r="B32" s="2299" t="s">
        <v>660</v>
      </c>
      <c r="C32" s="673">
        <v>18</v>
      </c>
      <c r="D32" s="673">
        <v>8103</v>
      </c>
      <c r="E32" s="673">
        <v>6429</v>
      </c>
      <c r="F32" s="2298">
        <v>79.3</v>
      </c>
      <c r="G32" s="673">
        <v>1569</v>
      </c>
      <c r="H32" s="673">
        <v>69</v>
      </c>
      <c r="I32" s="2298">
        <v>4.4000000000000004</v>
      </c>
      <c r="J32" s="673">
        <v>6534</v>
      </c>
      <c r="K32" s="673">
        <v>6360</v>
      </c>
      <c r="L32" s="2298">
        <v>97.3</v>
      </c>
    </row>
    <row r="33" spans="1:13" s="1927" customFormat="1" ht="18" customHeight="1">
      <c r="B33" s="2305">
        <v>2</v>
      </c>
      <c r="C33" s="668">
        <f>SUM(C34:C44)</f>
        <v>18</v>
      </c>
      <c r="D33" s="668">
        <f>SUM(D34:D44)</f>
        <v>8255</v>
      </c>
      <c r="E33" s="668">
        <f>SUM(E34:E45)</f>
        <v>6338</v>
      </c>
      <c r="F33" s="2304">
        <f>ROUND(E33/D33*100,1)</f>
        <v>76.8</v>
      </c>
      <c r="G33" s="668">
        <f>SUM(G34:G45)</f>
        <v>1745</v>
      </c>
      <c r="H33" s="668">
        <f>SUM(H34:H45)</f>
        <v>28</v>
      </c>
      <c r="I33" s="2304">
        <f>ROUND(H33/G33*100,1)</f>
        <v>1.6</v>
      </c>
      <c r="J33" s="668">
        <f>SUM(J34:J45)</f>
        <v>6510</v>
      </c>
      <c r="K33" s="668">
        <f>SUM(K34:K45)</f>
        <v>6310</v>
      </c>
      <c r="L33" s="2304">
        <f>ROUND(K33/J33*100,1)</f>
        <v>96.9</v>
      </c>
    </row>
    <row r="34" spans="1:13" ht="18" customHeight="1">
      <c r="A34" s="2220" t="s">
        <v>3838</v>
      </c>
      <c r="B34" s="2299" t="s">
        <v>3843</v>
      </c>
      <c r="C34" s="691">
        <v>1</v>
      </c>
      <c r="D34" s="672">
        <f t="shared" ref="D34:D44" si="4">SUM(G34,J34)</f>
        <v>394</v>
      </c>
      <c r="E34" s="672">
        <f t="shared" ref="E34:E44" si="5">SUM(H34,K34)</f>
        <v>394</v>
      </c>
      <c r="F34" s="2298">
        <f t="shared" ref="F34:F44" si="6">IF(E34="-","-",ROUND(E34/D34*100,1))</f>
        <v>100</v>
      </c>
      <c r="G34" s="672" t="s">
        <v>443</v>
      </c>
      <c r="H34" s="672" t="s">
        <v>443</v>
      </c>
      <c r="I34" s="2298" t="s">
        <v>443</v>
      </c>
      <c r="J34" s="672">
        <v>394</v>
      </c>
      <c r="K34" s="672">
        <v>394</v>
      </c>
      <c r="L34" s="2298">
        <f t="shared" ref="L34:L44" si="7">IF(K34="-","-",ROUND(K34/J34*100,1))</f>
        <v>100</v>
      </c>
    </row>
    <row r="35" spans="1:13" ht="18" customHeight="1">
      <c r="A35" s="2220" t="s">
        <v>3838</v>
      </c>
      <c r="B35" s="2299" t="s">
        <v>3842</v>
      </c>
      <c r="C35" s="691">
        <v>2</v>
      </c>
      <c r="D35" s="672">
        <f t="shared" si="4"/>
        <v>788</v>
      </c>
      <c r="E35" s="672">
        <f t="shared" si="5"/>
        <v>788</v>
      </c>
      <c r="F35" s="2298">
        <f t="shared" si="6"/>
        <v>100</v>
      </c>
      <c r="G35" s="672" t="s">
        <v>443</v>
      </c>
      <c r="H35" s="672" t="s">
        <v>443</v>
      </c>
      <c r="I35" s="2298" t="s">
        <v>443</v>
      </c>
      <c r="J35" s="672">
        <v>788</v>
      </c>
      <c r="K35" s="672">
        <v>788</v>
      </c>
      <c r="L35" s="2298">
        <f t="shared" si="7"/>
        <v>100</v>
      </c>
    </row>
    <row r="36" spans="1:13" ht="18" customHeight="1">
      <c r="A36" s="2220" t="s">
        <v>3838</v>
      </c>
      <c r="B36" s="2299" t="s">
        <v>3841</v>
      </c>
      <c r="C36" s="691">
        <v>4</v>
      </c>
      <c r="D36" s="672">
        <f t="shared" si="4"/>
        <v>1576</v>
      </c>
      <c r="E36" s="672">
        <f t="shared" si="5"/>
        <v>1576</v>
      </c>
      <c r="F36" s="2298">
        <f t="shared" si="6"/>
        <v>100</v>
      </c>
      <c r="G36" s="672" t="s">
        <v>443</v>
      </c>
      <c r="H36" s="672" t="s">
        <v>443</v>
      </c>
      <c r="I36" s="2298" t="s">
        <v>443</v>
      </c>
      <c r="J36" s="672">
        <v>1576</v>
      </c>
      <c r="K36" s="672">
        <v>1576</v>
      </c>
      <c r="L36" s="2298">
        <f t="shared" si="7"/>
        <v>100</v>
      </c>
    </row>
    <row r="37" spans="1:13" ht="18" customHeight="1">
      <c r="A37" s="2220" t="s">
        <v>3838</v>
      </c>
      <c r="B37" s="2299" t="s">
        <v>3840</v>
      </c>
      <c r="C37" s="691">
        <v>1</v>
      </c>
      <c r="D37" s="672">
        <f t="shared" si="4"/>
        <v>394</v>
      </c>
      <c r="E37" s="672">
        <f t="shared" si="5"/>
        <v>394</v>
      </c>
      <c r="F37" s="2298">
        <f t="shared" si="6"/>
        <v>100</v>
      </c>
      <c r="G37" s="672" t="s">
        <v>443</v>
      </c>
      <c r="H37" s="672" t="s">
        <v>443</v>
      </c>
      <c r="I37" s="2298" t="s">
        <v>443</v>
      </c>
      <c r="J37" s="672">
        <v>394</v>
      </c>
      <c r="K37" s="672">
        <v>394</v>
      </c>
      <c r="L37" s="2298">
        <f t="shared" si="7"/>
        <v>100</v>
      </c>
    </row>
    <row r="38" spans="1:13" ht="18" customHeight="1">
      <c r="A38" s="2220" t="s">
        <v>3838</v>
      </c>
      <c r="B38" s="2299" t="s">
        <v>1133</v>
      </c>
      <c r="C38" s="691">
        <v>3</v>
      </c>
      <c r="D38" s="672">
        <f t="shared" si="4"/>
        <v>1338</v>
      </c>
      <c r="E38" s="672">
        <f t="shared" si="5"/>
        <v>1338</v>
      </c>
      <c r="F38" s="2298">
        <f t="shared" si="6"/>
        <v>100</v>
      </c>
      <c r="G38" s="672" t="s">
        <v>443</v>
      </c>
      <c r="H38" s="672" t="s">
        <v>443</v>
      </c>
      <c r="I38" s="2298" t="s">
        <v>443</v>
      </c>
      <c r="J38" s="672">
        <v>1338</v>
      </c>
      <c r="K38" s="672">
        <v>1338</v>
      </c>
      <c r="L38" s="2298">
        <f t="shared" si="7"/>
        <v>100</v>
      </c>
    </row>
    <row r="39" spans="1:13" ht="18" customHeight="1">
      <c r="A39" s="2220" t="s">
        <v>3838</v>
      </c>
      <c r="B39" s="2299" t="s">
        <v>3839</v>
      </c>
      <c r="C39" s="691">
        <v>1</v>
      </c>
      <c r="D39" s="672">
        <f t="shared" si="4"/>
        <v>538</v>
      </c>
      <c r="E39" s="672">
        <f t="shared" si="5"/>
        <v>538</v>
      </c>
      <c r="F39" s="2298">
        <f t="shared" si="6"/>
        <v>100</v>
      </c>
      <c r="G39" s="672" t="s">
        <v>443</v>
      </c>
      <c r="H39" s="672" t="s">
        <v>443</v>
      </c>
      <c r="I39" s="2298" t="s">
        <v>443</v>
      </c>
      <c r="J39" s="672">
        <v>538</v>
      </c>
      <c r="K39" s="672">
        <v>538</v>
      </c>
      <c r="L39" s="2298">
        <f t="shared" si="7"/>
        <v>100</v>
      </c>
    </row>
    <row r="40" spans="1:13" ht="18" customHeight="1">
      <c r="A40" s="2220" t="s">
        <v>3838</v>
      </c>
      <c r="B40" s="2303" t="s">
        <v>3837</v>
      </c>
      <c r="C40" s="691">
        <v>1</v>
      </c>
      <c r="D40" s="672">
        <f t="shared" si="4"/>
        <v>538</v>
      </c>
      <c r="E40" s="672">
        <f t="shared" si="5"/>
        <v>538</v>
      </c>
      <c r="F40" s="2298">
        <f t="shared" si="6"/>
        <v>100</v>
      </c>
      <c r="G40" s="672" t="s">
        <v>443</v>
      </c>
      <c r="H40" s="672" t="s">
        <v>443</v>
      </c>
      <c r="I40" s="2298" t="s">
        <v>443</v>
      </c>
      <c r="J40" s="672">
        <v>538</v>
      </c>
      <c r="K40" s="672">
        <v>538</v>
      </c>
      <c r="L40" s="2298">
        <f t="shared" si="7"/>
        <v>100</v>
      </c>
    </row>
    <row r="41" spans="1:13" ht="18" customHeight="1">
      <c r="A41" s="2302"/>
      <c r="B41" s="2299" t="s">
        <v>3836</v>
      </c>
      <c r="C41" s="691">
        <v>1</v>
      </c>
      <c r="D41" s="672">
        <f t="shared" si="4"/>
        <v>1278</v>
      </c>
      <c r="E41" s="672">
        <f t="shared" si="5"/>
        <v>325</v>
      </c>
      <c r="F41" s="2298">
        <f t="shared" si="6"/>
        <v>25.4</v>
      </c>
      <c r="G41" s="672">
        <v>863</v>
      </c>
      <c r="H41" s="672">
        <v>7</v>
      </c>
      <c r="I41" s="2298">
        <f>IF(H41="-","-",ROUND(H41/G41*100,1))</f>
        <v>0.8</v>
      </c>
      <c r="J41" s="672">
        <v>415</v>
      </c>
      <c r="K41" s="672">
        <v>318</v>
      </c>
      <c r="L41" s="2298">
        <f t="shared" si="7"/>
        <v>76.599999999999994</v>
      </c>
      <c r="M41" s="1643"/>
    </row>
    <row r="42" spans="1:13" ht="18" customHeight="1">
      <c r="A42" s="2302"/>
      <c r="B42" s="2299" t="s">
        <v>3835</v>
      </c>
      <c r="C42" s="673">
        <v>1</v>
      </c>
      <c r="D42" s="672">
        <f t="shared" si="4"/>
        <v>1278</v>
      </c>
      <c r="E42" s="672">
        <f t="shared" si="5"/>
        <v>314</v>
      </c>
      <c r="F42" s="2298">
        <f t="shared" si="6"/>
        <v>24.6</v>
      </c>
      <c r="G42" s="673">
        <v>863</v>
      </c>
      <c r="H42" s="673">
        <v>2</v>
      </c>
      <c r="I42" s="2298">
        <f>IF(H42="-","-",ROUND(H42/G42*100,1))</f>
        <v>0.2</v>
      </c>
      <c r="J42" s="673">
        <v>415</v>
      </c>
      <c r="K42" s="673">
        <v>312</v>
      </c>
      <c r="L42" s="2298">
        <f t="shared" si="7"/>
        <v>75.2</v>
      </c>
    </row>
    <row r="43" spans="1:13" s="1643" customFormat="1" ht="18" customHeight="1">
      <c r="A43" s="2301"/>
      <c r="B43" s="2299" t="s">
        <v>3834</v>
      </c>
      <c r="C43" s="673">
        <v>2</v>
      </c>
      <c r="D43" s="672">
        <f t="shared" si="4"/>
        <v>8</v>
      </c>
      <c r="E43" s="672">
        <f t="shared" si="5"/>
        <v>8</v>
      </c>
      <c r="F43" s="2298">
        <f t="shared" si="6"/>
        <v>100</v>
      </c>
      <c r="G43" s="672" t="s">
        <v>443</v>
      </c>
      <c r="H43" s="672" t="s">
        <v>443</v>
      </c>
      <c r="I43" s="2298" t="str">
        <f>IF(H43="-","-",ROUND(H43/G43*100,1))</f>
        <v>-</v>
      </c>
      <c r="J43" s="672">
        <v>8</v>
      </c>
      <c r="K43" s="672">
        <v>8</v>
      </c>
      <c r="L43" s="2298">
        <f t="shared" si="7"/>
        <v>100</v>
      </c>
      <c r="M43" s="1705"/>
    </row>
    <row r="44" spans="1:13" ht="18" customHeight="1">
      <c r="A44" s="2300"/>
      <c r="B44" s="2299" t="s">
        <v>3833</v>
      </c>
      <c r="C44" s="691">
        <v>1</v>
      </c>
      <c r="D44" s="672">
        <f t="shared" si="4"/>
        <v>125</v>
      </c>
      <c r="E44" s="672">
        <f t="shared" si="5"/>
        <v>125</v>
      </c>
      <c r="F44" s="2298">
        <f t="shared" si="6"/>
        <v>100</v>
      </c>
      <c r="G44" s="672">
        <v>19</v>
      </c>
      <c r="H44" s="672">
        <v>19</v>
      </c>
      <c r="I44" s="2298">
        <f>IF(H44="-","-",ROUND(H44/G44*100,1))</f>
        <v>100</v>
      </c>
      <c r="J44" s="672">
        <v>106</v>
      </c>
      <c r="K44" s="672">
        <v>106</v>
      </c>
      <c r="L44" s="2298">
        <f t="shared" si="7"/>
        <v>100</v>
      </c>
    </row>
    <row r="45" spans="1:13" s="231" customFormat="1" ht="15" customHeight="1">
      <c r="A45" s="1598" t="s">
        <v>3832</v>
      </c>
      <c r="B45" s="1598"/>
      <c r="C45" s="1598"/>
      <c r="D45" s="1598"/>
      <c r="E45" s="1598"/>
      <c r="F45" s="1598"/>
      <c r="G45" s="1598"/>
      <c r="H45" s="1598"/>
      <c r="I45" s="1598"/>
      <c r="J45" s="1598"/>
      <c r="K45" s="1598"/>
      <c r="L45" s="1598"/>
    </row>
    <row r="46" spans="1:13" s="231" customFormat="1" ht="15" customHeight="1">
      <c r="A46" s="2100" t="s">
        <v>3831</v>
      </c>
    </row>
    <row r="47" spans="1:13" s="231" customFormat="1" ht="15" customHeight="1">
      <c r="A47" s="2100" t="s">
        <v>3830</v>
      </c>
    </row>
    <row r="48" spans="1:13" s="231" customFormat="1" ht="15" customHeight="1">
      <c r="A48" s="232" t="s">
        <v>3829</v>
      </c>
      <c r="B48" s="89"/>
      <c r="C48" s="89"/>
      <c r="D48" s="89"/>
      <c r="E48" s="89"/>
      <c r="F48" s="2297"/>
      <c r="G48" s="2297"/>
      <c r="H48" s="89"/>
    </row>
    <row r="49" spans="1:11" s="231" customFormat="1" ht="15" customHeight="1">
      <c r="A49" s="2100" t="s">
        <v>3828</v>
      </c>
      <c r="B49" s="232"/>
      <c r="C49" s="232"/>
      <c r="D49" s="232"/>
      <c r="E49" s="232"/>
      <c r="F49" s="232"/>
      <c r="G49" s="232"/>
      <c r="H49" s="232"/>
      <c r="J49" s="2259"/>
      <c r="K49" s="2258"/>
    </row>
    <row r="50" spans="1:11" s="231" customFormat="1" ht="15" customHeight="1">
      <c r="A50" s="2100" t="s">
        <v>3764</v>
      </c>
      <c r="C50" s="2100"/>
      <c r="D50" s="2100"/>
    </row>
  </sheetData>
  <mergeCells count="17">
    <mergeCell ref="G7:I7"/>
    <mergeCell ref="B7:B8"/>
    <mergeCell ref="A1:D1"/>
    <mergeCell ref="A2:D2"/>
    <mergeCell ref="B28:B29"/>
    <mergeCell ref="A3:L3"/>
    <mergeCell ref="A5:L5"/>
    <mergeCell ref="J7:L7"/>
    <mergeCell ref="C7:C8"/>
    <mergeCell ref="D7:F7"/>
    <mergeCell ref="M17:M18"/>
    <mergeCell ref="M19:M20"/>
    <mergeCell ref="G28:I28"/>
    <mergeCell ref="C28:C29"/>
    <mergeCell ref="D28:F28"/>
    <mergeCell ref="J28:L28"/>
    <mergeCell ref="A26:L26"/>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zoomScaleNormal="100" zoomScaleSheetLayoutView="100" workbookViewId="0">
      <selection activeCell="A2" sqref="A2:D2"/>
    </sheetView>
  </sheetViews>
  <sheetFormatPr defaultColWidth="9" defaultRowHeight="14.25"/>
  <cols>
    <col min="1" max="1" width="28.625" style="1705" customWidth="1"/>
    <col min="2" max="2" width="9.375" style="1705" customWidth="1"/>
    <col min="3" max="11" width="9.625" style="1705" customWidth="1"/>
    <col min="12"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581" customFormat="1" ht="25.9" customHeight="1">
      <c r="A3" s="3127" t="s">
        <v>3869</v>
      </c>
      <c r="B3" s="3127"/>
      <c r="C3" s="3127"/>
      <c r="D3" s="3127"/>
      <c r="E3" s="3127"/>
      <c r="F3" s="3127"/>
      <c r="G3" s="3127"/>
      <c r="H3" s="3127"/>
      <c r="I3" s="3127"/>
      <c r="J3" s="3127"/>
      <c r="K3" s="3127"/>
    </row>
    <row r="4" spans="1:26" s="231" customFormat="1" ht="15" customHeight="1"/>
    <row r="5" spans="1:26" s="231" customFormat="1" ht="15" customHeight="1" thickBot="1"/>
    <row r="6" spans="1:26" ht="18" customHeight="1" thickTop="1">
      <c r="A6" s="3647" t="s">
        <v>3868</v>
      </c>
      <c r="B6" s="3647" t="s">
        <v>3844</v>
      </c>
      <c r="C6" s="3649" t="s">
        <v>25</v>
      </c>
      <c r="D6" s="3649"/>
      <c r="E6" s="3877"/>
      <c r="F6" s="3650" t="s">
        <v>3729</v>
      </c>
      <c r="G6" s="3649"/>
      <c r="H6" s="3649"/>
      <c r="I6" s="3649" t="s">
        <v>3728</v>
      </c>
      <c r="J6" s="3649"/>
      <c r="K6" s="3651"/>
    </row>
    <row r="7" spans="1:26" ht="30" customHeight="1">
      <c r="A7" s="3652"/>
      <c r="B7" s="3216"/>
      <c r="C7" s="2339" t="s">
        <v>3867</v>
      </c>
      <c r="D7" s="2328" t="s">
        <v>3726</v>
      </c>
      <c r="E7" s="2330" t="s">
        <v>3223</v>
      </c>
      <c r="F7" s="2340" t="s">
        <v>3867</v>
      </c>
      <c r="G7" s="2328" t="s">
        <v>3726</v>
      </c>
      <c r="H7" s="2328" t="s">
        <v>3223</v>
      </c>
      <c r="I7" s="2339" t="s">
        <v>3867</v>
      </c>
      <c r="J7" s="2328" t="s">
        <v>3726</v>
      </c>
      <c r="K7" s="2327" t="s">
        <v>3223</v>
      </c>
    </row>
    <row r="8" spans="1:26" s="231" customFormat="1" ht="18" customHeight="1">
      <c r="A8" s="2326"/>
      <c r="B8" s="2306"/>
      <c r="C8" s="552" t="s">
        <v>3221</v>
      </c>
      <c r="D8" s="552" t="s">
        <v>3221</v>
      </c>
      <c r="E8" s="552" t="s">
        <v>314</v>
      </c>
      <c r="F8" s="552" t="s">
        <v>3221</v>
      </c>
      <c r="G8" s="552" t="s">
        <v>3221</v>
      </c>
      <c r="H8" s="552" t="s">
        <v>314</v>
      </c>
      <c r="I8" s="552" t="s">
        <v>3221</v>
      </c>
      <c r="J8" s="552" t="s">
        <v>3221</v>
      </c>
      <c r="K8" s="552" t="s">
        <v>314</v>
      </c>
    </row>
    <row r="9" spans="1:26" ht="18" customHeight="1">
      <c r="A9" s="2299" t="s">
        <v>991</v>
      </c>
      <c r="B9" s="673">
        <v>28</v>
      </c>
      <c r="C9" s="673">
        <v>47479</v>
      </c>
      <c r="D9" s="673">
        <v>35144</v>
      </c>
      <c r="E9" s="2298">
        <v>74</v>
      </c>
      <c r="F9" s="673">
        <v>31868</v>
      </c>
      <c r="G9" s="673">
        <v>19668</v>
      </c>
      <c r="H9" s="2298">
        <v>61.7</v>
      </c>
      <c r="I9" s="673">
        <v>15611</v>
      </c>
      <c r="J9" s="673">
        <v>15476</v>
      </c>
      <c r="K9" s="2298">
        <v>99.1</v>
      </c>
    </row>
    <row r="10" spans="1:26" ht="18" customHeight="1">
      <c r="A10" s="2299" t="s">
        <v>660</v>
      </c>
      <c r="B10" s="673">
        <v>28</v>
      </c>
      <c r="C10" s="673">
        <v>48028</v>
      </c>
      <c r="D10" s="673">
        <v>34622</v>
      </c>
      <c r="E10" s="2298">
        <v>72.099999999999994</v>
      </c>
      <c r="F10" s="673">
        <v>32100</v>
      </c>
      <c r="G10" s="673">
        <v>18781</v>
      </c>
      <c r="H10" s="2298">
        <v>58.5</v>
      </c>
      <c r="I10" s="673">
        <v>15928</v>
      </c>
      <c r="J10" s="673">
        <v>15841</v>
      </c>
      <c r="K10" s="2298">
        <v>99.5</v>
      </c>
    </row>
    <row r="11" spans="1:26" s="1927" customFormat="1" ht="18" customHeight="1">
      <c r="A11" s="2305">
        <v>2</v>
      </c>
      <c r="B11" s="668">
        <f>SUM(B12:B18)</f>
        <v>28</v>
      </c>
      <c r="C11" s="668">
        <f>SUM(C12:C18)</f>
        <v>41510</v>
      </c>
      <c r="D11" s="668">
        <f>SUM(D12:D18)</f>
        <v>32109</v>
      </c>
      <c r="E11" s="2304">
        <f t="shared" ref="E11:E18" si="0">ROUND(D11/C11*100,1)</f>
        <v>77.400000000000006</v>
      </c>
      <c r="F11" s="668">
        <f>SUM(F12:F18)</f>
        <v>28232</v>
      </c>
      <c r="G11" s="668">
        <f>SUM(G12:G18)</f>
        <v>18902</v>
      </c>
      <c r="H11" s="2304">
        <f t="shared" ref="H11:H18" si="1">ROUND(G11/F11*100,1)</f>
        <v>67</v>
      </c>
      <c r="I11" s="668">
        <f>SUM(I12:I18)</f>
        <v>13278</v>
      </c>
      <c r="J11" s="668">
        <f>SUM(J12:J18)</f>
        <v>13207</v>
      </c>
      <c r="K11" s="2304">
        <f t="shared" ref="K11:K18" si="2">ROUND(J11/I11*100,1)</f>
        <v>99.5</v>
      </c>
    </row>
    <row r="12" spans="1:26" ht="18" customHeight="1">
      <c r="A12" s="2338" t="s">
        <v>3837</v>
      </c>
      <c r="B12" s="691">
        <v>3</v>
      </c>
      <c r="C12" s="673">
        <f t="shared" ref="C12:D18" si="3">F12+I12</f>
        <v>5292</v>
      </c>
      <c r="D12" s="673">
        <f t="shared" si="3"/>
        <v>4520</v>
      </c>
      <c r="E12" s="2337">
        <f t="shared" si="0"/>
        <v>85.4</v>
      </c>
      <c r="F12" s="673">
        <v>3564</v>
      </c>
      <c r="G12" s="673">
        <v>2796</v>
      </c>
      <c r="H12" s="2337">
        <f t="shared" si="1"/>
        <v>78.5</v>
      </c>
      <c r="I12" s="673">
        <v>1728</v>
      </c>
      <c r="J12" s="673">
        <v>1724</v>
      </c>
      <c r="K12" s="2337">
        <f t="shared" si="2"/>
        <v>99.8</v>
      </c>
    </row>
    <row r="13" spans="1:26" ht="18" customHeight="1">
      <c r="A13" s="2250" t="s">
        <v>3866</v>
      </c>
      <c r="B13" s="691">
        <v>6</v>
      </c>
      <c r="C13" s="673">
        <f t="shared" si="3"/>
        <v>10473</v>
      </c>
      <c r="D13" s="673">
        <f t="shared" si="3"/>
        <v>8871</v>
      </c>
      <c r="E13" s="2337">
        <f t="shared" si="0"/>
        <v>84.7</v>
      </c>
      <c r="F13" s="673">
        <v>7018</v>
      </c>
      <c r="G13" s="673">
        <v>5457</v>
      </c>
      <c r="H13" s="2337">
        <f t="shared" si="1"/>
        <v>77.8</v>
      </c>
      <c r="I13" s="673">
        <v>3455</v>
      </c>
      <c r="J13" s="673">
        <v>3414</v>
      </c>
      <c r="K13" s="2337">
        <f t="shared" si="2"/>
        <v>98.8</v>
      </c>
    </row>
    <row r="14" spans="1:26" ht="18" customHeight="1">
      <c r="A14" s="2250" t="s">
        <v>3839</v>
      </c>
      <c r="B14" s="691">
        <v>6</v>
      </c>
      <c r="C14" s="673">
        <f t="shared" si="3"/>
        <v>7226</v>
      </c>
      <c r="D14" s="673">
        <f t="shared" si="3"/>
        <v>4700</v>
      </c>
      <c r="E14" s="2337">
        <f t="shared" si="0"/>
        <v>65</v>
      </c>
      <c r="F14" s="673">
        <v>4676</v>
      </c>
      <c r="G14" s="673">
        <v>2151</v>
      </c>
      <c r="H14" s="2337">
        <f t="shared" si="1"/>
        <v>46</v>
      </c>
      <c r="I14" s="673">
        <v>2550</v>
      </c>
      <c r="J14" s="673">
        <v>2549</v>
      </c>
      <c r="K14" s="2337">
        <f t="shared" si="2"/>
        <v>100</v>
      </c>
    </row>
    <row r="15" spans="1:26" ht="18" customHeight="1">
      <c r="A15" s="2250" t="s">
        <v>3865</v>
      </c>
      <c r="B15" s="691">
        <v>5</v>
      </c>
      <c r="C15" s="673">
        <f t="shared" si="3"/>
        <v>6350</v>
      </c>
      <c r="D15" s="673">
        <f t="shared" si="3"/>
        <v>4697</v>
      </c>
      <c r="E15" s="2337">
        <f t="shared" si="0"/>
        <v>74</v>
      </c>
      <c r="F15" s="673">
        <v>4275</v>
      </c>
      <c r="G15" s="673">
        <v>2629</v>
      </c>
      <c r="H15" s="2337">
        <f t="shared" si="1"/>
        <v>61.5</v>
      </c>
      <c r="I15" s="673">
        <v>2075</v>
      </c>
      <c r="J15" s="673">
        <v>2068</v>
      </c>
      <c r="K15" s="2337">
        <f t="shared" si="2"/>
        <v>99.7</v>
      </c>
      <c r="L15" s="1643"/>
    </row>
    <row r="16" spans="1:26" ht="18" customHeight="1">
      <c r="A16" s="2250" t="s">
        <v>3864</v>
      </c>
      <c r="B16" s="691">
        <v>3</v>
      </c>
      <c r="C16" s="673">
        <f t="shared" si="3"/>
        <v>3419</v>
      </c>
      <c r="D16" s="673">
        <f t="shared" si="3"/>
        <v>2311</v>
      </c>
      <c r="E16" s="2337">
        <f t="shared" si="0"/>
        <v>67.599999999999994</v>
      </c>
      <c r="F16" s="673">
        <v>2822</v>
      </c>
      <c r="G16" s="673">
        <v>1718</v>
      </c>
      <c r="H16" s="2337">
        <f t="shared" si="1"/>
        <v>60.9</v>
      </c>
      <c r="I16" s="673">
        <v>597</v>
      </c>
      <c r="J16" s="673">
        <v>593</v>
      </c>
      <c r="K16" s="2337">
        <f t="shared" si="2"/>
        <v>99.3</v>
      </c>
      <c r="L16" s="1643"/>
    </row>
    <row r="17" spans="1:12" ht="18" customHeight="1">
      <c r="A17" s="2338" t="s">
        <v>3863</v>
      </c>
      <c r="B17" s="691">
        <v>3</v>
      </c>
      <c r="C17" s="673">
        <f t="shared" si="3"/>
        <v>5238</v>
      </c>
      <c r="D17" s="673">
        <f t="shared" si="3"/>
        <v>4449</v>
      </c>
      <c r="E17" s="2337">
        <f t="shared" si="0"/>
        <v>84.9</v>
      </c>
      <c r="F17" s="673">
        <v>3510</v>
      </c>
      <c r="G17" s="673">
        <v>2721</v>
      </c>
      <c r="H17" s="2337">
        <f t="shared" si="1"/>
        <v>77.5</v>
      </c>
      <c r="I17" s="673">
        <v>1728</v>
      </c>
      <c r="J17" s="673">
        <v>1728</v>
      </c>
      <c r="K17" s="2337">
        <f t="shared" si="2"/>
        <v>100</v>
      </c>
      <c r="L17" s="1643"/>
    </row>
    <row r="18" spans="1:12" ht="18" customHeight="1">
      <c r="A18" s="2336" t="s">
        <v>3862</v>
      </c>
      <c r="B18" s="2335">
        <v>2</v>
      </c>
      <c r="C18" s="2314">
        <f t="shared" si="3"/>
        <v>3512</v>
      </c>
      <c r="D18" s="2314">
        <f t="shared" si="3"/>
        <v>2561</v>
      </c>
      <c r="E18" s="2334">
        <f t="shared" si="0"/>
        <v>72.900000000000006</v>
      </c>
      <c r="F18" s="2314">
        <v>2367</v>
      </c>
      <c r="G18" s="2314">
        <v>1430</v>
      </c>
      <c r="H18" s="2334">
        <f t="shared" si="1"/>
        <v>60.4</v>
      </c>
      <c r="I18" s="2314">
        <v>1145</v>
      </c>
      <c r="J18" s="2314">
        <v>1131</v>
      </c>
      <c r="K18" s="2334">
        <f t="shared" si="2"/>
        <v>98.8</v>
      </c>
    </row>
    <row r="19" spans="1:12" s="231" customFormat="1" ht="15" customHeight="1">
      <c r="A19" s="232" t="s">
        <v>3861</v>
      </c>
      <c r="B19" s="89"/>
      <c r="C19" s="89"/>
      <c r="D19" s="89"/>
      <c r="E19" s="89"/>
      <c r="F19" s="89"/>
      <c r="G19" s="89"/>
      <c r="H19" s="2333"/>
      <c r="I19" s="552"/>
      <c r="J19" s="552"/>
      <c r="K19" s="2333"/>
      <c r="L19" s="2332"/>
    </row>
    <row r="20" spans="1:12" s="231" customFormat="1" ht="15" customHeight="1">
      <c r="A20" s="2100" t="s">
        <v>3860</v>
      </c>
    </row>
    <row r="21" spans="1:12" s="231" customFormat="1" ht="15" customHeight="1">
      <c r="A21" s="2100" t="s">
        <v>3859</v>
      </c>
    </row>
    <row r="22" spans="1:12" s="231" customFormat="1" ht="15" customHeight="1">
      <c r="A22" s="2100" t="s">
        <v>3858</v>
      </c>
      <c r="B22" s="232"/>
      <c r="C22" s="232"/>
      <c r="D22" s="232"/>
      <c r="E22" s="232"/>
      <c r="F22" s="232"/>
      <c r="G22" s="232"/>
      <c r="H22" s="232"/>
      <c r="J22" s="2259"/>
      <c r="K22" s="2258"/>
    </row>
    <row r="23" spans="1:12" s="231" customFormat="1" ht="15" customHeight="1">
      <c r="A23" s="2100" t="s">
        <v>3857</v>
      </c>
      <c r="B23" s="232"/>
      <c r="C23" s="232"/>
      <c r="D23" s="232"/>
      <c r="E23" s="232"/>
      <c r="F23" s="232"/>
      <c r="G23" s="232"/>
      <c r="H23" s="232"/>
      <c r="J23" s="2259"/>
      <c r="K23" s="2258"/>
    </row>
    <row r="24" spans="1:12" s="231" customFormat="1" ht="15" customHeight="1">
      <c r="A24" s="232" t="s">
        <v>3764</v>
      </c>
      <c r="B24" s="232"/>
      <c r="C24" s="232"/>
      <c r="D24" s="232"/>
      <c r="E24" s="2331"/>
      <c r="F24" s="232"/>
      <c r="G24" s="232"/>
      <c r="H24" s="2331"/>
      <c r="I24" s="232"/>
      <c r="J24" s="232"/>
      <c r="K24" s="2331"/>
    </row>
  </sheetData>
  <mergeCells count="8">
    <mergeCell ref="A1:D1"/>
    <mergeCell ref="A2:D2"/>
    <mergeCell ref="A3:K3"/>
    <mergeCell ref="I6:K6"/>
    <mergeCell ref="A6:A7"/>
    <mergeCell ref="F6:H6"/>
    <mergeCell ref="B6:B7"/>
    <mergeCell ref="C6:E6"/>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zoomScaleNormal="100" zoomScaleSheetLayoutView="100" workbookViewId="0">
      <selection activeCell="A2" sqref="A2:D2"/>
    </sheetView>
  </sheetViews>
  <sheetFormatPr defaultColWidth="9" defaultRowHeight="14.25"/>
  <cols>
    <col min="1" max="1" width="28.625" style="1705" customWidth="1"/>
    <col min="2" max="2" width="9.375" style="1705" customWidth="1"/>
    <col min="3" max="11" width="9.625" style="1705" customWidth="1"/>
    <col min="12"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581" customFormat="1" ht="25.9" customHeight="1">
      <c r="A3" s="3127" t="s">
        <v>3877</v>
      </c>
      <c r="B3" s="3127"/>
      <c r="C3" s="3127"/>
      <c r="D3" s="3127"/>
      <c r="E3" s="3127"/>
      <c r="F3" s="3127"/>
      <c r="G3" s="3127"/>
      <c r="H3" s="3127"/>
      <c r="I3" s="3127"/>
      <c r="J3" s="3127"/>
      <c r="K3" s="3127"/>
    </row>
    <row r="4" spans="1:26" s="231" customFormat="1" ht="15" customHeight="1">
      <c r="B4" s="232"/>
      <c r="C4" s="232"/>
      <c r="D4" s="232"/>
      <c r="E4" s="232"/>
      <c r="F4" s="232"/>
      <c r="G4" s="232"/>
      <c r="H4" s="232"/>
      <c r="I4" s="232"/>
      <c r="J4" s="232"/>
      <c r="K4" s="232"/>
    </row>
    <row r="5" spans="1:26" s="231" customFormat="1" ht="15" customHeight="1" thickBot="1">
      <c r="A5" s="253"/>
      <c r="B5" s="253"/>
      <c r="C5" s="253"/>
      <c r="D5" s="253"/>
      <c r="E5" s="253"/>
      <c r="F5" s="253"/>
      <c r="G5" s="253"/>
      <c r="H5" s="253"/>
      <c r="I5" s="253"/>
      <c r="J5" s="253"/>
      <c r="K5" s="253"/>
    </row>
    <row r="6" spans="1:26" ht="18" customHeight="1" thickTop="1">
      <c r="A6" s="3647" t="s">
        <v>3876</v>
      </c>
      <c r="B6" s="3648" t="s">
        <v>3844</v>
      </c>
      <c r="C6" s="3649" t="s">
        <v>25</v>
      </c>
      <c r="D6" s="3649"/>
      <c r="E6" s="3877"/>
      <c r="F6" s="3650" t="s">
        <v>3729</v>
      </c>
      <c r="G6" s="3649"/>
      <c r="H6" s="3649"/>
      <c r="I6" s="3649" t="s">
        <v>3728</v>
      </c>
      <c r="J6" s="3649"/>
      <c r="K6" s="3651"/>
      <c r="L6" s="1643"/>
    </row>
    <row r="7" spans="1:26" ht="30" customHeight="1">
      <c r="A7" s="3216"/>
      <c r="B7" s="3219"/>
      <c r="C7" s="2339" t="s">
        <v>3867</v>
      </c>
      <c r="D7" s="2328" t="s">
        <v>3726</v>
      </c>
      <c r="E7" s="2330" t="s">
        <v>3223</v>
      </c>
      <c r="F7" s="2340" t="s">
        <v>3867</v>
      </c>
      <c r="G7" s="2328" t="s">
        <v>3726</v>
      </c>
      <c r="H7" s="2328" t="s">
        <v>3223</v>
      </c>
      <c r="I7" s="2339" t="s">
        <v>3867</v>
      </c>
      <c r="J7" s="2328" t="s">
        <v>3726</v>
      </c>
      <c r="K7" s="2327" t="s">
        <v>3223</v>
      </c>
      <c r="L7" s="1969"/>
    </row>
    <row r="8" spans="1:26" s="231" customFormat="1" ht="18" customHeight="1">
      <c r="B8" s="2348"/>
      <c r="C8" s="697" t="s">
        <v>3221</v>
      </c>
      <c r="D8" s="697" t="s">
        <v>3221</v>
      </c>
      <c r="E8" s="697" t="s">
        <v>314</v>
      </c>
      <c r="F8" s="697" t="s">
        <v>3221</v>
      </c>
      <c r="G8" s="697" t="s">
        <v>3221</v>
      </c>
      <c r="H8" s="697" t="s">
        <v>314</v>
      </c>
      <c r="I8" s="697" t="s">
        <v>3221</v>
      </c>
      <c r="J8" s="697" t="s">
        <v>3221</v>
      </c>
      <c r="K8" s="697" t="s">
        <v>314</v>
      </c>
      <c r="M8" s="232"/>
    </row>
    <row r="9" spans="1:26" s="1643" customFormat="1" ht="18" customHeight="1">
      <c r="A9" s="2250" t="s">
        <v>991</v>
      </c>
      <c r="B9" s="1608">
        <v>3</v>
      </c>
      <c r="C9" s="1603">
        <v>9690</v>
      </c>
      <c r="D9" s="1603">
        <v>7683</v>
      </c>
      <c r="E9" s="2347">
        <v>79.3</v>
      </c>
      <c r="F9" s="1603">
        <v>6368</v>
      </c>
      <c r="G9" s="1603">
        <v>4423</v>
      </c>
      <c r="H9" s="2347">
        <v>69.5</v>
      </c>
      <c r="I9" s="1603">
        <v>3322</v>
      </c>
      <c r="J9" s="1603">
        <v>3260</v>
      </c>
      <c r="K9" s="2347">
        <v>98.1</v>
      </c>
      <c r="L9" s="1969"/>
    </row>
    <row r="10" spans="1:26" s="1643" customFormat="1" ht="18" customHeight="1">
      <c r="A10" s="2250" t="s">
        <v>660</v>
      </c>
      <c r="B10" s="29">
        <v>3</v>
      </c>
      <c r="C10" s="28">
        <v>10504</v>
      </c>
      <c r="D10" s="28">
        <v>8304</v>
      </c>
      <c r="E10" s="2344">
        <v>79.099999999999994</v>
      </c>
      <c r="F10" s="28">
        <v>6857</v>
      </c>
      <c r="G10" s="28">
        <v>4768</v>
      </c>
      <c r="H10" s="2344">
        <v>69.5</v>
      </c>
      <c r="I10" s="28">
        <v>3647</v>
      </c>
      <c r="J10" s="28">
        <v>3536</v>
      </c>
      <c r="K10" s="2344">
        <v>97</v>
      </c>
      <c r="L10" s="1969"/>
    </row>
    <row r="11" spans="1:26" s="1701" customFormat="1" ht="18" customHeight="1">
      <c r="A11" s="2346">
        <v>2</v>
      </c>
      <c r="B11" s="2199">
        <f>SUM(B12:B14)</f>
        <v>3</v>
      </c>
      <c r="C11" s="2198">
        <f>SUM(C12:C14)</f>
        <v>8861</v>
      </c>
      <c r="D11" s="2198">
        <f>SUM(D12:D14)</f>
        <v>7291</v>
      </c>
      <c r="E11" s="2345">
        <f>ROUND(D11/C11*100,1)</f>
        <v>82.3</v>
      </c>
      <c r="F11" s="2198">
        <f>SUM(F12:F14)</f>
        <v>5915</v>
      </c>
      <c r="G11" s="2198">
        <f>SUM(G12:G14)</f>
        <v>4416</v>
      </c>
      <c r="H11" s="2345">
        <f>ROUND(G11/F11*100,1)</f>
        <v>74.7</v>
      </c>
      <c r="I11" s="2198">
        <f>SUM(I12:I14)</f>
        <v>2946</v>
      </c>
      <c r="J11" s="2198">
        <f>SUM(J12:J14)</f>
        <v>2875</v>
      </c>
      <c r="K11" s="2345">
        <f>ROUND(J11/I11*100,1)</f>
        <v>97.6</v>
      </c>
    </row>
    <row r="12" spans="1:26" ht="18" customHeight="1">
      <c r="A12" s="2250" t="s">
        <v>3875</v>
      </c>
      <c r="B12" s="1608">
        <v>1</v>
      </c>
      <c r="C12" s="1603">
        <f t="shared" ref="C12:D14" si="0">F12+I12</f>
        <v>2601</v>
      </c>
      <c r="D12" s="1603">
        <f t="shared" si="0"/>
        <v>2123</v>
      </c>
      <c r="E12" s="2344">
        <f>ROUND(D12/C12*100,1)</f>
        <v>81.599999999999994</v>
      </c>
      <c r="F12" s="1603">
        <v>1716</v>
      </c>
      <c r="G12" s="1603">
        <v>1250</v>
      </c>
      <c r="H12" s="2344">
        <f>ROUND(G12/F12*100,1)</f>
        <v>72.8</v>
      </c>
      <c r="I12" s="1603">
        <v>885</v>
      </c>
      <c r="J12" s="1603">
        <v>873</v>
      </c>
      <c r="K12" s="2344">
        <f>ROUND(J12/I12*100,1)</f>
        <v>98.6</v>
      </c>
      <c r="L12" s="2342"/>
    </row>
    <row r="13" spans="1:26" ht="18" customHeight="1">
      <c r="A13" s="2338" t="s">
        <v>3863</v>
      </c>
      <c r="B13" s="1608">
        <v>1</v>
      </c>
      <c r="C13" s="1603">
        <f t="shared" si="0"/>
        <v>3358</v>
      </c>
      <c r="D13" s="1603">
        <f t="shared" si="0"/>
        <v>2826</v>
      </c>
      <c r="E13" s="2344">
        <f>ROUND(D13/C13*100,1)</f>
        <v>84.2</v>
      </c>
      <c r="F13" s="1603">
        <v>2237</v>
      </c>
      <c r="G13" s="1603">
        <v>1712</v>
      </c>
      <c r="H13" s="2344">
        <f>ROUND(G13/F13*100,1)</f>
        <v>76.5</v>
      </c>
      <c r="I13" s="1603">
        <v>1121</v>
      </c>
      <c r="J13" s="1603">
        <v>1114</v>
      </c>
      <c r="K13" s="2344">
        <f>ROUND(J13/I13*100,1)</f>
        <v>99.4</v>
      </c>
      <c r="L13" s="2342"/>
    </row>
    <row r="14" spans="1:26" ht="18" customHeight="1">
      <c r="A14" s="2336" t="s">
        <v>3862</v>
      </c>
      <c r="B14" s="1964">
        <v>1</v>
      </c>
      <c r="C14" s="1961">
        <f t="shared" si="0"/>
        <v>2902</v>
      </c>
      <c r="D14" s="1961">
        <f t="shared" si="0"/>
        <v>2342</v>
      </c>
      <c r="E14" s="2343">
        <f>ROUND(D14/C14*100,1)</f>
        <v>80.7</v>
      </c>
      <c r="F14" s="1961">
        <v>1962</v>
      </c>
      <c r="G14" s="1961">
        <v>1454</v>
      </c>
      <c r="H14" s="2343">
        <f>ROUND(G14/F14*100,1)</f>
        <v>74.099999999999994</v>
      </c>
      <c r="I14" s="1961">
        <v>940</v>
      </c>
      <c r="J14" s="1961">
        <v>888</v>
      </c>
      <c r="K14" s="2343">
        <f>ROUND(J14/I14*100,1)</f>
        <v>94.5</v>
      </c>
      <c r="L14" s="2342"/>
    </row>
    <row r="15" spans="1:26" s="231" customFormat="1" ht="15" customHeight="1">
      <c r="A15" s="232" t="s">
        <v>3874</v>
      </c>
      <c r="D15" s="552"/>
      <c r="E15" s="552"/>
      <c r="F15" s="2341"/>
      <c r="G15" s="552"/>
      <c r="H15" s="552"/>
      <c r="I15" s="2333"/>
      <c r="J15" s="552"/>
      <c r="K15" s="552"/>
    </row>
    <row r="16" spans="1:26" s="231" customFormat="1" ht="15" customHeight="1">
      <c r="A16" s="232" t="s">
        <v>3873</v>
      </c>
      <c r="D16" s="552"/>
      <c r="E16" s="552"/>
      <c r="F16" s="2341"/>
      <c r="G16" s="552"/>
      <c r="H16" s="552"/>
      <c r="I16" s="2333"/>
      <c r="J16" s="552"/>
      <c r="K16" s="552"/>
    </row>
    <row r="17" spans="1:11" s="231" customFormat="1" ht="15" customHeight="1">
      <c r="A17" s="2100" t="s">
        <v>3872</v>
      </c>
    </row>
    <row r="18" spans="1:11" s="231" customFormat="1" ht="15" customHeight="1">
      <c r="A18" s="2100" t="s">
        <v>3871</v>
      </c>
      <c r="B18" s="232"/>
      <c r="C18" s="232"/>
      <c r="D18" s="232"/>
      <c r="E18" s="232"/>
      <c r="F18" s="232"/>
      <c r="G18" s="232"/>
      <c r="H18" s="232"/>
      <c r="J18" s="2259"/>
      <c r="K18" s="2258"/>
    </row>
    <row r="19" spans="1:11" s="231" customFormat="1" ht="15" customHeight="1">
      <c r="A19" s="2100" t="s">
        <v>3870</v>
      </c>
      <c r="B19" s="232"/>
      <c r="C19" s="232"/>
      <c r="D19" s="232"/>
      <c r="E19" s="232"/>
      <c r="F19" s="232"/>
      <c r="G19" s="232"/>
      <c r="H19" s="232"/>
      <c r="J19" s="2259"/>
      <c r="K19" s="2258"/>
    </row>
    <row r="20" spans="1:11" s="231" customFormat="1" ht="15" customHeight="1">
      <c r="A20" s="232" t="s">
        <v>3732</v>
      </c>
    </row>
  </sheetData>
  <mergeCells count="8">
    <mergeCell ref="A1:D1"/>
    <mergeCell ref="A2:D2"/>
    <mergeCell ref="I6:K6"/>
    <mergeCell ref="F6:H6"/>
    <mergeCell ref="B6:B7"/>
    <mergeCell ref="C6:E6"/>
    <mergeCell ref="A3:K3"/>
    <mergeCell ref="A6:A7"/>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
  <sheetViews>
    <sheetView zoomScaleNormal="100" zoomScaleSheetLayoutView="100" workbookViewId="0">
      <selection activeCell="A2" sqref="A2:D2"/>
    </sheetView>
  </sheetViews>
  <sheetFormatPr defaultColWidth="9" defaultRowHeight="14.25"/>
  <cols>
    <col min="1" max="1" width="15.625" style="1705" customWidth="1"/>
    <col min="2" max="11" width="11.125" style="1705" customWidth="1"/>
    <col min="12"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581" customFormat="1" ht="25.9" customHeight="1">
      <c r="A3" s="3127" t="s">
        <v>3888</v>
      </c>
      <c r="B3" s="3127"/>
      <c r="C3" s="3127"/>
      <c r="D3" s="3127"/>
      <c r="E3" s="3127"/>
      <c r="F3" s="3127"/>
      <c r="G3" s="3127"/>
      <c r="H3" s="3127"/>
      <c r="I3" s="3127"/>
      <c r="J3" s="3127"/>
      <c r="K3" s="3127"/>
    </row>
    <row r="4" spans="1:26" s="231" customFormat="1" ht="15" customHeight="1">
      <c r="A4" s="232"/>
      <c r="B4" s="232"/>
      <c r="C4" s="232"/>
      <c r="D4" s="232"/>
      <c r="E4" s="232"/>
      <c r="F4" s="232"/>
      <c r="G4" s="232"/>
      <c r="H4" s="232"/>
      <c r="I4" s="232"/>
      <c r="J4" s="232"/>
      <c r="K4" s="232"/>
    </row>
    <row r="5" spans="1:26" s="2233" customFormat="1" ht="19.899999999999999" customHeight="1">
      <c r="A5" s="3864" t="s">
        <v>3762</v>
      </c>
      <c r="B5" s="3864"/>
      <c r="C5" s="3864"/>
      <c r="D5" s="3864"/>
      <c r="E5" s="3864"/>
      <c r="F5" s="3864"/>
      <c r="G5" s="3864"/>
      <c r="H5" s="3864"/>
      <c r="I5" s="3864"/>
      <c r="J5" s="3864"/>
      <c r="K5" s="3864"/>
    </row>
    <row r="6" spans="1:26" s="231" customFormat="1" ht="15" customHeight="1" thickBot="1">
      <c r="A6" s="2224" t="s">
        <v>215</v>
      </c>
      <c r="H6" s="232"/>
      <c r="I6" s="232"/>
      <c r="J6" s="232"/>
      <c r="K6" s="552" t="s">
        <v>3887</v>
      </c>
    </row>
    <row r="7" spans="1:26" ht="18" customHeight="1" thickTop="1">
      <c r="A7" s="3647" t="s">
        <v>697</v>
      </c>
      <c r="B7" s="3885" t="s">
        <v>3882</v>
      </c>
      <c r="C7" s="3885"/>
      <c r="D7" s="3885"/>
      <c r="E7" s="3885"/>
      <c r="F7" s="3885"/>
      <c r="G7" s="3886" t="s">
        <v>3881</v>
      </c>
      <c r="H7" s="3886"/>
      <c r="I7" s="3886"/>
      <c r="J7" s="3886"/>
      <c r="K7" s="3882"/>
    </row>
    <row r="8" spans="1:26" ht="18" customHeight="1">
      <c r="A8" s="3216"/>
      <c r="B8" s="2232" t="s">
        <v>3746</v>
      </c>
      <c r="C8" s="2232" t="s">
        <v>3745</v>
      </c>
      <c r="D8" s="2232" t="s">
        <v>3744</v>
      </c>
      <c r="E8" s="2232" t="s">
        <v>3743</v>
      </c>
      <c r="F8" s="2232" t="s">
        <v>3886</v>
      </c>
      <c r="G8" s="2232" t="s">
        <v>3746</v>
      </c>
      <c r="H8" s="2232" t="s">
        <v>3745</v>
      </c>
      <c r="I8" s="2232" t="s">
        <v>3744</v>
      </c>
      <c r="J8" s="2232" t="s">
        <v>3743</v>
      </c>
      <c r="K8" s="2232" t="s">
        <v>3886</v>
      </c>
    </row>
    <row r="9" spans="1:26" ht="18" customHeight="1">
      <c r="A9" s="2229" t="s">
        <v>991</v>
      </c>
      <c r="B9" s="2357" t="s">
        <v>443</v>
      </c>
      <c r="C9" s="2350" t="s">
        <v>443</v>
      </c>
      <c r="D9" s="2350" t="s">
        <v>443</v>
      </c>
      <c r="E9" s="2350" t="s">
        <v>443</v>
      </c>
      <c r="F9" s="2350" t="s">
        <v>443</v>
      </c>
      <c r="G9" s="2350" t="s">
        <v>443</v>
      </c>
      <c r="H9" s="2350" t="s">
        <v>443</v>
      </c>
      <c r="I9" s="2350" t="s">
        <v>443</v>
      </c>
      <c r="J9" s="2350" t="s">
        <v>443</v>
      </c>
      <c r="K9" s="2350" t="s">
        <v>443</v>
      </c>
    </row>
    <row r="10" spans="1:26" ht="18" customHeight="1">
      <c r="A10" s="2228" t="s">
        <v>660</v>
      </c>
      <c r="B10" s="570" t="s">
        <v>432</v>
      </c>
      <c r="C10" s="731" t="s">
        <v>432</v>
      </c>
      <c r="D10" s="731" t="s">
        <v>432</v>
      </c>
      <c r="E10" s="731" t="s">
        <v>432</v>
      </c>
      <c r="F10" s="731" t="s">
        <v>432</v>
      </c>
      <c r="G10" s="731" t="s">
        <v>432</v>
      </c>
      <c r="H10" s="731" t="s">
        <v>432</v>
      </c>
      <c r="I10" s="731" t="s">
        <v>432</v>
      </c>
      <c r="J10" s="731" t="s">
        <v>432</v>
      </c>
      <c r="K10" s="731" t="s">
        <v>432</v>
      </c>
    </row>
    <row r="11" spans="1:26" s="1927" customFormat="1" ht="18" customHeight="1">
      <c r="A11" s="2227">
        <v>2</v>
      </c>
      <c r="B11" s="2236">
        <v>2149</v>
      </c>
      <c r="C11" s="1597">
        <v>1647</v>
      </c>
      <c r="D11" s="1597">
        <v>1753</v>
      </c>
      <c r="E11" s="1597">
        <v>1895</v>
      </c>
      <c r="F11" s="1597">
        <v>1489</v>
      </c>
      <c r="G11" s="1597">
        <v>129</v>
      </c>
      <c r="H11" s="1597">
        <v>129</v>
      </c>
      <c r="I11" s="1597">
        <v>71</v>
      </c>
      <c r="J11" s="1597">
        <v>70</v>
      </c>
      <c r="K11" s="1597">
        <v>85</v>
      </c>
    </row>
    <row r="12" spans="1:26" s="231" customFormat="1" ht="18" customHeight="1" thickBot="1">
      <c r="A12" s="2278"/>
      <c r="B12" s="2280"/>
      <c r="C12" s="2279"/>
      <c r="D12" s="2279"/>
      <c r="E12" s="2279"/>
      <c r="F12" s="2279"/>
      <c r="G12" s="2279"/>
    </row>
    <row r="13" spans="1:26" s="231" customFormat="1" ht="18" customHeight="1" thickTop="1">
      <c r="A13" s="3647" t="s">
        <v>697</v>
      </c>
      <c r="B13" s="3878" t="s">
        <v>3880</v>
      </c>
      <c r="C13" s="3878"/>
      <c r="D13" s="3878"/>
      <c r="E13" s="3878"/>
      <c r="F13" s="3879"/>
    </row>
    <row r="14" spans="1:26" s="231" customFormat="1" ht="18" customHeight="1">
      <c r="A14" s="3216"/>
      <c r="B14" s="2232" t="s">
        <v>3746</v>
      </c>
      <c r="C14" s="2232" t="s">
        <v>3745</v>
      </c>
      <c r="D14" s="2232" t="s">
        <v>3744</v>
      </c>
      <c r="E14" s="2232" t="s">
        <v>3743</v>
      </c>
      <c r="F14" s="2232" t="s">
        <v>3886</v>
      </c>
    </row>
    <row r="15" spans="1:26" s="231" customFormat="1" ht="18" customHeight="1">
      <c r="A15" s="2356" t="s">
        <v>991</v>
      </c>
      <c r="B15" s="2350" t="s">
        <v>443</v>
      </c>
      <c r="C15" s="2350" t="s">
        <v>443</v>
      </c>
      <c r="D15" s="2350" t="s">
        <v>443</v>
      </c>
      <c r="E15" s="2350" t="s">
        <v>443</v>
      </c>
      <c r="F15" s="2350" t="s">
        <v>443</v>
      </c>
    </row>
    <row r="16" spans="1:26" s="231" customFormat="1" ht="18" customHeight="1">
      <c r="A16" s="2355" t="s">
        <v>660</v>
      </c>
      <c r="B16" s="731" t="s">
        <v>432</v>
      </c>
      <c r="C16" s="731" t="s">
        <v>432</v>
      </c>
      <c r="D16" s="731" t="s">
        <v>432</v>
      </c>
      <c r="E16" s="731" t="s">
        <v>432</v>
      </c>
      <c r="F16" s="731" t="s">
        <v>432</v>
      </c>
    </row>
    <row r="17" spans="1:11" s="2225" customFormat="1" ht="18" customHeight="1">
      <c r="A17" s="2354">
        <v>2</v>
      </c>
      <c r="B17" s="1597">
        <v>52</v>
      </c>
      <c r="C17" s="1597">
        <v>52</v>
      </c>
      <c r="D17" s="1597">
        <v>84</v>
      </c>
      <c r="E17" s="1597">
        <v>47</v>
      </c>
      <c r="F17" s="1597">
        <v>30</v>
      </c>
    </row>
    <row r="18" spans="1:11" s="231" customFormat="1" ht="15" customHeight="1">
      <c r="A18" s="2278" t="s">
        <v>3885</v>
      </c>
      <c r="B18" s="2280"/>
      <c r="C18" s="2279"/>
      <c r="D18" s="2279"/>
      <c r="E18" s="2279"/>
      <c r="F18" s="2279"/>
      <c r="G18" s="2279"/>
    </row>
    <row r="19" spans="1:11" s="231" customFormat="1" ht="15" customHeight="1">
      <c r="A19" s="2278" t="s">
        <v>3884</v>
      </c>
      <c r="B19" s="2280"/>
      <c r="C19" s="2279"/>
      <c r="D19" s="2279"/>
      <c r="E19" s="2279"/>
      <c r="F19" s="2279"/>
      <c r="G19" s="2279"/>
    </row>
    <row r="20" spans="1:11" s="231" customFormat="1" ht="15" customHeight="1">
      <c r="A20" s="2278" t="s">
        <v>3883</v>
      </c>
      <c r="B20" s="2280"/>
      <c r="C20" s="2279"/>
      <c r="D20" s="2279"/>
      <c r="E20" s="2279"/>
      <c r="F20" s="2279"/>
      <c r="G20" s="2279"/>
    </row>
    <row r="21" spans="1:11" s="231" customFormat="1" ht="15" customHeight="1">
      <c r="A21" s="2235"/>
      <c r="B21" s="2234"/>
      <c r="C21" s="2234"/>
      <c r="D21" s="2234"/>
      <c r="E21" s="2234"/>
      <c r="F21" s="2234"/>
      <c r="G21" s="2234"/>
      <c r="H21" s="2234"/>
      <c r="I21" s="2234"/>
      <c r="J21" s="2234"/>
      <c r="K21" s="2234"/>
    </row>
    <row r="22" spans="1:11" s="2233" customFormat="1" ht="19.899999999999999" customHeight="1">
      <c r="A22" s="3861" t="s">
        <v>3751</v>
      </c>
      <c r="B22" s="3861"/>
      <c r="C22" s="3861"/>
      <c r="D22" s="3861"/>
      <c r="E22" s="3861"/>
      <c r="F22" s="3861"/>
      <c r="G22" s="3861"/>
      <c r="H22" s="3861"/>
      <c r="I22" s="3861"/>
      <c r="J22" s="3861"/>
      <c r="K22" s="3861"/>
    </row>
    <row r="23" spans="1:11" s="231" customFormat="1" ht="15" customHeight="1" thickBot="1">
      <c r="A23" s="2224" t="s">
        <v>215</v>
      </c>
      <c r="H23" s="232"/>
      <c r="I23" s="232"/>
    </row>
    <row r="24" spans="1:11" s="701" customFormat="1" ht="18" customHeight="1" thickTop="1">
      <c r="A24" s="3647" t="s">
        <v>697</v>
      </c>
      <c r="B24" s="3880" t="s">
        <v>3882</v>
      </c>
      <c r="C24" s="3881"/>
      <c r="D24" s="3882" t="s">
        <v>3881</v>
      </c>
      <c r="E24" s="3883"/>
      <c r="F24" s="3884" t="s">
        <v>3880</v>
      </c>
      <c r="G24" s="3884"/>
      <c r="H24" s="2073"/>
      <c r="I24" s="2073"/>
      <c r="J24" s="2073"/>
    </row>
    <row r="25" spans="1:11" s="1846" customFormat="1" ht="18" customHeight="1">
      <c r="A25" s="3216"/>
      <c r="B25" s="2353" t="s">
        <v>3879</v>
      </c>
      <c r="C25" s="2353" t="s">
        <v>3796</v>
      </c>
      <c r="D25" s="2353" t="s">
        <v>3879</v>
      </c>
      <c r="E25" s="2353" t="s">
        <v>3796</v>
      </c>
      <c r="F25" s="2353" t="s">
        <v>3879</v>
      </c>
      <c r="G25" s="2352" t="s">
        <v>3796</v>
      </c>
      <c r="H25" s="2237"/>
      <c r="I25" s="2237"/>
      <c r="J25" s="2237"/>
    </row>
    <row r="26" spans="1:11" s="701" customFormat="1" ht="18" customHeight="1">
      <c r="A26" s="2229" t="s">
        <v>991</v>
      </c>
      <c r="B26" s="2351" t="s">
        <v>443</v>
      </c>
      <c r="C26" s="2351" t="s">
        <v>443</v>
      </c>
      <c r="D26" s="2351" t="s">
        <v>443</v>
      </c>
      <c r="E26" s="2351" t="s">
        <v>443</v>
      </c>
      <c r="F26" s="2351" t="s">
        <v>443</v>
      </c>
      <c r="G26" s="2350" t="s">
        <v>443</v>
      </c>
      <c r="H26" s="2073"/>
      <c r="I26" s="2073"/>
      <c r="J26" s="2073"/>
    </row>
    <row r="27" spans="1:11" s="701" customFormat="1" ht="18" customHeight="1">
      <c r="A27" s="2228" t="s">
        <v>660</v>
      </c>
      <c r="B27" s="557" t="s">
        <v>432</v>
      </c>
      <c r="C27" s="557" t="s">
        <v>432</v>
      </c>
      <c r="D27" s="557" t="s">
        <v>432</v>
      </c>
      <c r="E27" s="557" t="s">
        <v>432</v>
      </c>
      <c r="F27" s="557" t="s">
        <v>443</v>
      </c>
      <c r="G27" s="731" t="s">
        <v>432</v>
      </c>
      <c r="H27" s="2073"/>
      <c r="I27" s="2073"/>
      <c r="J27" s="2073"/>
    </row>
    <row r="28" spans="1:11" s="2225" customFormat="1" ht="18" customHeight="1">
      <c r="A28" s="2227">
        <v>2</v>
      </c>
      <c r="B28" s="2349">
        <v>5185</v>
      </c>
      <c r="C28" s="2349">
        <v>15288</v>
      </c>
      <c r="D28" s="2349">
        <v>185</v>
      </c>
      <c r="E28" s="2349">
        <v>653</v>
      </c>
      <c r="F28" s="2349">
        <v>77</v>
      </c>
      <c r="G28" s="1597">
        <v>360</v>
      </c>
      <c r="H28" s="1593"/>
      <c r="I28" s="1593"/>
      <c r="J28" s="1593"/>
    </row>
    <row r="29" spans="1:11" s="231" customFormat="1" ht="15" customHeight="1">
      <c r="A29" s="2278" t="s">
        <v>3878</v>
      </c>
      <c r="B29" s="2280"/>
      <c r="C29" s="2279"/>
      <c r="D29" s="2279"/>
      <c r="E29" s="2279"/>
      <c r="F29" s="2279"/>
      <c r="G29" s="2279"/>
    </row>
    <row r="30" spans="1:11" s="231" customFormat="1" ht="15" customHeight="1">
      <c r="A30" s="232" t="s">
        <v>3732</v>
      </c>
    </row>
  </sheetData>
  <mergeCells count="14">
    <mergeCell ref="A3:K3"/>
    <mergeCell ref="A7:A8"/>
    <mergeCell ref="B7:F7"/>
    <mergeCell ref="G7:K7"/>
    <mergeCell ref="A1:D1"/>
    <mergeCell ref="A2:D2"/>
    <mergeCell ref="A5:K5"/>
    <mergeCell ref="B13:F13"/>
    <mergeCell ref="A13:A14"/>
    <mergeCell ref="A24:A25"/>
    <mergeCell ref="B24:C24"/>
    <mergeCell ref="A22:K22"/>
    <mergeCell ref="D24:E24"/>
    <mergeCell ref="F24:G24"/>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zoomScaleSheetLayoutView="100" workbookViewId="0">
      <selection activeCell="G7" sqref="G7:G8"/>
    </sheetView>
  </sheetViews>
  <sheetFormatPr defaultColWidth="9" defaultRowHeight="13.5"/>
  <cols>
    <col min="1" max="1" width="10.625" style="204" customWidth="1"/>
    <col min="2" max="3" width="13.625" style="204" customWidth="1"/>
    <col min="4" max="7" width="12.625" style="204" customWidth="1"/>
    <col min="8" max="9" width="13.625" style="204" customWidth="1"/>
    <col min="10" max="10" width="12.625" style="204" customWidth="1"/>
    <col min="11" max="16384" width="9" style="204"/>
  </cols>
  <sheetData>
    <row r="1" spans="1:10" s="1763" customFormat="1" ht="20.100000000000001" customHeight="1">
      <c r="A1" s="3046" t="str">
        <f>HYPERLINK("#目次!A1","【目次に戻る】")</f>
        <v>【目次に戻る】</v>
      </c>
      <c r="B1" s="3046"/>
      <c r="C1" s="3046"/>
      <c r="D1" s="3046"/>
      <c r="E1" s="1762"/>
      <c r="F1" s="1762"/>
      <c r="G1" s="1762"/>
      <c r="H1" s="1762"/>
      <c r="I1" s="1762"/>
      <c r="J1" s="1762"/>
    </row>
    <row r="2" spans="1:10"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row>
    <row r="3" spans="1:10" ht="26.1" customHeight="1">
      <c r="A3" s="3110" t="s">
        <v>341</v>
      </c>
      <c r="B3" s="3110"/>
      <c r="C3" s="3110"/>
      <c r="D3" s="3110"/>
      <c r="E3" s="3110"/>
      <c r="F3" s="3110"/>
      <c r="G3" s="3110"/>
      <c r="H3" s="3110"/>
      <c r="I3" s="3110"/>
      <c r="J3" s="3110"/>
    </row>
    <row r="4" spans="1:10" s="89" customFormat="1" ht="15" customHeight="1">
      <c r="A4" s="229"/>
      <c r="B4" s="229"/>
      <c r="C4" s="229"/>
      <c r="D4" s="229"/>
      <c r="E4" s="229"/>
      <c r="F4" s="229"/>
      <c r="G4" s="229"/>
      <c r="H4" s="229"/>
      <c r="I4" s="229"/>
      <c r="J4" s="229"/>
    </row>
    <row r="5" spans="1:10" s="89" customFormat="1" ht="15" customHeight="1" thickBot="1">
      <c r="J5" s="254" t="s">
        <v>340</v>
      </c>
    </row>
    <row r="6" spans="1:10" ht="18" customHeight="1" thickTop="1">
      <c r="A6" s="3111" t="s">
        <v>279</v>
      </c>
      <c r="B6" s="3114" t="s">
        <v>25</v>
      </c>
      <c r="C6" s="3115"/>
      <c r="D6" s="3115"/>
      <c r="E6" s="3115"/>
      <c r="F6" s="3115"/>
      <c r="G6" s="3115"/>
      <c r="H6" s="3115"/>
      <c r="I6" s="3115"/>
      <c r="J6" s="3115"/>
    </row>
    <row r="7" spans="1:10" ht="18" customHeight="1">
      <c r="A7" s="3112"/>
      <c r="B7" s="3116" t="s">
        <v>320</v>
      </c>
      <c r="C7" s="3117"/>
      <c r="D7" s="3117"/>
      <c r="E7" s="3118"/>
      <c r="F7" s="3119" t="s">
        <v>336</v>
      </c>
      <c r="G7" s="3121" t="s">
        <v>339</v>
      </c>
      <c r="H7" s="3121" t="s">
        <v>278</v>
      </c>
      <c r="I7" s="3123" t="s">
        <v>335</v>
      </c>
      <c r="J7" s="3106" t="s">
        <v>338</v>
      </c>
    </row>
    <row r="8" spans="1:10" ht="18" customHeight="1">
      <c r="A8" s="3112"/>
      <c r="B8" s="3106" t="s">
        <v>337</v>
      </c>
      <c r="C8" s="3106" t="s">
        <v>438</v>
      </c>
      <c r="D8" s="3108" t="s">
        <v>439</v>
      </c>
      <c r="E8" s="3109"/>
      <c r="F8" s="3120"/>
      <c r="G8" s="3122"/>
      <c r="H8" s="3122"/>
      <c r="I8" s="3124"/>
      <c r="J8" s="3126"/>
    </row>
    <row r="9" spans="1:10" ht="18" customHeight="1">
      <c r="A9" s="3113"/>
      <c r="B9" s="3107"/>
      <c r="C9" s="3107"/>
      <c r="D9" s="257" t="s">
        <v>334</v>
      </c>
      <c r="E9" s="258" t="s">
        <v>333</v>
      </c>
      <c r="F9" s="3039"/>
      <c r="G9" s="259" t="s">
        <v>332</v>
      </c>
      <c r="H9" s="260" t="s">
        <v>331</v>
      </c>
      <c r="I9" s="3125"/>
      <c r="J9" s="228" t="s">
        <v>330</v>
      </c>
    </row>
    <row r="10" spans="1:10" s="89" customFormat="1" ht="18" customHeight="1">
      <c r="A10" s="227"/>
      <c r="B10" s="211" t="s">
        <v>329</v>
      </c>
      <c r="C10" s="226" t="s">
        <v>329</v>
      </c>
      <c r="D10" s="133" t="s">
        <v>4</v>
      </c>
      <c r="E10" s="133" t="s">
        <v>314</v>
      </c>
      <c r="F10" s="133" t="s">
        <v>328</v>
      </c>
      <c r="G10" s="133" t="s">
        <v>4</v>
      </c>
      <c r="H10" s="133" t="s">
        <v>4</v>
      </c>
      <c r="I10" s="133" t="s">
        <v>4</v>
      </c>
      <c r="J10" s="90"/>
    </row>
    <row r="11" spans="1:10" s="337" customFormat="1" ht="18" customHeight="1">
      <c r="A11" s="331" t="s">
        <v>25</v>
      </c>
      <c r="B11" s="332">
        <f>B12+B39+B41+B43</f>
        <v>15920405</v>
      </c>
      <c r="C11" s="333">
        <f>C12+C39+C41+C43</f>
        <v>15576130</v>
      </c>
      <c r="D11" s="334">
        <f t="shared" ref="D11:D22" si="0">B11-C11</f>
        <v>344275</v>
      </c>
      <c r="E11" s="335">
        <f t="shared" ref="E11:E22" si="1">D11/C11*100</f>
        <v>2.2102730267402748</v>
      </c>
      <c r="F11" s="336">
        <f>F12+F39+F41+F43</f>
        <v>2183.02</v>
      </c>
      <c r="G11" s="334">
        <f t="shared" ref="G11:G22" si="2">B11/F11</f>
        <v>7292.835154968805</v>
      </c>
      <c r="H11" s="334">
        <f>H12+H39+H41+H43</f>
        <v>2405115</v>
      </c>
      <c r="I11" s="334">
        <f>I12+I39+I41+I43</f>
        <v>13515271</v>
      </c>
      <c r="J11" s="335">
        <f t="shared" ref="J11:J22" si="3">B11/I11*100</f>
        <v>117.7956772009973</v>
      </c>
    </row>
    <row r="12" spans="1:10" s="337" customFormat="1" ht="18" customHeight="1">
      <c r="A12" s="331" t="s">
        <v>274</v>
      </c>
      <c r="B12" s="332">
        <f>SUM(B13:B37)</f>
        <v>12033592</v>
      </c>
      <c r="C12" s="333">
        <f>SUM(C13:C37)</f>
        <v>11711537</v>
      </c>
      <c r="D12" s="334">
        <f>B12-C12</f>
        <v>322055</v>
      </c>
      <c r="E12" s="335">
        <f>D12/C12*100</f>
        <v>2.7498952528604912</v>
      </c>
      <c r="F12" s="336">
        <f>SUM(F13:F37)</f>
        <v>618.79999999999984</v>
      </c>
      <c r="G12" s="334">
        <f>B12/F12</f>
        <v>19446.658047834524</v>
      </c>
      <c r="H12" s="334">
        <f>SUM(H13:H37)</f>
        <v>2760830</v>
      </c>
      <c r="I12" s="334">
        <f>SUM(I13:I37)</f>
        <v>9272740</v>
      </c>
      <c r="J12" s="335">
        <f>B12/I12*100</f>
        <v>129.77385325157397</v>
      </c>
    </row>
    <row r="13" spans="1:10" ht="18" customHeight="1">
      <c r="A13" s="225" t="s">
        <v>273</v>
      </c>
      <c r="B13" s="224">
        <v>853068</v>
      </c>
      <c r="C13" s="223">
        <v>819247</v>
      </c>
      <c r="D13" s="221">
        <f t="shared" si="0"/>
        <v>33821</v>
      </c>
      <c r="E13" s="220">
        <f t="shared" si="1"/>
        <v>4.128303185730311</v>
      </c>
      <c r="F13" s="222">
        <v>11.66</v>
      </c>
      <c r="G13" s="221">
        <f t="shared" si="2"/>
        <v>73161.921097770159</v>
      </c>
      <c r="H13" s="221">
        <v>794656</v>
      </c>
      <c r="I13" s="221">
        <v>58406</v>
      </c>
      <c r="J13" s="220">
        <f t="shared" si="3"/>
        <v>1460.5828168338869</v>
      </c>
    </row>
    <row r="14" spans="1:10" ht="18" customHeight="1">
      <c r="A14" s="225" t="s">
        <v>272</v>
      </c>
      <c r="B14" s="224">
        <v>608603</v>
      </c>
      <c r="C14" s="223">
        <v>605926</v>
      </c>
      <c r="D14" s="221">
        <f t="shared" si="0"/>
        <v>2677</v>
      </c>
      <c r="E14" s="220">
        <f t="shared" si="1"/>
        <v>0.44180312447394565</v>
      </c>
      <c r="F14" s="222">
        <v>10.210000000000001</v>
      </c>
      <c r="G14" s="221">
        <f t="shared" si="2"/>
        <v>59608.521057786478</v>
      </c>
      <c r="H14" s="221">
        <v>467419</v>
      </c>
      <c r="I14" s="221">
        <v>141183</v>
      </c>
      <c r="J14" s="220">
        <f t="shared" si="3"/>
        <v>431.07385450089606</v>
      </c>
    </row>
    <row r="15" spans="1:10" ht="18" customHeight="1">
      <c r="A15" s="225" t="s">
        <v>271</v>
      </c>
      <c r="B15" s="224">
        <v>940785</v>
      </c>
      <c r="C15" s="223">
        <v>886173</v>
      </c>
      <c r="D15" s="221">
        <f t="shared" si="0"/>
        <v>54612</v>
      </c>
      <c r="E15" s="220">
        <f t="shared" si="1"/>
        <v>6.1626792962547947</v>
      </c>
      <c r="F15" s="222">
        <v>20.37</v>
      </c>
      <c r="G15" s="221">
        <f t="shared" si="2"/>
        <v>46184.83063328424</v>
      </c>
      <c r="H15" s="221">
        <v>697492</v>
      </c>
      <c r="I15" s="221">
        <v>243283</v>
      </c>
      <c r="J15" s="220">
        <f t="shared" si="3"/>
        <v>386.70396205242457</v>
      </c>
    </row>
    <row r="16" spans="1:10" ht="18" customHeight="1">
      <c r="A16" s="225" t="s">
        <v>270</v>
      </c>
      <c r="B16" s="224">
        <v>775549</v>
      </c>
      <c r="C16" s="223">
        <v>750120</v>
      </c>
      <c r="D16" s="221">
        <f t="shared" si="0"/>
        <v>25429</v>
      </c>
      <c r="E16" s="220">
        <f t="shared" si="1"/>
        <v>3.3899909347837682</v>
      </c>
      <c r="F16" s="222">
        <v>18.22</v>
      </c>
      <c r="G16" s="221">
        <f t="shared" si="2"/>
        <v>42565.806805708016</v>
      </c>
      <c r="H16" s="221">
        <v>441988</v>
      </c>
      <c r="I16" s="221">
        <v>333560</v>
      </c>
      <c r="J16" s="220">
        <f t="shared" si="3"/>
        <v>232.50659551504978</v>
      </c>
    </row>
    <row r="17" spans="1:10" ht="18" customHeight="1">
      <c r="A17" s="225" t="s">
        <v>269</v>
      </c>
      <c r="B17" s="224">
        <v>346132</v>
      </c>
      <c r="C17" s="223">
        <v>345423</v>
      </c>
      <c r="D17" s="221">
        <f t="shared" si="0"/>
        <v>709</v>
      </c>
      <c r="E17" s="220">
        <f t="shared" si="1"/>
        <v>0.20525558518106785</v>
      </c>
      <c r="F17" s="222">
        <v>11.29</v>
      </c>
      <c r="G17" s="221">
        <f t="shared" si="2"/>
        <v>30658.281665190436</v>
      </c>
      <c r="H17" s="221">
        <v>126408</v>
      </c>
      <c r="I17" s="221">
        <v>219724</v>
      </c>
      <c r="J17" s="220">
        <f t="shared" si="3"/>
        <v>157.53035626513264</v>
      </c>
    </row>
    <row r="18" spans="1:10" ht="18" customHeight="1">
      <c r="A18" s="225" t="s">
        <v>268</v>
      </c>
      <c r="B18" s="224">
        <v>303931</v>
      </c>
      <c r="C18" s="223">
        <v>294756</v>
      </c>
      <c r="D18" s="221">
        <f t="shared" si="0"/>
        <v>9175</v>
      </c>
      <c r="E18" s="220">
        <f t="shared" si="1"/>
        <v>3.1127441002049152</v>
      </c>
      <c r="F18" s="222">
        <v>10.11</v>
      </c>
      <c r="G18" s="221">
        <f t="shared" si="2"/>
        <v>30062.413452027697</v>
      </c>
      <c r="H18" s="221">
        <v>105857</v>
      </c>
      <c r="I18" s="221">
        <v>198073</v>
      </c>
      <c r="J18" s="220">
        <f t="shared" si="3"/>
        <v>153.44393228759094</v>
      </c>
    </row>
    <row r="19" spans="1:10" ht="18" customHeight="1">
      <c r="A19" s="225" t="s">
        <v>267</v>
      </c>
      <c r="B19" s="224">
        <v>279181</v>
      </c>
      <c r="C19" s="223">
        <v>279272</v>
      </c>
      <c r="D19" s="221">
        <f t="shared" si="0"/>
        <v>-91</v>
      </c>
      <c r="E19" s="222">
        <f t="shared" si="1"/>
        <v>-3.258472027270904E-2</v>
      </c>
      <c r="F19" s="222">
        <v>13.77</v>
      </c>
      <c r="G19" s="221">
        <f t="shared" si="2"/>
        <v>20274.582425562818</v>
      </c>
      <c r="H19" s="221">
        <v>22907</v>
      </c>
      <c r="I19" s="221">
        <v>256274</v>
      </c>
      <c r="J19" s="220">
        <f t="shared" si="3"/>
        <v>108.93847990822323</v>
      </c>
    </row>
    <row r="20" spans="1:10" ht="18" customHeight="1">
      <c r="A20" s="225" t="s">
        <v>266</v>
      </c>
      <c r="B20" s="224">
        <v>608532</v>
      </c>
      <c r="C20" s="223">
        <v>548976</v>
      </c>
      <c r="D20" s="221">
        <f t="shared" si="0"/>
        <v>59556</v>
      </c>
      <c r="E20" s="220">
        <f t="shared" si="1"/>
        <v>10.848561685756755</v>
      </c>
      <c r="F20" s="222">
        <v>40.159999999999997</v>
      </c>
      <c r="G20" s="221">
        <f t="shared" si="2"/>
        <v>15152.689243027889</v>
      </c>
      <c r="H20" s="221">
        <v>110425</v>
      </c>
      <c r="I20" s="221">
        <v>498109</v>
      </c>
      <c r="J20" s="220">
        <f t="shared" si="3"/>
        <v>122.16844104402851</v>
      </c>
    </row>
    <row r="21" spans="1:10" ht="18" customHeight="1">
      <c r="A21" s="225" t="s">
        <v>265</v>
      </c>
      <c r="B21" s="224">
        <v>544022</v>
      </c>
      <c r="C21" s="223">
        <v>527019</v>
      </c>
      <c r="D21" s="221">
        <f t="shared" si="0"/>
        <v>17003</v>
      </c>
      <c r="E21" s="220">
        <f t="shared" si="1"/>
        <v>3.2262593948225775</v>
      </c>
      <c r="F21" s="222">
        <v>22.84</v>
      </c>
      <c r="G21" s="221">
        <f t="shared" si="2"/>
        <v>23818.826619964973</v>
      </c>
      <c r="H21" s="221">
        <v>157167</v>
      </c>
      <c r="I21" s="221">
        <v>386855</v>
      </c>
      <c r="J21" s="220">
        <f t="shared" si="3"/>
        <v>140.62684985330421</v>
      </c>
    </row>
    <row r="22" spans="1:10" ht="18" customHeight="1">
      <c r="A22" s="225" t="s">
        <v>264</v>
      </c>
      <c r="B22" s="224">
        <v>293832</v>
      </c>
      <c r="C22" s="223">
        <v>293382</v>
      </c>
      <c r="D22" s="221">
        <f t="shared" si="0"/>
        <v>450</v>
      </c>
      <c r="E22" s="220">
        <f t="shared" si="1"/>
        <v>0.15338364316829253</v>
      </c>
      <c r="F22" s="222">
        <v>14.67</v>
      </c>
      <c r="G22" s="221">
        <f t="shared" si="2"/>
        <v>20029.447852760735</v>
      </c>
      <c r="H22" s="221">
        <v>16209</v>
      </c>
      <c r="I22" s="221">
        <v>277622</v>
      </c>
      <c r="J22" s="220">
        <f t="shared" si="3"/>
        <v>105.83887444078638</v>
      </c>
    </row>
    <row r="23" spans="1:10" ht="18" customHeight="1">
      <c r="A23" s="225"/>
      <c r="B23" s="224"/>
      <c r="C23" s="223"/>
      <c r="D23" s="221"/>
      <c r="E23" s="220"/>
      <c r="F23" s="222"/>
      <c r="G23" s="221"/>
      <c r="H23" s="221"/>
      <c r="I23" s="221"/>
      <c r="J23" s="220"/>
    </row>
    <row r="24" spans="1:10" ht="18" customHeight="1">
      <c r="A24" s="225" t="s">
        <v>263</v>
      </c>
      <c r="B24" s="224">
        <v>693865</v>
      </c>
      <c r="C24" s="223">
        <v>684451</v>
      </c>
      <c r="D24" s="221">
        <f t="shared" ref="D24:D33" si="4">B24-C24</f>
        <v>9414</v>
      </c>
      <c r="E24" s="220">
        <f t="shared" ref="E24:E33" si="5">D24/C24*100</f>
        <v>1.3754089043627666</v>
      </c>
      <c r="F24" s="222">
        <v>60.66</v>
      </c>
      <c r="G24" s="221">
        <f t="shared" ref="G24:G33" si="6">B24/F24</f>
        <v>11438.592152983845</v>
      </c>
      <c r="H24" s="221">
        <v>-23216</v>
      </c>
      <c r="I24" s="221">
        <v>717082</v>
      </c>
      <c r="J24" s="220">
        <f t="shared" ref="J24:J33" si="7">B24/I24*100</f>
        <v>96.762294967660594</v>
      </c>
    </row>
    <row r="25" spans="1:10" ht="18" customHeight="1">
      <c r="A25" s="225" t="s">
        <v>262</v>
      </c>
      <c r="B25" s="224">
        <v>856870</v>
      </c>
      <c r="C25" s="223">
        <v>812810</v>
      </c>
      <c r="D25" s="221">
        <f t="shared" si="4"/>
        <v>44060</v>
      </c>
      <c r="E25" s="220">
        <f t="shared" si="5"/>
        <v>5.4207010248397536</v>
      </c>
      <c r="F25" s="222">
        <v>58.05</v>
      </c>
      <c r="G25" s="221">
        <f t="shared" si="6"/>
        <v>14760.895779500432</v>
      </c>
      <c r="H25" s="221">
        <v>-46477</v>
      </c>
      <c r="I25" s="221">
        <v>903346</v>
      </c>
      <c r="J25" s="220">
        <f t="shared" si="7"/>
        <v>94.855127492677227</v>
      </c>
    </row>
    <row r="26" spans="1:10" ht="18" customHeight="1">
      <c r="A26" s="225" t="s">
        <v>261</v>
      </c>
      <c r="B26" s="224">
        <v>539109</v>
      </c>
      <c r="C26" s="223">
        <v>520698</v>
      </c>
      <c r="D26" s="221">
        <f t="shared" si="4"/>
        <v>18411</v>
      </c>
      <c r="E26" s="220">
        <f t="shared" si="5"/>
        <v>3.5358307502621478</v>
      </c>
      <c r="F26" s="222">
        <v>15.11</v>
      </c>
      <c r="G26" s="221">
        <f t="shared" si="6"/>
        <v>35678.954334877562</v>
      </c>
      <c r="H26" s="221">
        <v>314567</v>
      </c>
      <c r="I26" s="221">
        <v>224533</v>
      </c>
      <c r="J26" s="220">
        <f t="shared" si="7"/>
        <v>240.10234575763917</v>
      </c>
    </row>
    <row r="27" spans="1:10" ht="18" customHeight="1">
      <c r="A27" s="225" t="s">
        <v>260</v>
      </c>
      <c r="B27" s="224">
        <v>313270</v>
      </c>
      <c r="C27" s="223">
        <v>289176</v>
      </c>
      <c r="D27" s="221">
        <f t="shared" si="4"/>
        <v>24094</v>
      </c>
      <c r="E27" s="220">
        <f t="shared" si="5"/>
        <v>8.3319500926771237</v>
      </c>
      <c r="F27" s="222">
        <v>15.59</v>
      </c>
      <c r="G27" s="221">
        <f t="shared" si="6"/>
        <v>20094.291212315587</v>
      </c>
      <c r="H27" s="221">
        <v>-14945</v>
      </c>
      <c r="I27" s="221">
        <v>328215</v>
      </c>
      <c r="J27" s="220">
        <f t="shared" si="7"/>
        <v>95.446582270767635</v>
      </c>
    </row>
    <row r="28" spans="1:10" ht="18" customHeight="1">
      <c r="A28" s="225" t="s">
        <v>259</v>
      </c>
      <c r="B28" s="224">
        <v>479975</v>
      </c>
      <c r="C28" s="223">
        <v>480172</v>
      </c>
      <c r="D28" s="221">
        <f t="shared" si="4"/>
        <v>-197</v>
      </c>
      <c r="E28" s="222">
        <f t="shared" si="5"/>
        <v>-4.1026965337420757E-2</v>
      </c>
      <c r="F28" s="222">
        <v>34.06</v>
      </c>
      <c r="G28" s="221">
        <f t="shared" si="6"/>
        <v>14092.043452730475</v>
      </c>
      <c r="H28" s="221">
        <v>-84022</v>
      </c>
      <c r="I28" s="221">
        <v>563997</v>
      </c>
      <c r="J28" s="220">
        <f t="shared" si="7"/>
        <v>85.102403026966456</v>
      </c>
    </row>
    <row r="29" spans="1:10" ht="18" customHeight="1">
      <c r="A29" s="225" t="s">
        <v>258</v>
      </c>
      <c r="B29" s="224">
        <v>417146</v>
      </c>
      <c r="C29" s="223">
        <v>422995</v>
      </c>
      <c r="D29" s="221">
        <f t="shared" si="4"/>
        <v>-5849</v>
      </c>
      <c r="E29" s="220">
        <f t="shared" si="5"/>
        <v>-1.382758661449899</v>
      </c>
      <c r="F29" s="222">
        <v>13.01</v>
      </c>
      <c r="G29" s="221">
        <f t="shared" si="6"/>
        <v>32063.48962336664</v>
      </c>
      <c r="H29" s="221">
        <v>125978</v>
      </c>
      <c r="I29" s="221">
        <v>291167</v>
      </c>
      <c r="J29" s="220">
        <f t="shared" si="7"/>
        <v>143.26692241909282</v>
      </c>
    </row>
    <row r="30" spans="1:10" ht="18" customHeight="1">
      <c r="A30" s="225" t="s">
        <v>257</v>
      </c>
      <c r="B30" s="224">
        <v>329753</v>
      </c>
      <c r="C30" s="223">
        <v>321581</v>
      </c>
      <c r="D30" s="221">
        <f t="shared" si="4"/>
        <v>8172</v>
      </c>
      <c r="E30" s="220">
        <f t="shared" si="5"/>
        <v>2.5411949089032002</v>
      </c>
      <c r="F30" s="222">
        <v>20.61</v>
      </c>
      <c r="G30" s="221">
        <f t="shared" si="6"/>
        <v>15999.660359049005</v>
      </c>
      <c r="H30" s="221">
        <v>-11323</v>
      </c>
      <c r="I30" s="221">
        <v>341076</v>
      </c>
      <c r="J30" s="220">
        <f t="shared" si="7"/>
        <v>96.680212034854407</v>
      </c>
    </row>
    <row r="31" spans="1:10" ht="18" customHeight="1">
      <c r="A31" s="225" t="s">
        <v>256</v>
      </c>
      <c r="B31" s="224">
        <v>194004</v>
      </c>
      <c r="C31" s="223">
        <v>191626</v>
      </c>
      <c r="D31" s="221">
        <f t="shared" si="4"/>
        <v>2378</v>
      </c>
      <c r="E31" s="220">
        <f t="shared" si="5"/>
        <v>1.2409589512905348</v>
      </c>
      <c r="F31" s="222">
        <v>10.16</v>
      </c>
      <c r="G31" s="221">
        <f t="shared" si="6"/>
        <v>19094.881889763779</v>
      </c>
      <c r="H31" s="221">
        <v>-18260</v>
      </c>
      <c r="I31" s="221">
        <v>212264</v>
      </c>
      <c r="J31" s="220">
        <f t="shared" si="7"/>
        <v>91.397504993781325</v>
      </c>
    </row>
    <row r="32" spans="1:10" ht="18" customHeight="1">
      <c r="A32" s="225" t="s">
        <v>255</v>
      </c>
      <c r="B32" s="224">
        <v>508099</v>
      </c>
      <c r="C32" s="223">
        <v>493747</v>
      </c>
      <c r="D32" s="221">
        <f t="shared" si="4"/>
        <v>14352</v>
      </c>
      <c r="E32" s="220">
        <f t="shared" si="5"/>
        <v>2.9067518384921831</v>
      </c>
      <c r="F32" s="222">
        <v>32.22</v>
      </c>
      <c r="G32" s="221">
        <f t="shared" si="6"/>
        <v>15769.677219118561</v>
      </c>
      <c r="H32" s="221">
        <v>-53816</v>
      </c>
      <c r="I32" s="221">
        <v>561916</v>
      </c>
      <c r="J32" s="220">
        <f t="shared" si="7"/>
        <v>90.42258985328769</v>
      </c>
    </row>
    <row r="33" spans="1:10" ht="18" customHeight="1">
      <c r="A33" s="225" t="s">
        <v>254</v>
      </c>
      <c r="B33" s="224">
        <v>605084</v>
      </c>
      <c r="C33" s="223">
        <v>588243</v>
      </c>
      <c r="D33" s="221">
        <f t="shared" si="4"/>
        <v>16841</v>
      </c>
      <c r="E33" s="220">
        <f t="shared" si="5"/>
        <v>2.8629324955843081</v>
      </c>
      <c r="F33" s="222">
        <v>48.08</v>
      </c>
      <c r="G33" s="221">
        <f t="shared" si="6"/>
        <v>12584.941763727122</v>
      </c>
      <c r="H33" s="221">
        <v>-116636</v>
      </c>
      <c r="I33" s="221">
        <v>721722</v>
      </c>
      <c r="J33" s="220">
        <f t="shared" si="7"/>
        <v>83.838929670981344</v>
      </c>
    </row>
    <row r="34" spans="1:10" ht="18" customHeight="1">
      <c r="A34" s="225"/>
      <c r="B34" s="224"/>
      <c r="C34" s="223"/>
      <c r="D34" s="221"/>
      <c r="E34" s="220"/>
      <c r="F34" s="222"/>
      <c r="G34" s="221"/>
      <c r="H34" s="221"/>
      <c r="I34" s="221"/>
      <c r="J34" s="220"/>
    </row>
    <row r="35" spans="1:10" ht="18" customHeight="1">
      <c r="A35" s="225" t="s">
        <v>253</v>
      </c>
      <c r="B35" s="224">
        <v>608968</v>
      </c>
      <c r="C35" s="223">
        <v>608632</v>
      </c>
      <c r="D35" s="221">
        <f>B35-C35</f>
        <v>336</v>
      </c>
      <c r="E35" s="220">
        <f>D35/C35*100</f>
        <v>5.5205772946542407E-2</v>
      </c>
      <c r="F35" s="222">
        <v>53.25</v>
      </c>
      <c r="G35" s="221">
        <f>B35/F35</f>
        <v>11436.018779342723</v>
      </c>
      <c r="H35" s="221">
        <v>-61152</v>
      </c>
      <c r="I35" s="221">
        <v>670122</v>
      </c>
      <c r="J35" s="220">
        <f>B35/I35*100</f>
        <v>90.874199026445936</v>
      </c>
    </row>
    <row r="36" spans="1:10" s="337" customFormat="1" ht="18" customHeight="1">
      <c r="A36" s="331" t="s">
        <v>414</v>
      </c>
      <c r="B36" s="332">
        <v>372335</v>
      </c>
      <c r="C36" s="333">
        <v>376235</v>
      </c>
      <c r="D36" s="334">
        <f>B36-C36</f>
        <v>-3900</v>
      </c>
      <c r="E36" s="335">
        <f>D36/C36*100</f>
        <v>-1.0365861761930708</v>
      </c>
      <c r="F36" s="336">
        <v>34.799999999999997</v>
      </c>
      <c r="G36" s="334">
        <f>B36/F36</f>
        <v>10699.281609195403</v>
      </c>
      <c r="H36" s="334">
        <v>-70577</v>
      </c>
      <c r="I36" s="334">
        <v>442913</v>
      </c>
      <c r="J36" s="335">
        <f>B36/I36*100</f>
        <v>84.065042118881138</v>
      </c>
    </row>
    <row r="37" spans="1:10" ht="18" customHeight="1">
      <c r="A37" s="225" t="s">
        <v>252</v>
      </c>
      <c r="B37" s="224">
        <v>561479</v>
      </c>
      <c r="C37" s="223">
        <v>570877</v>
      </c>
      <c r="D37" s="221">
        <f>B37-C37</f>
        <v>-9398</v>
      </c>
      <c r="E37" s="220">
        <f>D37/C37*100</f>
        <v>-1.646239032225856</v>
      </c>
      <c r="F37" s="222">
        <v>49.9</v>
      </c>
      <c r="G37" s="221">
        <f>B37/F37</f>
        <v>11252.084168336674</v>
      </c>
      <c r="H37" s="221">
        <v>-119819</v>
      </c>
      <c r="I37" s="221">
        <v>681298</v>
      </c>
      <c r="J37" s="220">
        <f>B37/I37*100</f>
        <v>82.413129056594912</v>
      </c>
    </row>
    <row r="38" spans="1:10" ht="18" customHeight="1">
      <c r="A38" s="225"/>
      <c r="B38" s="224"/>
      <c r="C38" s="223"/>
      <c r="D38" s="221"/>
      <c r="E38" s="220"/>
      <c r="F38" s="222"/>
      <c r="G38" s="221"/>
      <c r="H38" s="221"/>
      <c r="I38" s="221"/>
      <c r="J38" s="220"/>
    </row>
    <row r="39" spans="1:10" s="337" customFormat="1" ht="18" customHeight="1">
      <c r="A39" s="331" t="s">
        <v>327</v>
      </c>
      <c r="B39" s="332">
        <v>3798280</v>
      </c>
      <c r="C39" s="333">
        <v>3776318</v>
      </c>
      <c r="D39" s="334">
        <f>B39-C39</f>
        <v>21962</v>
      </c>
      <c r="E39" s="335">
        <f>D39/C39*100</f>
        <v>0.58157178500327567</v>
      </c>
      <c r="F39" s="336">
        <v>784.2</v>
      </c>
      <c r="G39" s="334">
        <f>B39/F39</f>
        <v>4843.5093088497833</v>
      </c>
      <c r="H39" s="334">
        <v>-359423</v>
      </c>
      <c r="I39" s="334">
        <v>4157706</v>
      </c>
      <c r="J39" s="335">
        <f>B39/I39*100</f>
        <v>91.355184806236906</v>
      </c>
    </row>
    <row r="40" spans="1:10" ht="18" customHeight="1">
      <c r="A40" s="225"/>
      <c r="B40" s="224"/>
      <c r="C40" s="223"/>
      <c r="D40" s="221"/>
      <c r="E40" s="220"/>
      <c r="F40" s="222"/>
      <c r="G40" s="221"/>
      <c r="H40" s="221"/>
      <c r="I40" s="221"/>
      <c r="J40" s="220"/>
    </row>
    <row r="41" spans="1:10" s="337" customFormat="1" ht="18" customHeight="1">
      <c r="A41" s="331" t="s">
        <v>250</v>
      </c>
      <c r="B41" s="332">
        <v>61274</v>
      </c>
      <c r="C41" s="333">
        <v>60275</v>
      </c>
      <c r="D41" s="334">
        <f>B41-C41</f>
        <v>999</v>
      </c>
      <c r="E41" s="335">
        <f>D41/C41*100</f>
        <v>1.6574035669846536</v>
      </c>
      <c r="F41" s="336">
        <v>375.86</v>
      </c>
      <c r="G41" s="334">
        <f>B41/F41</f>
        <v>163.02346618421751</v>
      </c>
      <c r="H41" s="334">
        <v>2940</v>
      </c>
      <c r="I41" s="334">
        <v>58334</v>
      </c>
      <c r="J41" s="335">
        <f>B41/I41*100</f>
        <v>105.03994240065828</v>
      </c>
    </row>
    <row r="42" spans="1:10" ht="18" customHeight="1">
      <c r="A42" s="225"/>
      <c r="B42" s="224"/>
      <c r="C42" s="223"/>
      <c r="D42" s="221"/>
      <c r="E42" s="220"/>
      <c r="F42" s="222"/>
      <c r="G42" s="221"/>
      <c r="H42" s="221"/>
      <c r="I42" s="221"/>
      <c r="J42" s="220"/>
    </row>
    <row r="43" spans="1:10" s="337" customFormat="1" ht="18" customHeight="1">
      <c r="A43" s="331" t="s">
        <v>326</v>
      </c>
      <c r="B43" s="332">
        <v>27259</v>
      </c>
      <c r="C43" s="333">
        <v>28000</v>
      </c>
      <c r="D43" s="334">
        <f>B43-C43</f>
        <v>-741</v>
      </c>
      <c r="E43" s="335">
        <f>D43/C43*100</f>
        <v>-2.6464285714285714</v>
      </c>
      <c r="F43" s="338">
        <v>404.16</v>
      </c>
      <c r="G43" s="334">
        <f>B43/F43</f>
        <v>67.446060965954075</v>
      </c>
      <c r="H43" s="334">
        <v>768</v>
      </c>
      <c r="I43" s="334">
        <v>26491</v>
      </c>
      <c r="J43" s="335">
        <f>B43/I43*100</f>
        <v>102.8990978068023</v>
      </c>
    </row>
    <row r="44" spans="1:10" ht="18" customHeight="1">
      <c r="A44" s="219"/>
      <c r="B44" s="218"/>
      <c r="C44" s="216"/>
      <c r="D44" s="216"/>
      <c r="E44" s="215"/>
      <c r="F44" s="217"/>
      <c r="G44" s="216"/>
      <c r="H44" s="216"/>
      <c r="I44" s="216"/>
      <c r="J44" s="215"/>
    </row>
    <row r="45" spans="1:10" s="89" customFormat="1" ht="15" customHeight="1">
      <c r="A45" s="205" t="s">
        <v>325</v>
      </c>
      <c r="B45" s="205"/>
      <c r="C45" s="205"/>
      <c r="D45" s="205"/>
      <c r="E45" s="205"/>
    </row>
    <row r="46" spans="1:10" s="89" customFormat="1" ht="15" customHeight="1">
      <c r="A46" s="89" t="s">
        <v>440</v>
      </c>
    </row>
    <row r="47" spans="1:10" s="89" customFormat="1" ht="15" customHeight="1">
      <c r="A47" s="89" t="s">
        <v>324</v>
      </c>
    </row>
    <row r="48" spans="1:10" s="89" customFormat="1" ht="15" customHeight="1">
      <c r="A48" s="89" t="s">
        <v>309</v>
      </c>
    </row>
  </sheetData>
  <mergeCells count="14">
    <mergeCell ref="A1:D1"/>
    <mergeCell ref="A2:D2"/>
    <mergeCell ref="C8:C9"/>
    <mergeCell ref="D8:E8"/>
    <mergeCell ref="A3:J3"/>
    <mergeCell ref="A6:A9"/>
    <mergeCell ref="B6:J6"/>
    <mergeCell ref="B7:E7"/>
    <mergeCell ref="F7:F9"/>
    <mergeCell ref="G7:G8"/>
    <mergeCell ref="H7:H8"/>
    <mergeCell ref="I7:I9"/>
    <mergeCell ref="J7:J8"/>
    <mergeCell ref="B8:B9"/>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zoomScale="85" zoomScaleNormal="85" zoomScaleSheetLayoutView="100" workbookViewId="0">
      <selection activeCell="A2" sqref="A2:D2"/>
    </sheetView>
  </sheetViews>
  <sheetFormatPr defaultColWidth="9" defaultRowHeight="14.25"/>
  <cols>
    <col min="1" max="1" width="12.625" style="1705" customWidth="1"/>
    <col min="2" max="2" width="7.625" style="1705" customWidth="1"/>
    <col min="3" max="3" width="8.625" style="1705" customWidth="1"/>
    <col min="4" max="4" width="7.625" style="1705" customWidth="1"/>
    <col min="5" max="5" width="8.625" style="1705" customWidth="1"/>
    <col min="6" max="6" width="7.625" style="1705" customWidth="1"/>
    <col min="7" max="7" width="8.625" style="1705" customWidth="1"/>
    <col min="8" max="8" width="7.625" style="1705" customWidth="1"/>
    <col min="9" max="9" width="8.625" style="1705" customWidth="1"/>
    <col min="10" max="10" width="7.625" style="1705" customWidth="1"/>
    <col min="11" max="11" width="8.625" style="1705" customWidth="1"/>
    <col min="12" max="12" width="7.625" style="1705" customWidth="1"/>
    <col min="13" max="13" width="8.625" style="1705" customWidth="1"/>
    <col min="14" max="14" width="7.625" style="1705" customWidth="1"/>
    <col min="15" max="15" width="8.625" style="1705" customWidth="1"/>
    <col min="16" max="16" width="7.625" style="1705" customWidth="1"/>
    <col min="17" max="17" width="8.625" style="1705" customWidth="1"/>
    <col min="18" max="18" width="7.625" style="1705" customWidth="1"/>
    <col min="19" max="19" width="8.625" style="1705" customWidth="1"/>
    <col min="20" max="20" width="7.625" style="1705" customWidth="1"/>
    <col min="21" max="21" width="8.625" style="1705" customWidth="1"/>
    <col min="22" max="22" width="7.625" style="1705" customWidth="1"/>
    <col min="23" max="23" width="8.625" style="1705" customWidth="1"/>
    <col min="24"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581" customFormat="1" ht="25.9" customHeight="1">
      <c r="A3" s="3793" t="s">
        <v>3905</v>
      </c>
      <c r="B3" s="3793"/>
      <c r="C3" s="3793"/>
      <c r="D3" s="3793"/>
      <c r="E3" s="3793"/>
      <c r="F3" s="3793"/>
      <c r="G3" s="3793"/>
      <c r="H3" s="3793"/>
      <c r="I3" s="3793"/>
      <c r="J3" s="3793"/>
      <c r="K3" s="3793"/>
      <c r="L3" s="3793"/>
      <c r="M3" s="3793"/>
      <c r="N3" s="3793"/>
      <c r="O3" s="3793"/>
      <c r="P3" s="3793"/>
      <c r="Q3" s="3793"/>
      <c r="R3" s="3793"/>
      <c r="S3" s="3793"/>
      <c r="T3" s="3793"/>
      <c r="U3" s="3793"/>
      <c r="V3" s="3793"/>
      <c r="W3" s="3793"/>
    </row>
    <row r="4" spans="1:26" s="231" customFormat="1" ht="15" customHeight="1">
      <c r="A4" s="2208"/>
      <c r="B4" s="2208"/>
      <c r="C4" s="2208"/>
      <c r="D4" s="2208"/>
      <c r="E4" s="2208"/>
      <c r="F4" s="2208"/>
      <c r="G4" s="2208"/>
      <c r="H4" s="2208"/>
      <c r="I4" s="2208"/>
      <c r="J4" s="2208"/>
      <c r="K4" s="2208"/>
      <c r="L4" s="2208"/>
      <c r="M4" s="2208"/>
      <c r="N4" s="2208"/>
      <c r="O4" s="2208"/>
      <c r="P4" s="2208"/>
      <c r="Q4" s="2208"/>
      <c r="R4" s="2208"/>
      <c r="S4" s="2208"/>
      <c r="T4" s="2208"/>
      <c r="U4" s="2208"/>
      <c r="V4" s="2208"/>
      <c r="W4" s="2208"/>
    </row>
    <row r="5" spans="1:26" s="231" customFormat="1" ht="15" customHeight="1" thickBot="1">
      <c r="A5" s="3888"/>
      <c r="B5" s="3888"/>
    </row>
    <row r="6" spans="1:26" ht="18" customHeight="1" thickTop="1">
      <c r="A6" s="3647" t="s">
        <v>3904</v>
      </c>
      <c r="B6" s="3649" t="s">
        <v>3903</v>
      </c>
      <c r="C6" s="3649"/>
      <c r="D6" s="3649" t="s">
        <v>194</v>
      </c>
      <c r="E6" s="3877"/>
      <c r="F6" s="3650" t="s">
        <v>3902</v>
      </c>
      <c r="G6" s="3649"/>
      <c r="H6" s="3649" t="s">
        <v>3901</v>
      </c>
      <c r="I6" s="3649"/>
      <c r="J6" s="3649" t="s">
        <v>3900</v>
      </c>
      <c r="K6" s="3649"/>
      <c r="L6" s="3649" t="s">
        <v>3899</v>
      </c>
      <c r="M6" s="3649"/>
      <c r="N6" s="3649" t="s">
        <v>3898</v>
      </c>
      <c r="O6" s="3649"/>
      <c r="P6" s="3649" t="s">
        <v>3897</v>
      </c>
      <c r="Q6" s="3649"/>
      <c r="R6" s="3649" t="s">
        <v>3896</v>
      </c>
      <c r="S6" s="3649"/>
      <c r="T6" s="3649" t="s">
        <v>3895</v>
      </c>
      <c r="U6" s="3649"/>
      <c r="V6" s="3887" t="s">
        <v>3894</v>
      </c>
      <c r="W6" s="3790"/>
    </row>
    <row r="7" spans="1:26" ht="18" customHeight="1">
      <c r="A7" s="3216"/>
      <c r="B7" s="698" t="s">
        <v>3</v>
      </c>
      <c r="C7" s="698" t="s">
        <v>3264</v>
      </c>
      <c r="D7" s="698" t="s">
        <v>3</v>
      </c>
      <c r="E7" s="1601" t="s">
        <v>3264</v>
      </c>
      <c r="F7" s="1582" t="s">
        <v>3</v>
      </c>
      <c r="G7" s="698" t="s">
        <v>3264</v>
      </c>
      <c r="H7" s="698" t="s">
        <v>3</v>
      </c>
      <c r="I7" s="698" t="s">
        <v>3264</v>
      </c>
      <c r="J7" s="698" t="s">
        <v>3</v>
      </c>
      <c r="K7" s="698" t="s">
        <v>3264</v>
      </c>
      <c r="L7" s="698" t="s">
        <v>3</v>
      </c>
      <c r="M7" s="698" t="s">
        <v>3264</v>
      </c>
      <c r="N7" s="698" t="s">
        <v>3</v>
      </c>
      <c r="O7" s="698" t="s">
        <v>3264</v>
      </c>
      <c r="P7" s="698" t="s">
        <v>3</v>
      </c>
      <c r="Q7" s="698" t="s">
        <v>3264</v>
      </c>
      <c r="R7" s="698" t="s">
        <v>3</v>
      </c>
      <c r="S7" s="698" t="s">
        <v>3264</v>
      </c>
      <c r="T7" s="698" t="s">
        <v>3</v>
      </c>
      <c r="U7" s="698" t="s">
        <v>3264</v>
      </c>
      <c r="V7" s="698" t="s">
        <v>3</v>
      </c>
      <c r="W7" s="1583" t="s">
        <v>3264</v>
      </c>
    </row>
    <row r="8" spans="1:26" s="231" customFormat="1" ht="18" customHeight="1">
      <c r="A8" s="2368"/>
      <c r="B8" s="552" t="s">
        <v>3893</v>
      </c>
      <c r="C8" s="552" t="s">
        <v>329</v>
      </c>
      <c r="D8" s="552" t="s">
        <v>3893</v>
      </c>
      <c r="E8" s="552" t="s">
        <v>329</v>
      </c>
      <c r="F8" s="552" t="s">
        <v>3893</v>
      </c>
      <c r="G8" s="552" t="s">
        <v>329</v>
      </c>
      <c r="H8" s="552" t="s">
        <v>3893</v>
      </c>
      <c r="I8" s="552" t="s">
        <v>329</v>
      </c>
      <c r="J8" s="552" t="s">
        <v>3893</v>
      </c>
      <c r="K8" s="552" t="s">
        <v>329</v>
      </c>
      <c r="L8" s="552" t="s">
        <v>3893</v>
      </c>
      <c r="M8" s="552" t="s">
        <v>329</v>
      </c>
      <c r="N8" s="552" t="s">
        <v>3893</v>
      </c>
      <c r="O8" s="552" t="s">
        <v>329</v>
      </c>
      <c r="P8" s="552" t="s">
        <v>3893</v>
      </c>
      <c r="Q8" s="552" t="s">
        <v>329</v>
      </c>
      <c r="R8" s="552" t="s">
        <v>3893</v>
      </c>
      <c r="S8" s="552" t="s">
        <v>329</v>
      </c>
      <c r="T8" s="552" t="s">
        <v>3893</v>
      </c>
      <c r="U8" s="552" t="s">
        <v>329</v>
      </c>
      <c r="V8" s="552" t="s">
        <v>3893</v>
      </c>
      <c r="W8" s="552" t="s">
        <v>329</v>
      </c>
    </row>
    <row r="9" spans="1:26" s="1701" customFormat="1" ht="18" customHeight="1">
      <c r="A9" s="2367" t="s">
        <v>1689</v>
      </c>
      <c r="B9" s="2366">
        <f>SUM(B10:B21)/12</f>
        <v>10656.666666666666</v>
      </c>
      <c r="C9" s="2366">
        <f>SUM(C10:C21)/12</f>
        <v>13398.416666666666</v>
      </c>
      <c r="D9" s="2366">
        <f t="shared" ref="D9:W9" si="0">SUM(D10:D21)</f>
        <v>368351</v>
      </c>
      <c r="E9" s="2366">
        <f t="shared" si="0"/>
        <v>451283</v>
      </c>
      <c r="F9" s="2366">
        <f t="shared" si="0"/>
        <v>109123</v>
      </c>
      <c r="G9" s="2366">
        <f t="shared" si="0"/>
        <v>138670</v>
      </c>
      <c r="H9" s="2366">
        <f t="shared" si="0"/>
        <v>115281</v>
      </c>
      <c r="I9" s="2366">
        <f t="shared" si="0"/>
        <v>146429</v>
      </c>
      <c r="J9" s="2366">
        <f t="shared" si="0"/>
        <v>5292</v>
      </c>
      <c r="K9" s="2366">
        <f t="shared" si="0"/>
        <v>7882</v>
      </c>
      <c r="L9" s="2366">
        <f t="shared" si="0"/>
        <v>106396</v>
      </c>
      <c r="M9" s="2366">
        <f t="shared" si="0"/>
        <v>124734</v>
      </c>
      <c r="N9" s="2366">
        <f t="shared" si="0"/>
        <v>29301</v>
      </c>
      <c r="O9" s="2366">
        <f t="shared" si="0"/>
        <v>30303</v>
      </c>
      <c r="P9" s="2366">
        <f t="shared" si="0"/>
        <v>4</v>
      </c>
      <c r="Q9" s="2366">
        <f t="shared" si="0"/>
        <v>4</v>
      </c>
      <c r="R9" s="2366">
        <f t="shared" si="0"/>
        <v>2572</v>
      </c>
      <c r="S9" s="2366">
        <f t="shared" si="0"/>
        <v>2879</v>
      </c>
      <c r="T9" s="2366">
        <f t="shared" si="0"/>
        <v>382</v>
      </c>
      <c r="U9" s="2366">
        <f t="shared" si="0"/>
        <v>382</v>
      </c>
      <c r="V9" s="2366">
        <f t="shared" si="0"/>
        <v>4472</v>
      </c>
      <c r="W9" s="2366">
        <f t="shared" si="0"/>
        <v>7084</v>
      </c>
      <c r="Y9" s="2365"/>
      <c r="Z9" s="2365"/>
    </row>
    <row r="10" spans="1:26" ht="18" customHeight="1">
      <c r="A10" s="246" t="s">
        <v>3892</v>
      </c>
      <c r="B10" s="2360">
        <v>10663</v>
      </c>
      <c r="C10" s="2360">
        <v>13483</v>
      </c>
      <c r="D10" s="2360">
        <f t="shared" ref="D10:D21" si="1">SUM(F10,H10,J10,L10,N10,P10,R10,T10)</f>
        <v>30614</v>
      </c>
      <c r="E10" s="2360">
        <f t="shared" ref="E10:E21" si="2">SUM(G10,I10,K10,M10,O10,Q10,S10,U10)</f>
        <v>37677</v>
      </c>
      <c r="F10" s="2360">
        <v>9036</v>
      </c>
      <c r="G10" s="2360">
        <v>11563</v>
      </c>
      <c r="H10" s="2360">
        <v>9608</v>
      </c>
      <c r="I10" s="2360">
        <v>12270</v>
      </c>
      <c r="J10" s="2360">
        <v>439</v>
      </c>
      <c r="K10" s="2360">
        <v>662</v>
      </c>
      <c r="L10" s="2360">
        <v>8884</v>
      </c>
      <c r="M10" s="2360">
        <v>10421</v>
      </c>
      <c r="N10" s="2360">
        <v>2403</v>
      </c>
      <c r="O10" s="2360">
        <v>2490</v>
      </c>
      <c r="P10" s="2360" t="s">
        <v>443</v>
      </c>
      <c r="Q10" s="2360" t="s">
        <v>443</v>
      </c>
      <c r="R10" s="2360">
        <v>213</v>
      </c>
      <c r="S10" s="2360">
        <v>240</v>
      </c>
      <c r="T10" s="2360">
        <v>31</v>
      </c>
      <c r="U10" s="2360">
        <v>31</v>
      </c>
      <c r="V10" s="2362">
        <v>365</v>
      </c>
      <c r="W10" s="2362">
        <v>583</v>
      </c>
      <c r="Y10" s="2364"/>
      <c r="Z10" s="2364"/>
    </row>
    <row r="11" spans="1:26" ht="18" customHeight="1">
      <c r="A11" s="2299">
        <v>5</v>
      </c>
      <c r="B11" s="2360">
        <v>10677</v>
      </c>
      <c r="C11" s="2360">
        <v>13483</v>
      </c>
      <c r="D11" s="2360">
        <f t="shared" si="1"/>
        <v>30526</v>
      </c>
      <c r="E11" s="2360">
        <f t="shared" si="2"/>
        <v>37449</v>
      </c>
      <c r="F11" s="2360">
        <v>9053</v>
      </c>
      <c r="G11" s="2360">
        <v>11550</v>
      </c>
      <c r="H11" s="2360">
        <v>9609</v>
      </c>
      <c r="I11" s="2360">
        <v>12262</v>
      </c>
      <c r="J11" s="2363">
        <v>440</v>
      </c>
      <c r="K11" s="2363">
        <v>656</v>
      </c>
      <c r="L11" s="2360">
        <v>8784</v>
      </c>
      <c r="M11" s="2360">
        <v>10234</v>
      </c>
      <c r="N11" s="2360">
        <v>2406</v>
      </c>
      <c r="O11" s="2360">
        <v>2492</v>
      </c>
      <c r="P11" s="2363" t="s">
        <v>443</v>
      </c>
      <c r="Q11" s="2363" t="s">
        <v>443</v>
      </c>
      <c r="R11" s="2363">
        <v>213</v>
      </c>
      <c r="S11" s="2363">
        <v>234</v>
      </c>
      <c r="T11" s="2363">
        <v>21</v>
      </c>
      <c r="U11" s="2363">
        <v>21</v>
      </c>
      <c r="V11" s="2362">
        <v>368</v>
      </c>
      <c r="W11" s="2362">
        <v>591</v>
      </c>
      <c r="Y11" s="2364"/>
      <c r="Z11" s="2364"/>
    </row>
    <row r="12" spans="1:26" ht="18" customHeight="1">
      <c r="A12" s="2299">
        <v>6</v>
      </c>
      <c r="B12" s="2360">
        <v>10677</v>
      </c>
      <c r="C12" s="2360">
        <v>13468</v>
      </c>
      <c r="D12" s="2360">
        <f t="shared" si="1"/>
        <v>30744</v>
      </c>
      <c r="E12" s="2360">
        <f t="shared" si="2"/>
        <v>37727</v>
      </c>
      <c r="F12" s="2360">
        <v>9125</v>
      </c>
      <c r="G12" s="2360">
        <v>11635</v>
      </c>
      <c r="H12" s="2360">
        <v>9627</v>
      </c>
      <c r="I12" s="2360">
        <v>12257</v>
      </c>
      <c r="J12" s="2363">
        <v>442</v>
      </c>
      <c r="K12" s="2363">
        <v>660</v>
      </c>
      <c r="L12" s="2360">
        <v>8873</v>
      </c>
      <c r="M12" s="2360">
        <v>10385</v>
      </c>
      <c r="N12" s="2360">
        <v>2417</v>
      </c>
      <c r="O12" s="2360">
        <v>2505</v>
      </c>
      <c r="P12" s="2363">
        <v>3</v>
      </c>
      <c r="Q12" s="2363">
        <v>3</v>
      </c>
      <c r="R12" s="2363">
        <v>216</v>
      </c>
      <c r="S12" s="2363">
        <v>241</v>
      </c>
      <c r="T12" s="2363">
        <v>41</v>
      </c>
      <c r="U12" s="2363">
        <v>41</v>
      </c>
      <c r="V12" s="2362">
        <v>370</v>
      </c>
      <c r="W12" s="2362">
        <v>593</v>
      </c>
      <c r="Y12" s="2364"/>
      <c r="Z12" s="2364"/>
    </row>
    <row r="13" spans="1:26" ht="18" customHeight="1">
      <c r="A13" s="2299">
        <v>7</v>
      </c>
      <c r="B13" s="2360">
        <v>10668</v>
      </c>
      <c r="C13" s="2360">
        <v>13428</v>
      </c>
      <c r="D13" s="2360">
        <f t="shared" si="1"/>
        <v>30680</v>
      </c>
      <c r="E13" s="2360">
        <f t="shared" si="2"/>
        <v>37630</v>
      </c>
      <c r="F13" s="2360">
        <v>9080</v>
      </c>
      <c r="G13" s="2360">
        <v>11539</v>
      </c>
      <c r="H13" s="2360">
        <v>9600</v>
      </c>
      <c r="I13" s="2360">
        <v>12205</v>
      </c>
      <c r="J13" s="2363">
        <v>441</v>
      </c>
      <c r="K13" s="2363">
        <v>656</v>
      </c>
      <c r="L13" s="2360">
        <v>8885</v>
      </c>
      <c r="M13" s="2360">
        <v>10446</v>
      </c>
      <c r="N13" s="2360">
        <v>2432</v>
      </c>
      <c r="O13" s="2360">
        <v>2516</v>
      </c>
      <c r="P13" s="2363" t="s">
        <v>443</v>
      </c>
      <c r="Q13" s="2363" t="s">
        <v>443</v>
      </c>
      <c r="R13" s="2363">
        <v>206</v>
      </c>
      <c r="S13" s="2363">
        <v>232</v>
      </c>
      <c r="T13" s="2363">
        <v>36</v>
      </c>
      <c r="U13" s="2363">
        <v>36</v>
      </c>
      <c r="V13" s="2362">
        <v>371</v>
      </c>
      <c r="W13" s="2362">
        <v>594</v>
      </c>
      <c r="Y13" s="2364"/>
      <c r="Z13" s="2364"/>
    </row>
    <row r="14" spans="1:26" ht="18" customHeight="1">
      <c r="A14" s="2299">
        <v>8</v>
      </c>
      <c r="B14" s="2360">
        <v>10667</v>
      </c>
      <c r="C14" s="2360">
        <v>13415</v>
      </c>
      <c r="D14" s="2360">
        <f t="shared" si="1"/>
        <v>30607</v>
      </c>
      <c r="E14" s="2360">
        <f t="shared" si="2"/>
        <v>37511</v>
      </c>
      <c r="F14" s="2360">
        <v>9061</v>
      </c>
      <c r="G14" s="2360">
        <v>11510</v>
      </c>
      <c r="H14" s="2360">
        <v>9588</v>
      </c>
      <c r="I14" s="2360">
        <v>12185</v>
      </c>
      <c r="J14" s="2363">
        <v>442</v>
      </c>
      <c r="K14" s="2363">
        <v>660</v>
      </c>
      <c r="L14" s="2360">
        <v>8862</v>
      </c>
      <c r="M14" s="2360">
        <v>10393</v>
      </c>
      <c r="N14" s="2360">
        <v>2416</v>
      </c>
      <c r="O14" s="2360">
        <v>2498</v>
      </c>
      <c r="P14" s="2363" t="s">
        <v>443</v>
      </c>
      <c r="Q14" s="2363" t="s">
        <v>443</v>
      </c>
      <c r="R14" s="2363">
        <v>207</v>
      </c>
      <c r="S14" s="2363">
        <v>234</v>
      </c>
      <c r="T14" s="2363">
        <v>31</v>
      </c>
      <c r="U14" s="2363">
        <v>31</v>
      </c>
      <c r="V14" s="2362">
        <v>375</v>
      </c>
      <c r="W14" s="2362">
        <v>600</v>
      </c>
      <c r="Y14" s="2364"/>
      <c r="Z14" s="2364"/>
    </row>
    <row r="15" spans="1:26" ht="18" customHeight="1">
      <c r="A15" s="2299">
        <v>9</v>
      </c>
      <c r="B15" s="2360">
        <v>10664</v>
      </c>
      <c r="C15" s="2360">
        <v>13405</v>
      </c>
      <c r="D15" s="2360">
        <f t="shared" si="1"/>
        <v>30612</v>
      </c>
      <c r="E15" s="2360">
        <f t="shared" si="2"/>
        <v>37505</v>
      </c>
      <c r="F15" s="2360">
        <v>9060</v>
      </c>
      <c r="G15" s="2360">
        <v>11505</v>
      </c>
      <c r="H15" s="2360">
        <v>9589</v>
      </c>
      <c r="I15" s="2360">
        <v>12177</v>
      </c>
      <c r="J15" s="2363">
        <v>443</v>
      </c>
      <c r="K15" s="2363">
        <v>659</v>
      </c>
      <c r="L15" s="2360">
        <v>8848</v>
      </c>
      <c r="M15" s="2360">
        <v>10384</v>
      </c>
      <c r="N15" s="2360">
        <v>2433</v>
      </c>
      <c r="O15" s="2360">
        <v>2516</v>
      </c>
      <c r="P15" s="2363" t="s">
        <v>443</v>
      </c>
      <c r="Q15" s="2363" t="s">
        <v>443</v>
      </c>
      <c r="R15" s="2363">
        <v>211</v>
      </c>
      <c r="S15" s="2363">
        <v>236</v>
      </c>
      <c r="T15" s="2363">
        <v>28</v>
      </c>
      <c r="U15" s="2363">
        <v>28</v>
      </c>
      <c r="V15" s="2362">
        <v>374</v>
      </c>
      <c r="W15" s="2362">
        <v>597</v>
      </c>
      <c r="Y15" s="2364"/>
      <c r="Z15" s="2364"/>
    </row>
    <row r="16" spans="1:26" ht="18" customHeight="1">
      <c r="A16" s="2299">
        <v>10</v>
      </c>
      <c r="B16" s="2360">
        <v>10665</v>
      </c>
      <c r="C16" s="2360">
        <v>13395</v>
      </c>
      <c r="D16" s="2360">
        <f t="shared" si="1"/>
        <v>30744</v>
      </c>
      <c r="E16" s="2360">
        <f t="shared" si="2"/>
        <v>37674</v>
      </c>
      <c r="F16" s="2360">
        <v>9042</v>
      </c>
      <c r="G16" s="2360">
        <v>11486</v>
      </c>
      <c r="H16" s="2360">
        <v>9600</v>
      </c>
      <c r="I16" s="2360">
        <v>12177</v>
      </c>
      <c r="J16" s="2363">
        <v>443</v>
      </c>
      <c r="K16" s="2363">
        <v>659</v>
      </c>
      <c r="L16" s="2360">
        <v>8972</v>
      </c>
      <c r="M16" s="2360">
        <v>10557</v>
      </c>
      <c r="N16" s="2360">
        <v>2451</v>
      </c>
      <c r="O16" s="2360">
        <v>2536</v>
      </c>
      <c r="P16" s="2363">
        <v>1</v>
      </c>
      <c r="Q16" s="2363">
        <v>1</v>
      </c>
      <c r="R16" s="2363">
        <v>207</v>
      </c>
      <c r="S16" s="2363">
        <v>230</v>
      </c>
      <c r="T16" s="2363">
        <v>28</v>
      </c>
      <c r="U16" s="2363">
        <v>28</v>
      </c>
      <c r="V16" s="2362">
        <v>371</v>
      </c>
      <c r="W16" s="2362">
        <v>587</v>
      </c>
      <c r="Y16" s="2364"/>
      <c r="Z16" s="2364"/>
    </row>
    <row r="17" spans="1:26" ht="18" customHeight="1">
      <c r="A17" s="2299">
        <v>11</v>
      </c>
      <c r="B17" s="2360">
        <v>10660</v>
      </c>
      <c r="C17" s="2360">
        <v>13383</v>
      </c>
      <c r="D17" s="2360">
        <f t="shared" si="1"/>
        <v>30793</v>
      </c>
      <c r="E17" s="2360">
        <f t="shared" si="2"/>
        <v>37731</v>
      </c>
      <c r="F17" s="2360">
        <v>9157</v>
      </c>
      <c r="G17" s="2360">
        <v>11635</v>
      </c>
      <c r="H17" s="2360">
        <v>9621</v>
      </c>
      <c r="I17" s="2360">
        <v>12203</v>
      </c>
      <c r="J17" s="2363">
        <v>442</v>
      </c>
      <c r="K17" s="2363">
        <v>655</v>
      </c>
      <c r="L17" s="2360">
        <v>8891</v>
      </c>
      <c r="M17" s="2360">
        <v>10451</v>
      </c>
      <c r="N17" s="2360">
        <v>2448</v>
      </c>
      <c r="O17" s="2360">
        <v>2529</v>
      </c>
      <c r="P17" s="2363" t="s">
        <v>443</v>
      </c>
      <c r="Q17" s="2363" t="s">
        <v>443</v>
      </c>
      <c r="R17" s="2363">
        <v>206</v>
      </c>
      <c r="S17" s="2363">
        <v>230</v>
      </c>
      <c r="T17" s="2363">
        <v>28</v>
      </c>
      <c r="U17" s="2363">
        <v>28</v>
      </c>
      <c r="V17" s="2362">
        <v>371</v>
      </c>
      <c r="W17" s="2362">
        <v>584</v>
      </c>
      <c r="Y17" s="2364"/>
      <c r="Z17" s="2364"/>
    </row>
    <row r="18" spans="1:26" ht="18" customHeight="1">
      <c r="A18" s="2299">
        <v>12</v>
      </c>
      <c r="B18" s="2360">
        <v>10662</v>
      </c>
      <c r="C18" s="2360">
        <v>13377</v>
      </c>
      <c r="D18" s="2360">
        <f t="shared" si="1"/>
        <v>30807</v>
      </c>
      <c r="E18" s="2360">
        <f t="shared" si="2"/>
        <v>37754</v>
      </c>
      <c r="F18" s="2360">
        <v>9123</v>
      </c>
      <c r="G18" s="2360">
        <v>11587</v>
      </c>
      <c r="H18" s="2360">
        <v>9608</v>
      </c>
      <c r="I18" s="2360">
        <v>12191</v>
      </c>
      <c r="J18" s="2363">
        <v>444</v>
      </c>
      <c r="K18" s="2363">
        <v>657</v>
      </c>
      <c r="L18" s="2360">
        <v>8936</v>
      </c>
      <c r="M18" s="2360">
        <v>10512</v>
      </c>
      <c r="N18" s="2360">
        <v>2460</v>
      </c>
      <c r="O18" s="2360">
        <v>2546</v>
      </c>
      <c r="P18" s="2363" t="s">
        <v>443</v>
      </c>
      <c r="Q18" s="2363" t="s">
        <v>443</v>
      </c>
      <c r="R18" s="2363">
        <v>208</v>
      </c>
      <c r="S18" s="2363">
        <v>233</v>
      </c>
      <c r="T18" s="2363">
        <v>28</v>
      </c>
      <c r="U18" s="2363">
        <v>28</v>
      </c>
      <c r="V18" s="2362">
        <v>375</v>
      </c>
      <c r="W18" s="2362">
        <v>588</v>
      </c>
      <c r="Y18" s="2364"/>
      <c r="Z18" s="2364"/>
    </row>
    <row r="19" spans="1:26" ht="18" customHeight="1">
      <c r="A19" s="2299">
        <v>1</v>
      </c>
      <c r="B19" s="2360">
        <v>10634</v>
      </c>
      <c r="C19" s="2360">
        <v>13333</v>
      </c>
      <c r="D19" s="2360">
        <f t="shared" si="1"/>
        <v>30698</v>
      </c>
      <c r="E19" s="2360">
        <f t="shared" si="2"/>
        <v>37493</v>
      </c>
      <c r="F19" s="2360">
        <v>9119</v>
      </c>
      <c r="G19" s="2360">
        <v>11559</v>
      </c>
      <c r="H19" s="2360">
        <v>9615</v>
      </c>
      <c r="I19" s="2360">
        <v>12180</v>
      </c>
      <c r="J19" s="2363">
        <v>439</v>
      </c>
      <c r="K19" s="2363">
        <v>653</v>
      </c>
      <c r="L19" s="2360">
        <v>8815</v>
      </c>
      <c r="M19" s="2360">
        <v>10283</v>
      </c>
      <c r="N19" s="2360">
        <v>2470</v>
      </c>
      <c r="O19" s="2360">
        <v>2553</v>
      </c>
      <c r="P19" s="2363" t="s">
        <v>443</v>
      </c>
      <c r="Q19" s="2363" t="s">
        <v>443</v>
      </c>
      <c r="R19" s="2363">
        <v>209</v>
      </c>
      <c r="S19" s="2363">
        <v>234</v>
      </c>
      <c r="T19" s="2363">
        <v>31</v>
      </c>
      <c r="U19" s="2363">
        <v>31</v>
      </c>
      <c r="V19" s="2362">
        <v>376</v>
      </c>
      <c r="W19" s="2362">
        <v>586</v>
      </c>
      <c r="Y19" s="2364"/>
      <c r="Z19" s="2364"/>
    </row>
    <row r="20" spans="1:26" ht="18" customHeight="1">
      <c r="A20" s="2299">
        <v>2</v>
      </c>
      <c r="B20" s="2360">
        <v>10613</v>
      </c>
      <c r="C20" s="2360">
        <v>13298</v>
      </c>
      <c r="D20" s="2360">
        <f t="shared" si="1"/>
        <v>30673</v>
      </c>
      <c r="E20" s="2360">
        <f t="shared" si="2"/>
        <v>37459</v>
      </c>
      <c r="F20" s="2360">
        <v>9115</v>
      </c>
      <c r="G20" s="2360">
        <v>11540</v>
      </c>
      <c r="H20" s="2360">
        <v>9616</v>
      </c>
      <c r="I20" s="2360">
        <v>12175</v>
      </c>
      <c r="J20" s="2363">
        <v>438</v>
      </c>
      <c r="K20" s="2363">
        <v>652</v>
      </c>
      <c r="L20" s="2360">
        <v>8777</v>
      </c>
      <c r="M20" s="2360">
        <v>10253</v>
      </c>
      <c r="N20" s="2360">
        <v>2475</v>
      </c>
      <c r="O20" s="2360">
        <v>2557</v>
      </c>
      <c r="P20" s="2363" t="s">
        <v>443</v>
      </c>
      <c r="Q20" s="2363" t="s">
        <v>443</v>
      </c>
      <c r="R20" s="2363">
        <v>222</v>
      </c>
      <c r="S20" s="2363">
        <v>252</v>
      </c>
      <c r="T20" s="2363">
        <v>30</v>
      </c>
      <c r="U20" s="2363">
        <v>30</v>
      </c>
      <c r="V20" s="2362">
        <v>378</v>
      </c>
      <c r="W20" s="2362">
        <v>592</v>
      </c>
      <c r="Y20" s="2361"/>
      <c r="Z20" s="2361"/>
    </row>
    <row r="21" spans="1:26" ht="18" customHeight="1">
      <c r="A21" s="2316">
        <v>3</v>
      </c>
      <c r="B21" s="2359">
        <v>10630</v>
      </c>
      <c r="C21" s="2359">
        <v>13313</v>
      </c>
      <c r="D21" s="2360">
        <f t="shared" si="1"/>
        <v>30853</v>
      </c>
      <c r="E21" s="2360">
        <f t="shared" si="2"/>
        <v>37673</v>
      </c>
      <c r="F21" s="2359">
        <v>9152</v>
      </c>
      <c r="G21" s="2359">
        <v>11561</v>
      </c>
      <c r="H21" s="2359">
        <v>9600</v>
      </c>
      <c r="I21" s="2359">
        <v>12147</v>
      </c>
      <c r="J21" s="2358">
        <v>439</v>
      </c>
      <c r="K21" s="2358">
        <v>653</v>
      </c>
      <c r="L21" s="2359">
        <v>8869</v>
      </c>
      <c r="M21" s="2359">
        <v>10415</v>
      </c>
      <c r="N21" s="2359">
        <v>2490</v>
      </c>
      <c r="O21" s="2359">
        <v>2565</v>
      </c>
      <c r="P21" s="2358" t="s">
        <v>443</v>
      </c>
      <c r="Q21" s="2358" t="s">
        <v>443</v>
      </c>
      <c r="R21" s="2358">
        <v>254</v>
      </c>
      <c r="S21" s="2358">
        <v>283</v>
      </c>
      <c r="T21" s="2358">
        <v>49</v>
      </c>
      <c r="U21" s="2358">
        <v>49</v>
      </c>
      <c r="V21" s="2358">
        <v>378</v>
      </c>
      <c r="W21" s="2358">
        <v>589</v>
      </c>
    </row>
    <row r="22" spans="1:26" s="231" customFormat="1" ht="15" customHeight="1">
      <c r="A22" s="232" t="s">
        <v>3891</v>
      </c>
      <c r="B22" s="1598"/>
      <c r="C22" s="1598"/>
      <c r="D22" s="1598"/>
      <c r="E22" s="1598"/>
      <c r="F22" s="1598"/>
      <c r="G22" s="1598"/>
    </row>
    <row r="23" spans="1:26" s="231" customFormat="1" ht="15" customHeight="1">
      <c r="A23" s="232" t="s">
        <v>3890</v>
      </c>
      <c r="G23" s="232"/>
    </row>
    <row r="24" spans="1:26" s="231" customFormat="1" ht="15" customHeight="1">
      <c r="A24" s="232" t="s">
        <v>3889</v>
      </c>
    </row>
    <row r="28" spans="1:26">
      <c r="F28" s="2302"/>
    </row>
  </sheetData>
  <mergeCells count="16">
    <mergeCell ref="A1:D1"/>
    <mergeCell ref="A2:D2"/>
    <mergeCell ref="D6:E6"/>
    <mergeCell ref="F6:G6"/>
    <mergeCell ref="H6:I6"/>
    <mergeCell ref="J6:K6"/>
    <mergeCell ref="A3:W3"/>
    <mergeCell ref="R6:S6"/>
    <mergeCell ref="T6:U6"/>
    <mergeCell ref="V6:W6"/>
    <mergeCell ref="A5:B5"/>
    <mergeCell ref="P6:Q6"/>
    <mergeCell ref="N6:O6"/>
    <mergeCell ref="B6:C6"/>
    <mergeCell ref="L6:M6"/>
    <mergeCell ref="A6:A7"/>
  </mergeCells>
  <phoneticPr fontId="20"/>
  <printOptions horizontalCentered="1"/>
  <pageMargins left="0.62992125984251968" right="0.62992125984251968" top="0.74803149606299213" bottom="0.74803149606299213" header="0.31496062992125984" footer="0.31496062992125984"/>
  <headerFooter alignWithMargins="0"/>
  <drawing r:id="rId1"/>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zoomScale="85" zoomScaleNormal="85" zoomScaleSheetLayoutView="100" workbookViewId="0">
      <selection activeCell="A2" sqref="A2:D2"/>
    </sheetView>
  </sheetViews>
  <sheetFormatPr defaultColWidth="9" defaultRowHeight="14.25"/>
  <cols>
    <col min="1" max="1" width="12.625" style="1705" customWidth="1"/>
    <col min="2" max="12" width="16.125" style="1705" customWidth="1"/>
    <col min="13" max="14" width="4.75" style="1705" customWidth="1"/>
    <col min="15"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581" customFormat="1" ht="25.9" customHeight="1">
      <c r="A3" s="3127" t="s">
        <v>3911</v>
      </c>
      <c r="B3" s="3127"/>
      <c r="C3" s="3127"/>
      <c r="D3" s="3127"/>
      <c r="E3" s="3127"/>
      <c r="F3" s="3127"/>
      <c r="G3" s="3127"/>
      <c r="H3" s="3127"/>
      <c r="I3" s="3127"/>
      <c r="J3" s="3127"/>
      <c r="K3" s="3127"/>
      <c r="L3" s="3127"/>
    </row>
    <row r="4" spans="1:26" s="231" customFormat="1" ht="15" customHeight="1">
      <c r="A4" s="242"/>
      <c r="B4" s="242"/>
      <c r="C4" s="242"/>
      <c r="D4" s="242"/>
      <c r="E4" s="242"/>
      <c r="F4" s="242"/>
      <c r="G4" s="242"/>
      <c r="H4" s="242"/>
      <c r="I4" s="242"/>
      <c r="J4" s="242"/>
      <c r="K4" s="242"/>
      <c r="L4" s="242"/>
    </row>
    <row r="5" spans="1:26" s="231" customFormat="1" ht="15" customHeight="1" thickBot="1">
      <c r="A5" s="2100" t="s">
        <v>898</v>
      </c>
    </row>
    <row r="6" spans="1:26" ht="35.1" customHeight="1" thickTop="1">
      <c r="A6" s="2374" t="s">
        <v>2615</v>
      </c>
      <c r="B6" s="1837" t="s">
        <v>25</v>
      </c>
      <c r="C6" s="2373" t="s">
        <v>3902</v>
      </c>
      <c r="D6" s="1837" t="s">
        <v>3901</v>
      </c>
      <c r="E6" s="1837" t="s">
        <v>3900</v>
      </c>
      <c r="F6" s="1837" t="s">
        <v>3910</v>
      </c>
      <c r="G6" s="1837" t="s">
        <v>3899</v>
      </c>
      <c r="H6" s="1837" t="s">
        <v>3897</v>
      </c>
      <c r="I6" s="1837" t="s">
        <v>3896</v>
      </c>
      <c r="J6" s="1837" t="s">
        <v>3895</v>
      </c>
      <c r="K6" s="1837" t="s">
        <v>3909</v>
      </c>
      <c r="L6" s="2372" t="s">
        <v>3908</v>
      </c>
      <c r="M6" s="2371"/>
      <c r="N6" s="2371"/>
    </row>
    <row r="7" spans="1:26" ht="18" customHeight="1">
      <c r="A7" s="247" t="s">
        <v>661</v>
      </c>
      <c r="B7" s="2370">
        <v>25937666937</v>
      </c>
      <c r="C7" s="2369">
        <v>8456183523</v>
      </c>
      <c r="D7" s="2369">
        <v>5559051087</v>
      </c>
      <c r="E7" s="2369">
        <v>101891542</v>
      </c>
      <c r="F7" s="2369">
        <v>573280459</v>
      </c>
      <c r="G7" s="2369">
        <v>11005591002</v>
      </c>
      <c r="H7" s="2369">
        <v>1868542</v>
      </c>
      <c r="I7" s="2369">
        <v>56475684</v>
      </c>
      <c r="J7" s="2369">
        <v>64048420</v>
      </c>
      <c r="K7" s="2369">
        <v>119276678</v>
      </c>
      <c r="L7" s="2369" t="s">
        <v>443</v>
      </c>
    </row>
    <row r="8" spans="1:26" ht="18" customHeight="1">
      <c r="A8" s="247">
        <v>29</v>
      </c>
      <c r="B8" s="710">
        <v>26249263986</v>
      </c>
      <c r="C8" s="709">
        <v>8357674960</v>
      </c>
      <c r="D8" s="709">
        <v>5592799738</v>
      </c>
      <c r="E8" s="709">
        <v>94789919</v>
      </c>
      <c r="F8" s="709">
        <v>602890077</v>
      </c>
      <c r="G8" s="709">
        <v>11350904499</v>
      </c>
      <c r="H8" s="709">
        <v>528580</v>
      </c>
      <c r="I8" s="709">
        <v>53858728</v>
      </c>
      <c r="J8" s="709">
        <v>55631868</v>
      </c>
      <c r="K8" s="709">
        <v>140185617</v>
      </c>
      <c r="L8" s="709" t="s">
        <v>443</v>
      </c>
      <c r="M8" s="1643"/>
      <c r="N8" s="1643"/>
    </row>
    <row r="9" spans="1:26" s="1643" customFormat="1" ht="18" customHeight="1">
      <c r="A9" s="247">
        <v>30</v>
      </c>
      <c r="B9" s="710">
        <v>26182687447</v>
      </c>
      <c r="C9" s="709">
        <v>8100231500</v>
      </c>
      <c r="D9" s="709">
        <v>5629052820</v>
      </c>
      <c r="E9" s="709">
        <v>83504029</v>
      </c>
      <c r="F9" s="709">
        <v>633165344</v>
      </c>
      <c r="G9" s="709">
        <v>11493976768</v>
      </c>
      <c r="H9" s="709">
        <v>873730</v>
      </c>
      <c r="I9" s="709">
        <v>41608596</v>
      </c>
      <c r="J9" s="709">
        <v>71147299</v>
      </c>
      <c r="K9" s="709">
        <v>129127361</v>
      </c>
      <c r="L9" s="709" t="s">
        <v>443</v>
      </c>
      <c r="M9" s="1705"/>
      <c r="N9" s="1705"/>
    </row>
    <row r="10" spans="1:26" ht="18" customHeight="1">
      <c r="A10" s="2047" t="s">
        <v>660</v>
      </c>
      <c r="B10" s="710">
        <v>25865023335</v>
      </c>
      <c r="C10" s="709">
        <v>7908766331</v>
      </c>
      <c r="D10" s="709">
        <v>5599033317</v>
      </c>
      <c r="E10" s="709">
        <v>73567672</v>
      </c>
      <c r="F10" s="709">
        <v>626775324</v>
      </c>
      <c r="G10" s="709">
        <v>11428775860</v>
      </c>
      <c r="H10" s="709" t="s">
        <v>443</v>
      </c>
      <c r="I10" s="709">
        <v>33346704</v>
      </c>
      <c r="J10" s="709">
        <v>67548838</v>
      </c>
      <c r="K10" s="709">
        <v>127209289</v>
      </c>
      <c r="L10" s="709" t="s">
        <v>443</v>
      </c>
    </row>
    <row r="11" spans="1:26" s="1701" customFormat="1" ht="18" customHeight="1">
      <c r="A11" s="1699">
        <v>2</v>
      </c>
      <c r="B11" s="2045">
        <f>SUM(C11:L11)</f>
        <v>25442318163</v>
      </c>
      <c r="C11" s="344">
        <v>7778615585</v>
      </c>
      <c r="D11" s="344">
        <v>5580218217</v>
      </c>
      <c r="E11" s="344">
        <v>75711143</v>
      </c>
      <c r="F11" s="344">
        <v>610032421</v>
      </c>
      <c r="G11" s="344">
        <v>11164147739</v>
      </c>
      <c r="H11" s="344">
        <v>659400</v>
      </c>
      <c r="I11" s="344">
        <v>29753833</v>
      </c>
      <c r="J11" s="344">
        <v>70243830</v>
      </c>
      <c r="K11" s="344">
        <v>130938645</v>
      </c>
      <c r="L11" s="344">
        <v>1997350</v>
      </c>
    </row>
    <row r="12" spans="1:26" s="231" customFormat="1" ht="15" customHeight="1">
      <c r="A12" s="1598" t="s">
        <v>3907</v>
      </c>
      <c r="B12" s="1598"/>
      <c r="C12" s="1598"/>
      <c r="D12" s="1598"/>
    </row>
    <row r="13" spans="1:26" s="231" customFormat="1" ht="15" customHeight="1">
      <c r="A13" s="232" t="s">
        <v>3906</v>
      </c>
      <c r="B13" s="232"/>
      <c r="C13" s="232"/>
      <c r="D13" s="232"/>
    </row>
    <row r="18" spans="4:4">
      <c r="D18" s="2302"/>
    </row>
  </sheetData>
  <mergeCells count="3">
    <mergeCell ref="A3:L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drawing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zoomScaleNormal="100" zoomScaleSheetLayoutView="100" workbookViewId="0">
      <selection activeCell="A2" sqref="A2:D2"/>
    </sheetView>
  </sheetViews>
  <sheetFormatPr defaultColWidth="9" defaultRowHeight="14.25"/>
  <cols>
    <col min="1" max="1" width="14.75" style="24" customWidth="1"/>
    <col min="2" max="7" width="13.75" style="24" customWidth="1"/>
    <col min="8" max="9" width="15.75" style="24" customWidth="1"/>
    <col min="10"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5.9" customHeight="1">
      <c r="A3" s="3047" t="s">
        <v>3920</v>
      </c>
      <c r="B3" s="3047"/>
      <c r="C3" s="3047"/>
      <c r="D3" s="3047"/>
      <c r="E3" s="3047"/>
      <c r="F3" s="3047"/>
      <c r="G3" s="3047"/>
      <c r="H3" s="3047"/>
      <c r="I3" s="3047"/>
    </row>
    <row r="4" spans="1:26" s="90" customFormat="1" ht="15" customHeight="1">
      <c r="A4" s="111"/>
      <c r="B4" s="111"/>
      <c r="C4" s="111"/>
      <c r="D4" s="111"/>
      <c r="E4" s="111"/>
      <c r="F4" s="111"/>
      <c r="G4" s="111"/>
      <c r="H4" s="111"/>
      <c r="I4" s="111"/>
    </row>
    <row r="5" spans="1:26" s="90" customFormat="1" ht="15" customHeight="1" thickBot="1">
      <c r="A5" s="3889" t="s">
        <v>3919</v>
      </c>
      <c r="B5" s="3889"/>
    </row>
    <row r="6" spans="1:26" ht="18" customHeight="1" thickTop="1">
      <c r="A6" s="3036" t="s">
        <v>3918</v>
      </c>
      <c r="B6" s="3040" t="s">
        <v>25</v>
      </c>
      <c r="C6" s="3040" t="s">
        <v>3917</v>
      </c>
      <c r="D6" s="3040"/>
      <c r="E6" s="3040"/>
      <c r="F6" s="3040"/>
      <c r="G6" s="3040"/>
      <c r="H6" s="3040" t="s">
        <v>3916</v>
      </c>
      <c r="I6" s="3133" t="s">
        <v>3915</v>
      </c>
    </row>
    <row r="7" spans="1:26" ht="18" customHeight="1">
      <c r="A7" s="3037"/>
      <c r="B7" s="3041"/>
      <c r="C7" s="1790" t="s">
        <v>966</v>
      </c>
      <c r="D7" s="1790" t="s">
        <v>1834</v>
      </c>
      <c r="E7" s="1790" t="s">
        <v>3914</v>
      </c>
      <c r="F7" s="1790" t="s">
        <v>3913</v>
      </c>
      <c r="G7" s="1790" t="s">
        <v>202</v>
      </c>
      <c r="H7" s="3041"/>
      <c r="I7" s="3785"/>
    </row>
    <row r="8" spans="1:26" ht="18" customHeight="1">
      <c r="A8" s="17" t="s">
        <v>661</v>
      </c>
      <c r="B8" s="2364">
        <v>10521</v>
      </c>
      <c r="C8" s="2364">
        <v>15935</v>
      </c>
      <c r="D8" s="2364">
        <v>12444</v>
      </c>
      <c r="E8" s="2364">
        <v>2082</v>
      </c>
      <c r="F8" s="114">
        <v>382</v>
      </c>
      <c r="G8" s="2364">
        <v>1027</v>
      </c>
      <c r="H8" s="2364">
        <v>3195</v>
      </c>
      <c r="I8" s="2361">
        <v>107121</v>
      </c>
    </row>
    <row r="9" spans="1:26" ht="18" customHeight="1">
      <c r="A9" s="17">
        <v>29</v>
      </c>
      <c r="B9" s="2364">
        <v>10614.083333333334</v>
      </c>
      <c r="C9" s="2364">
        <v>15902</v>
      </c>
      <c r="D9" s="2364">
        <v>11974</v>
      </c>
      <c r="E9" s="2364">
        <v>2336</v>
      </c>
      <c r="F9" s="2364">
        <v>366</v>
      </c>
      <c r="G9" s="2364">
        <v>1226</v>
      </c>
      <c r="H9" s="2364">
        <v>3029</v>
      </c>
      <c r="I9" s="2364">
        <v>108438</v>
      </c>
    </row>
    <row r="10" spans="1:26" ht="18" customHeight="1">
      <c r="A10" s="17">
        <v>30</v>
      </c>
      <c r="B10" s="2364">
        <v>10674.5</v>
      </c>
      <c r="C10" s="2364">
        <v>15890</v>
      </c>
      <c r="D10" s="2364">
        <v>11680</v>
      </c>
      <c r="E10" s="2364">
        <v>2530</v>
      </c>
      <c r="F10" s="114">
        <v>337</v>
      </c>
      <c r="G10" s="2364">
        <v>1343</v>
      </c>
      <c r="H10" s="2364">
        <v>2775</v>
      </c>
      <c r="I10" s="2361">
        <v>109429</v>
      </c>
    </row>
    <row r="11" spans="1:26" ht="18" customHeight="1">
      <c r="A11" s="17" t="s">
        <v>3640</v>
      </c>
      <c r="B11" s="2364">
        <v>10693.333333333334</v>
      </c>
      <c r="C11" s="2364">
        <v>16307</v>
      </c>
      <c r="D11" s="2364">
        <v>11746</v>
      </c>
      <c r="E11" s="2364">
        <v>2722</v>
      </c>
      <c r="F11" s="2364">
        <v>326</v>
      </c>
      <c r="G11" s="2364">
        <v>1513</v>
      </c>
      <c r="H11" s="2364">
        <v>2630</v>
      </c>
      <c r="I11" s="2364">
        <v>109383</v>
      </c>
    </row>
    <row r="12" spans="1:26" s="391" customFormat="1" ht="18" customHeight="1">
      <c r="A12" s="2377">
        <v>2</v>
      </c>
      <c r="B12" s="1592">
        <f>SUM(D12:I12)/12</f>
        <v>10657.666666666666</v>
      </c>
      <c r="C12" s="1592">
        <f t="shared" ref="C12:I12" si="0">SUM(C13:C24)</f>
        <v>14964</v>
      </c>
      <c r="D12" s="1592">
        <f t="shared" si="0"/>
        <v>10644</v>
      </c>
      <c r="E12" s="1592">
        <f t="shared" si="0"/>
        <v>2321</v>
      </c>
      <c r="F12" s="1592">
        <f t="shared" si="0"/>
        <v>342</v>
      </c>
      <c r="G12" s="1592">
        <f t="shared" si="0"/>
        <v>1657</v>
      </c>
      <c r="H12" s="1592">
        <f t="shared" si="0"/>
        <v>2493</v>
      </c>
      <c r="I12" s="1592">
        <f t="shared" si="0"/>
        <v>110435</v>
      </c>
      <c r="K12" s="310"/>
    </row>
    <row r="13" spans="1:26" ht="18" customHeight="1">
      <c r="A13" s="17" t="s">
        <v>2009</v>
      </c>
      <c r="B13" s="586">
        <v>10663</v>
      </c>
      <c r="C13" s="731">
        <v>1290</v>
      </c>
      <c r="D13" s="731">
        <v>920</v>
      </c>
      <c r="E13" s="731">
        <v>213</v>
      </c>
      <c r="F13" s="731">
        <v>28</v>
      </c>
      <c r="G13" s="731">
        <v>129</v>
      </c>
      <c r="H13" s="731">
        <v>225</v>
      </c>
      <c r="I13" s="731">
        <v>9148</v>
      </c>
    </row>
    <row r="14" spans="1:26" ht="18" customHeight="1">
      <c r="A14" s="17">
        <v>5</v>
      </c>
      <c r="B14" s="586">
        <v>10677</v>
      </c>
      <c r="C14" s="731">
        <v>1278</v>
      </c>
      <c r="D14" s="731">
        <v>913</v>
      </c>
      <c r="E14" s="731">
        <v>203</v>
      </c>
      <c r="F14" s="731">
        <v>29</v>
      </c>
      <c r="G14" s="731">
        <v>133</v>
      </c>
      <c r="H14" s="731">
        <v>214</v>
      </c>
      <c r="I14" s="731">
        <v>9185</v>
      </c>
      <c r="K14" s="2376"/>
    </row>
    <row r="15" spans="1:26" ht="18" customHeight="1">
      <c r="A15" s="17">
        <v>6</v>
      </c>
      <c r="B15" s="586">
        <v>10677</v>
      </c>
      <c r="C15" s="731">
        <v>1238</v>
      </c>
      <c r="D15" s="731">
        <v>884</v>
      </c>
      <c r="E15" s="731">
        <v>192</v>
      </c>
      <c r="F15" s="731">
        <v>29</v>
      </c>
      <c r="G15" s="731">
        <v>133</v>
      </c>
      <c r="H15" s="731">
        <v>214</v>
      </c>
      <c r="I15" s="731">
        <v>9225</v>
      </c>
    </row>
    <row r="16" spans="1:26" ht="18" customHeight="1">
      <c r="A16" s="17">
        <v>7</v>
      </c>
      <c r="B16" s="586">
        <v>10680</v>
      </c>
      <c r="C16" s="731">
        <v>1224</v>
      </c>
      <c r="D16" s="731">
        <v>874</v>
      </c>
      <c r="E16" s="731">
        <v>185</v>
      </c>
      <c r="F16" s="731">
        <v>30</v>
      </c>
      <c r="G16" s="731">
        <v>135</v>
      </c>
      <c r="H16" s="731">
        <v>210</v>
      </c>
      <c r="I16" s="731">
        <v>9246</v>
      </c>
    </row>
    <row r="17" spans="1:9" ht="18" customHeight="1">
      <c r="A17" s="17">
        <v>8</v>
      </c>
      <c r="B17" s="586">
        <v>10667</v>
      </c>
      <c r="C17" s="731">
        <v>1234</v>
      </c>
      <c r="D17" s="731">
        <v>884</v>
      </c>
      <c r="E17" s="731">
        <v>185</v>
      </c>
      <c r="F17" s="731">
        <v>30</v>
      </c>
      <c r="G17" s="731">
        <v>135</v>
      </c>
      <c r="H17" s="731">
        <v>207</v>
      </c>
      <c r="I17" s="731">
        <v>9226</v>
      </c>
    </row>
    <row r="18" spans="1:9" ht="18" customHeight="1">
      <c r="A18" s="17">
        <v>9</v>
      </c>
      <c r="B18" s="586">
        <v>10664</v>
      </c>
      <c r="C18" s="731">
        <v>1249</v>
      </c>
      <c r="D18" s="731">
        <v>892</v>
      </c>
      <c r="E18" s="731">
        <v>189</v>
      </c>
      <c r="F18" s="731">
        <v>29</v>
      </c>
      <c r="G18" s="731">
        <v>139</v>
      </c>
      <c r="H18" s="731">
        <v>207</v>
      </c>
      <c r="I18" s="731">
        <v>9208</v>
      </c>
    </row>
    <row r="19" spans="1:9" ht="18" customHeight="1">
      <c r="A19" s="17">
        <v>10</v>
      </c>
      <c r="B19" s="586">
        <v>10665</v>
      </c>
      <c r="C19" s="731">
        <v>1256</v>
      </c>
      <c r="D19" s="731">
        <v>900</v>
      </c>
      <c r="E19" s="731">
        <v>191</v>
      </c>
      <c r="F19" s="731">
        <v>29</v>
      </c>
      <c r="G19" s="731">
        <v>136</v>
      </c>
      <c r="H19" s="731">
        <v>206</v>
      </c>
      <c r="I19" s="731">
        <v>9203</v>
      </c>
    </row>
    <row r="20" spans="1:9" ht="18" customHeight="1">
      <c r="A20" s="17">
        <v>11</v>
      </c>
      <c r="B20" s="586">
        <v>10660</v>
      </c>
      <c r="C20" s="731">
        <v>1255</v>
      </c>
      <c r="D20" s="731">
        <v>894</v>
      </c>
      <c r="E20" s="731">
        <v>195</v>
      </c>
      <c r="F20" s="731">
        <v>28</v>
      </c>
      <c r="G20" s="731">
        <v>138</v>
      </c>
      <c r="H20" s="731">
        <v>205</v>
      </c>
      <c r="I20" s="731">
        <v>9200</v>
      </c>
    </row>
    <row r="21" spans="1:9" ht="18" customHeight="1">
      <c r="A21" s="17">
        <v>12</v>
      </c>
      <c r="B21" s="586">
        <v>10662</v>
      </c>
      <c r="C21" s="731">
        <v>1257</v>
      </c>
      <c r="D21" s="731">
        <v>888</v>
      </c>
      <c r="E21" s="731">
        <v>198</v>
      </c>
      <c r="F21" s="731">
        <v>28</v>
      </c>
      <c r="G21" s="731">
        <v>143</v>
      </c>
      <c r="H21" s="731">
        <v>204</v>
      </c>
      <c r="I21" s="731">
        <v>9201</v>
      </c>
    </row>
    <row r="22" spans="1:9" ht="18" customHeight="1">
      <c r="A22" s="17">
        <v>1</v>
      </c>
      <c r="B22" s="586">
        <v>10634</v>
      </c>
      <c r="C22" s="731">
        <v>1236</v>
      </c>
      <c r="D22" s="731">
        <v>873</v>
      </c>
      <c r="E22" s="731">
        <v>192</v>
      </c>
      <c r="F22" s="731">
        <v>28</v>
      </c>
      <c r="G22" s="731">
        <v>143</v>
      </c>
      <c r="H22" s="731">
        <v>201</v>
      </c>
      <c r="I22" s="731">
        <v>9197</v>
      </c>
    </row>
    <row r="23" spans="1:9" ht="18" customHeight="1">
      <c r="A23" s="17">
        <v>2</v>
      </c>
      <c r="B23" s="586">
        <v>10613</v>
      </c>
      <c r="C23" s="731">
        <v>1235</v>
      </c>
      <c r="D23" s="731">
        <v>868</v>
      </c>
      <c r="E23" s="731">
        <v>192</v>
      </c>
      <c r="F23" s="731">
        <v>27</v>
      </c>
      <c r="G23" s="731">
        <v>148</v>
      </c>
      <c r="H23" s="731">
        <v>199</v>
      </c>
      <c r="I23" s="731">
        <v>9179</v>
      </c>
    </row>
    <row r="24" spans="1:9" ht="18" customHeight="1">
      <c r="A24" s="1662">
        <v>3</v>
      </c>
      <c r="B24" s="563">
        <v>10630</v>
      </c>
      <c r="C24" s="720">
        <v>1212</v>
      </c>
      <c r="D24" s="720">
        <v>854</v>
      </c>
      <c r="E24" s="720">
        <v>186</v>
      </c>
      <c r="F24" s="720">
        <v>27</v>
      </c>
      <c r="G24" s="720">
        <v>145</v>
      </c>
      <c r="H24" s="720">
        <v>201</v>
      </c>
      <c r="I24" s="720">
        <v>9217</v>
      </c>
    </row>
    <row r="25" spans="1:9" s="90" customFormat="1" ht="15" customHeight="1">
      <c r="A25" s="1825" t="s">
        <v>3912</v>
      </c>
      <c r="B25" s="2375"/>
      <c r="C25" s="2375"/>
      <c r="D25" s="2375"/>
      <c r="E25" s="552"/>
      <c r="F25" s="552"/>
      <c r="G25" s="552"/>
      <c r="H25" s="552"/>
      <c r="I25" s="552"/>
    </row>
    <row r="26" spans="1:9" s="90" customFormat="1" ht="15" customHeight="1">
      <c r="A26" s="51" t="s">
        <v>3906</v>
      </c>
      <c r="B26" s="51"/>
      <c r="C26" s="51"/>
      <c r="D26" s="51"/>
    </row>
  </sheetData>
  <mergeCells count="9">
    <mergeCell ref="A1:D1"/>
    <mergeCell ref="A2:D2"/>
    <mergeCell ref="A3:I3"/>
    <mergeCell ref="A5:B5"/>
    <mergeCell ref="A6:A7"/>
    <mergeCell ref="B6:B7"/>
    <mergeCell ref="C6:G6"/>
    <mergeCell ref="H6:H7"/>
    <mergeCell ref="I6:I7"/>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zoomScaleNormal="100" zoomScaleSheetLayoutView="100" workbookViewId="0">
      <selection activeCell="G16" sqref="G16"/>
    </sheetView>
  </sheetViews>
  <sheetFormatPr defaultColWidth="9" defaultRowHeight="14.25"/>
  <cols>
    <col min="1" max="1" width="25.75" style="24" customWidth="1"/>
    <col min="2" max="2" width="15.75" style="24" customWidth="1"/>
    <col min="3" max="3" width="18.75" style="24" customWidth="1"/>
    <col min="4" max="4" width="15.75" style="24" customWidth="1"/>
    <col min="5" max="5" width="18.75" style="24" customWidth="1"/>
    <col min="6" max="6" width="15.75" style="24" customWidth="1"/>
    <col min="7" max="7" width="18.75" style="24" customWidth="1"/>
    <col min="8"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5.9" customHeight="1">
      <c r="A3" s="3047" t="s">
        <v>3939</v>
      </c>
      <c r="B3" s="3047"/>
      <c r="C3" s="3047"/>
      <c r="D3" s="3047"/>
      <c r="E3" s="3047"/>
      <c r="F3" s="3047"/>
      <c r="G3" s="3047"/>
    </row>
    <row r="4" spans="1:26" s="90" customFormat="1" ht="15" customHeight="1">
      <c r="A4" s="111"/>
      <c r="B4" s="111"/>
      <c r="C4" s="111"/>
      <c r="D4" s="111"/>
      <c r="E4" s="111"/>
      <c r="F4" s="111"/>
      <c r="G4" s="111"/>
    </row>
    <row r="5" spans="1:26" s="90" customFormat="1" ht="15" customHeight="1" thickBot="1"/>
    <row r="6" spans="1:26" ht="18" customHeight="1" thickTop="1">
      <c r="A6" s="3076" t="s">
        <v>3938</v>
      </c>
      <c r="B6" s="3066" t="s">
        <v>895</v>
      </c>
      <c r="C6" s="3036"/>
      <c r="D6" s="3066" t="s">
        <v>660</v>
      </c>
      <c r="E6" s="3067"/>
      <c r="F6" s="3066" t="s">
        <v>3937</v>
      </c>
      <c r="G6" s="3067"/>
    </row>
    <row r="7" spans="1:26" ht="18" customHeight="1">
      <c r="A7" s="3134"/>
      <c r="B7" s="1790" t="s">
        <v>3138</v>
      </c>
      <c r="C7" s="1794" t="s">
        <v>3936</v>
      </c>
      <c r="D7" s="1790" t="s">
        <v>3138</v>
      </c>
      <c r="E7" s="1794" t="s">
        <v>3936</v>
      </c>
      <c r="F7" s="1790" t="s">
        <v>3138</v>
      </c>
      <c r="G7" s="1794" t="s">
        <v>3936</v>
      </c>
    </row>
    <row r="8" spans="1:26" s="90" customFormat="1" ht="18" customHeight="1">
      <c r="A8" s="1826"/>
      <c r="B8" s="226" t="s">
        <v>4</v>
      </c>
      <c r="C8" s="226" t="s">
        <v>3935</v>
      </c>
      <c r="D8" s="226" t="s">
        <v>4</v>
      </c>
      <c r="E8" s="226" t="s">
        <v>3935</v>
      </c>
      <c r="F8" s="226" t="s">
        <v>4</v>
      </c>
      <c r="G8" s="226" t="s">
        <v>3935</v>
      </c>
    </row>
    <row r="9" spans="1:26" s="391" customFormat="1" ht="18" customHeight="1">
      <c r="A9" s="1824" t="s">
        <v>1010</v>
      </c>
      <c r="B9" s="2198">
        <v>104</v>
      </c>
      <c r="C9" s="2378">
        <v>46588200</v>
      </c>
      <c r="D9" s="2198">
        <v>87</v>
      </c>
      <c r="E9" s="2198">
        <v>42129000</v>
      </c>
      <c r="F9" s="2198">
        <f>SUM(F10:F22)</f>
        <v>64</v>
      </c>
      <c r="G9" s="2198">
        <f>SUM(G10:G22)</f>
        <v>36666600</v>
      </c>
    </row>
    <row r="10" spans="1:26" ht="18" customHeight="1">
      <c r="A10" s="1798" t="s">
        <v>3934</v>
      </c>
      <c r="B10" s="1603" t="s">
        <v>432</v>
      </c>
      <c r="C10" s="1603" t="s">
        <v>432</v>
      </c>
      <c r="D10" s="1603" t="s">
        <v>432</v>
      </c>
      <c r="E10" s="1603" t="s">
        <v>432</v>
      </c>
      <c r="F10" s="1603" t="s">
        <v>432</v>
      </c>
      <c r="G10" s="1603" t="s">
        <v>432</v>
      </c>
    </row>
    <row r="11" spans="1:26" ht="18" customHeight="1">
      <c r="A11" s="1798" t="s">
        <v>3933</v>
      </c>
      <c r="B11" s="1603" t="s">
        <v>432</v>
      </c>
      <c r="C11" s="1603" t="s">
        <v>432</v>
      </c>
      <c r="D11" s="1603" t="s">
        <v>432</v>
      </c>
      <c r="E11" s="1603" t="s">
        <v>432</v>
      </c>
      <c r="F11" s="1603" t="s">
        <v>432</v>
      </c>
      <c r="G11" s="1603" t="s">
        <v>432</v>
      </c>
    </row>
    <row r="12" spans="1:26" ht="18" customHeight="1">
      <c r="A12" s="1798" t="s">
        <v>3932</v>
      </c>
      <c r="B12" s="28">
        <v>77</v>
      </c>
      <c r="C12" s="1603">
        <v>38424200</v>
      </c>
      <c r="D12" s="28">
        <v>72</v>
      </c>
      <c r="E12" s="1603">
        <v>35707000</v>
      </c>
      <c r="F12" s="28">
        <v>57</v>
      </c>
      <c r="G12" s="1603">
        <v>33476600</v>
      </c>
    </row>
    <row r="13" spans="1:26" ht="18" customHeight="1">
      <c r="A13" s="1798" t="s">
        <v>3931</v>
      </c>
      <c r="B13" s="1603" t="s">
        <v>432</v>
      </c>
      <c r="C13" s="1603" t="s">
        <v>432</v>
      </c>
      <c r="D13" s="1603" t="s">
        <v>432</v>
      </c>
      <c r="E13" s="1603" t="s">
        <v>432</v>
      </c>
      <c r="F13" s="1603" t="s">
        <v>432</v>
      </c>
      <c r="G13" s="1603" t="s">
        <v>432</v>
      </c>
    </row>
    <row r="14" spans="1:26" ht="18" customHeight="1">
      <c r="A14" s="1798" t="s">
        <v>3930</v>
      </c>
      <c r="B14" s="1603">
        <v>1</v>
      </c>
      <c r="C14" s="1603">
        <v>336000</v>
      </c>
      <c r="D14" s="1603" t="s">
        <v>432</v>
      </c>
      <c r="E14" s="1603" t="s">
        <v>432</v>
      </c>
      <c r="F14" s="1603" t="s">
        <v>432</v>
      </c>
      <c r="G14" s="1603" t="s">
        <v>432</v>
      </c>
    </row>
    <row r="15" spans="1:26" ht="18" customHeight="1">
      <c r="A15" s="1798" t="s">
        <v>3929</v>
      </c>
      <c r="B15" s="1603" t="s">
        <v>432</v>
      </c>
      <c r="C15" s="1603" t="s">
        <v>432</v>
      </c>
      <c r="D15" s="1603" t="s">
        <v>432</v>
      </c>
      <c r="E15" s="1603" t="s">
        <v>432</v>
      </c>
      <c r="F15" s="1603" t="s">
        <v>432</v>
      </c>
      <c r="G15" s="1603" t="s">
        <v>432</v>
      </c>
    </row>
    <row r="16" spans="1:26" ht="18" customHeight="1">
      <c r="A16" s="1798" t="s">
        <v>3928</v>
      </c>
      <c r="B16" s="1603" t="s">
        <v>432</v>
      </c>
      <c r="C16" s="1603" t="s">
        <v>432</v>
      </c>
      <c r="D16" s="1603" t="s">
        <v>432</v>
      </c>
      <c r="E16" s="1603" t="s">
        <v>432</v>
      </c>
      <c r="F16" s="1603" t="s">
        <v>432</v>
      </c>
      <c r="G16" s="1603" t="s">
        <v>432</v>
      </c>
    </row>
    <row r="17" spans="1:7" ht="18" customHeight="1">
      <c r="A17" s="1798" t="s">
        <v>3927</v>
      </c>
      <c r="B17" s="1974">
        <v>2</v>
      </c>
      <c r="C17" s="1974">
        <v>1788000</v>
      </c>
      <c r="D17" s="1603">
        <v>2</v>
      </c>
      <c r="E17" s="1603">
        <v>2612000</v>
      </c>
      <c r="F17" s="1974">
        <v>1</v>
      </c>
      <c r="G17" s="1974">
        <v>1200000</v>
      </c>
    </row>
    <row r="18" spans="1:7" ht="18" customHeight="1">
      <c r="A18" s="1798" t="s">
        <v>3926</v>
      </c>
      <c r="B18" s="1603" t="s">
        <v>432</v>
      </c>
      <c r="C18" s="1603" t="s">
        <v>432</v>
      </c>
      <c r="D18" s="1603" t="s">
        <v>432</v>
      </c>
      <c r="E18" s="1603" t="s">
        <v>432</v>
      </c>
      <c r="F18" s="1603" t="s">
        <v>432</v>
      </c>
      <c r="G18" s="1603" t="s">
        <v>432</v>
      </c>
    </row>
    <row r="19" spans="1:7" ht="18" customHeight="1">
      <c r="A19" s="1798" t="s">
        <v>3925</v>
      </c>
      <c r="B19" s="1603" t="s">
        <v>432</v>
      </c>
      <c r="C19" s="1603" t="s">
        <v>432</v>
      </c>
      <c r="D19" s="1603" t="s">
        <v>432</v>
      </c>
      <c r="E19" s="1603" t="s">
        <v>432</v>
      </c>
      <c r="F19" s="1603" t="s">
        <v>432</v>
      </c>
      <c r="G19" s="1603" t="s">
        <v>432</v>
      </c>
    </row>
    <row r="20" spans="1:7" ht="18" customHeight="1">
      <c r="A20" s="1798" t="s">
        <v>3924</v>
      </c>
      <c r="B20" s="28">
        <v>24</v>
      </c>
      <c r="C20" s="1603">
        <v>6040000</v>
      </c>
      <c r="D20" s="28">
        <v>13</v>
      </c>
      <c r="E20" s="1603">
        <v>3810000</v>
      </c>
      <c r="F20" s="28">
        <v>6</v>
      </c>
      <c r="G20" s="1603">
        <v>1990000</v>
      </c>
    </row>
    <row r="21" spans="1:7" ht="18" customHeight="1">
      <c r="A21" s="1798" t="s">
        <v>3923</v>
      </c>
      <c r="B21" s="1603" t="s">
        <v>432</v>
      </c>
      <c r="C21" s="1603" t="s">
        <v>432</v>
      </c>
      <c r="D21" s="1603" t="s">
        <v>432</v>
      </c>
      <c r="E21" s="1603" t="s">
        <v>432</v>
      </c>
      <c r="F21" s="1603" t="s">
        <v>432</v>
      </c>
      <c r="G21" s="1603" t="s">
        <v>432</v>
      </c>
    </row>
    <row r="22" spans="1:7" ht="18" customHeight="1">
      <c r="A22" s="567" t="s">
        <v>3922</v>
      </c>
      <c r="B22" s="1961" t="s">
        <v>432</v>
      </c>
      <c r="C22" s="1961" t="s">
        <v>432</v>
      </c>
      <c r="D22" s="1961" t="s">
        <v>432</v>
      </c>
      <c r="E22" s="1961" t="s">
        <v>432</v>
      </c>
      <c r="F22" s="1961" t="s">
        <v>432</v>
      </c>
      <c r="G22" s="1961" t="s">
        <v>432</v>
      </c>
    </row>
    <row r="23" spans="1:7" s="90" customFormat="1" ht="15" customHeight="1">
      <c r="A23" s="91" t="s">
        <v>3921</v>
      </c>
      <c r="B23" s="91"/>
      <c r="C23" s="35"/>
    </row>
  </sheetData>
  <mergeCells count="7">
    <mergeCell ref="A1:D1"/>
    <mergeCell ref="A2:D2"/>
    <mergeCell ref="D6:E6"/>
    <mergeCell ref="B6:C6"/>
    <mergeCell ref="A3:G3"/>
    <mergeCell ref="F6:G6"/>
    <mergeCell ref="A6:A7"/>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
  <sheetViews>
    <sheetView zoomScaleNormal="100" zoomScaleSheetLayoutView="100" workbookViewId="0">
      <selection activeCell="A2" sqref="A2:D2"/>
    </sheetView>
  </sheetViews>
  <sheetFormatPr defaultColWidth="9" defaultRowHeight="14.25"/>
  <cols>
    <col min="1" max="1" width="14.75" style="24" customWidth="1"/>
    <col min="2" max="7" width="17.75" style="24" customWidth="1"/>
    <col min="8"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5.9" customHeight="1">
      <c r="A3" s="3047" t="s">
        <v>3945</v>
      </c>
      <c r="B3" s="3047"/>
      <c r="C3" s="3047"/>
      <c r="D3" s="3047"/>
      <c r="E3" s="3047"/>
      <c r="F3" s="3047"/>
      <c r="G3" s="3047"/>
    </row>
    <row r="4" spans="1:26" s="90" customFormat="1" ht="15" customHeight="1">
      <c r="C4" s="111"/>
      <c r="D4" s="111"/>
      <c r="E4" s="111"/>
      <c r="F4" s="111"/>
      <c r="G4" s="111"/>
    </row>
    <row r="5" spans="1:26" s="90" customFormat="1" ht="15" customHeight="1" thickBot="1">
      <c r="A5" s="90" t="s">
        <v>898</v>
      </c>
    </row>
    <row r="6" spans="1:26" ht="18" customHeight="1" thickTop="1">
      <c r="A6" s="3076" t="s">
        <v>697</v>
      </c>
      <c r="B6" s="3066" t="s">
        <v>2617</v>
      </c>
      <c r="C6" s="3036"/>
      <c r="D6" s="3066" t="s">
        <v>3944</v>
      </c>
      <c r="E6" s="3067"/>
      <c r="F6" s="3067"/>
      <c r="G6" s="3067"/>
    </row>
    <row r="7" spans="1:26" ht="18" customHeight="1">
      <c r="A7" s="3134"/>
      <c r="B7" s="1790" t="s">
        <v>707</v>
      </c>
      <c r="C7" s="1790" t="s">
        <v>2013</v>
      </c>
      <c r="D7" s="1842" t="s">
        <v>818</v>
      </c>
      <c r="E7" s="1786" t="s">
        <v>3943</v>
      </c>
      <c r="F7" s="1790" t="s">
        <v>3942</v>
      </c>
      <c r="G7" s="1794" t="s">
        <v>3941</v>
      </c>
    </row>
    <row r="8" spans="1:26" s="114" customFormat="1" ht="18" customHeight="1">
      <c r="A8" s="1726" t="s">
        <v>661</v>
      </c>
      <c r="B8" s="2381" t="s">
        <v>443</v>
      </c>
      <c r="C8" s="1603" t="s">
        <v>443</v>
      </c>
      <c r="D8" s="23">
        <v>3221070</v>
      </c>
      <c r="E8" s="23">
        <v>2788869</v>
      </c>
      <c r="F8" s="23">
        <v>143201</v>
      </c>
      <c r="G8" s="23">
        <v>289000</v>
      </c>
    </row>
    <row r="9" spans="1:26" s="1845" customFormat="1" ht="18" customHeight="1">
      <c r="A9" s="1726">
        <v>29</v>
      </c>
      <c r="B9" s="23" t="s">
        <v>443</v>
      </c>
      <c r="C9" s="23" t="s">
        <v>443</v>
      </c>
      <c r="D9" s="23">
        <v>2472945</v>
      </c>
      <c r="E9" s="23">
        <v>2089987</v>
      </c>
      <c r="F9" s="23">
        <v>88064</v>
      </c>
      <c r="G9" s="23">
        <v>294894</v>
      </c>
    </row>
    <row r="10" spans="1:26" s="114" customFormat="1" ht="18" customHeight="1">
      <c r="A10" s="1726">
        <v>30</v>
      </c>
      <c r="B10" s="2381" t="s">
        <v>443</v>
      </c>
      <c r="C10" s="1603" t="s">
        <v>443</v>
      </c>
      <c r="D10" s="23">
        <v>2308265</v>
      </c>
      <c r="E10" s="23">
        <v>1848229</v>
      </c>
      <c r="F10" s="23">
        <v>59036</v>
      </c>
      <c r="G10" s="23">
        <v>401000</v>
      </c>
    </row>
    <row r="11" spans="1:26" s="1845" customFormat="1" ht="18" customHeight="1">
      <c r="A11" s="1726" t="s">
        <v>660</v>
      </c>
      <c r="B11" s="23" t="s">
        <v>443</v>
      </c>
      <c r="C11" s="23" t="s">
        <v>443</v>
      </c>
      <c r="D11" s="23">
        <v>2508146</v>
      </c>
      <c r="E11" s="23">
        <v>1695807</v>
      </c>
      <c r="F11" s="23">
        <v>51176</v>
      </c>
      <c r="G11" s="23">
        <v>761163</v>
      </c>
    </row>
    <row r="12" spans="1:26" s="391" customFormat="1" ht="18" customHeight="1">
      <c r="A12" s="446">
        <v>2</v>
      </c>
      <c r="B12" s="2380" t="s">
        <v>443</v>
      </c>
      <c r="C12" s="2379" t="s">
        <v>443</v>
      </c>
      <c r="D12" s="670">
        <f>SUM(E12:G12)</f>
        <v>1823266</v>
      </c>
      <c r="E12" s="670">
        <v>1257782</v>
      </c>
      <c r="F12" s="670">
        <v>32484</v>
      </c>
      <c r="G12" s="670">
        <v>533000</v>
      </c>
    </row>
    <row r="13" spans="1:26" s="90" customFormat="1" ht="15" customHeight="1">
      <c r="A13" s="35" t="s">
        <v>3940</v>
      </c>
      <c r="B13" s="35"/>
      <c r="C13" s="35"/>
    </row>
  </sheetData>
  <mergeCells count="6">
    <mergeCell ref="A6:A7"/>
    <mergeCell ref="B6:C6"/>
    <mergeCell ref="D6:G6"/>
    <mergeCell ref="A3:G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zoomScaleNormal="100" zoomScaleSheetLayoutView="100" workbookViewId="0">
      <selection activeCell="A2" sqref="A2:D2"/>
    </sheetView>
  </sheetViews>
  <sheetFormatPr defaultColWidth="9" defaultRowHeight="14.25"/>
  <cols>
    <col min="1" max="1" width="17.75" style="24" customWidth="1"/>
    <col min="2" max="7" width="17.625" style="24" customWidth="1"/>
    <col min="8" max="8" width="9" style="24"/>
    <col min="9" max="11" width="10.625" style="24" customWidth="1"/>
    <col min="12"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5.9" customHeight="1">
      <c r="A3" s="3855" t="s">
        <v>3952</v>
      </c>
      <c r="B3" s="3855"/>
      <c r="C3" s="3855"/>
      <c r="D3" s="3855"/>
      <c r="E3" s="3855"/>
      <c r="F3" s="3855"/>
      <c r="G3" s="3855"/>
    </row>
    <row r="4" spans="1:26" s="90" customFormat="1" ht="15" customHeight="1">
      <c r="A4" s="2382"/>
    </row>
    <row r="5" spans="1:26" s="90" customFormat="1" ht="15" customHeight="1" thickBot="1">
      <c r="A5" s="3132" t="s">
        <v>215</v>
      </c>
      <c r="B5" s="3132"/>
      <c r="F5" s="1817"/>
      <c r="G5" s="106" t="s">
        <v>698</v>
      </c>
    </row>
    <row r="6" spans="1:26" ht="18" customHeight="1" thickTop="1">
      <c r="A6" s="1785" t="s">
        <v>697</v>
      </c>
      <c r="B6" s="1829" t="s">
        <v>194</v>
      </c>
      <c r="C6" s="1644" t="s">
        <v>3951</v>
      </c>
      <c r="D6" s="653" t="s">
        <v>3950</v>
      </c>
      <c r="E6" s="653" t="s">
        <v>3949</v>
      </c>
      <c r="F6" s="653" t="s">
        <v>3948</v>
      </c>
      <c r="G6" s="548" t="s">
        <v>3947</v>
      </c>
    </row>
    <row r="7" spans="1:26" s="399" customFormat="1" ht="18" customHeight="1">
      <c r="A7" s="17" t="s">
        <v>661</v>
      </c>
      <c r="B7" s="21">
        <v>14427</v>
      </c>
      <c r="C7" s="23">
        <v>7069</v>
      </c>
      <c r="D7" s="23">
        <v>970</v>
      </c>
      <c r="E7" s="23">
        <v>1314</v>
      </c>
      <c r="F7" s="23">
        <v>160</v>
      </c>
      <c r="G7" s="23">
        <v>4914</v>
      </c>
      <c r="H7" s="1919"/>
    </row>
    <row r="8" spans="1:26" ht="18" customHeight="1">
      <c r="A8" s="17">
        <v>29</v>
      </c>
      <c r="B8" s="23">
        <v>14279</v>
      </c>
      <c r="C8" s="23">
        <v>6912</v>
      </c>
      <c r="D8" s="23">
        <v>983</v>
      </c>
      <c r="E8" s="23">
        <v>1315</v>
      </c>
      <c r="F8" s="23">
        <v>165</v>
      </c>
      <c r="G8" s="23">
        <v>4904</v>
      </c>
    </row>
    <row r="9" spans="1:26" ht="18" customHeight="1">
      <c r="A9" s="17">
        <v>30</v>
      </c>
      <c r="B9" s="23">
        <v>14181</v>
      </c>
      <c r="C9" s="23">
        <v>6715</v>
      </c>
      <c r="D9" s="23">
        <v>972</v>
      </c>
      <c r="E9" s="23">
        <v>1329</v>
      </c>
      <c r="F9" s="23">
        <v>169</v>
      </c>
      <c r="G9" s="23">
        <v>4996</v>
      </c>
    </row>
    <row r="10" spans="1:26" s="399" customFormat="1" ht="18" customHeight="1">
      <c r="A10" s="18" t="s">
        <v>660</v>
      </c>
      <c r="B10" s="21">
        <v>14137</v>
      </c>
      <c r="C10" s="23">
        <v>6567</v>
      </c>
      <c r="D10" s="23">
        <v>988</v>
      </c>
      <c r="E10" s="23">
        <v>1355</v>
      </c>
      <c r="F10" s="23">
        <v>176</v>
      </c>
      <c r="G10" s="23">
        <v>5051</v>
      </c>
    </row>
    <row r="11" spans="1:26" s="391" customFormat="1" ht="18" customHeight="1">
      <c r="A11" s="395">
        <v>2</v>
      </c>
      <c r="B11" s="670">
        <f>SUM(C11:G11)</f>
        <v>14017</v>
      </c>
      <c r="C11" s="670">
        <v>6417</v>
      </c>
      <c r="D11" s="670">
        <v>997</v>
      </c>
      <c r="E11" s="670">
        <v>1353</v>
      </c>
      <c r="F11" s="670">
        <v>180</v>
      </c>
      <c r="G11" s="670">
        <v>5070</v>
      </c>
    </row>
    <row r="12" spans="1:26" s="90" customFormat="1" ht="15" customHeight="1">
      <c r="A12" s="51" t="s">
        <v>3946</v>
      </c>
      <c r="B12" s="51"/>
      <c r="C12" s="51"/>
      <c r="D12" s="51"/>
      <c r="E12" s="51"/>
      <c r="F12" s="51"/>
    </row>
  </sheetData>
  <mergeCells count="4">
    <mergeCell ref="A3:G3"/>
    <mergeCell ref="A5:B5"/>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zoomScaleNormal="100" zoomScaleSheetLayoutView="100" workbookViewId="0">
      <selection activeCell="A2" sqref="A2:D2"/>
    </sheetView>
  </sheetViews>
  <sheetFormatPr defaultColWidth="9" defaultRowHeight="14.25"/>
  <cols>
    <col min="1" max="1" width="17.75" style="24" customWidth="1"/>
    <col min="2" max="6" width="20.625" style="24" customWidth="1"/>
    <col min="7" max="7" width="9" style="24"/>
    <col min="8" max="10" width="10.625" style="24" customWidth="1"/>
    <col min="11"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5.9" customHeight="1">
      <c r="A3" s="3855" t="s">
        <v>3957</v>
      </c>
      <c r="B3" s="3855"/>
      <c r="C3" s="3855"/>
      <c r="D3" s="3855"/>
      <c r="E3" s="3855"/>
      <c r="F3" s="3855"/>
    </row>
    <row r="4" spans="1:26" s="90" customFormat="1" ht="15" customHeight="1"/>
    <row r="5" spans="1:26" s="90" customFormat="1" ht="15" customHeight="1" thickBot="1">
      <c r="A5" s="3132" t="s">
        <v>215</v>
      </c>
      <c r="B5" s="3132"/>
      <c r="E5" s="1817"/>
      <c r="F5" s="106" t="s">
        <v>698</v>
      </c>
    </row>
    <row r="6" spans="1:26" ht="18" customHeight="1" thickTop="1">
      <c r="A6" s="1785" t="s">
        <v>697</v>
      </c>
      <c r="B6" s="1730" t="s">
        <v>194</v>
      </c>
      <c r="C6" s="1644" t="s">
        <v>3956</v>
      </c>
      <c r="D6" s="653" t="s">
        <v>3955</v>
      </c>
      <c r="E6" s="653" t="s">
        <v>3954</v>
      </c>
      <c r="F6" s="548" t="s">
        <v>3953</v>
      </c>
    </row>
    <row r="7" spans="1:26" s="399" customFormat="1" ht="18" customHeight="1">
      <c r="A7" s="17" t="s">
        <v>661</v>
      </c>
      <c r="B7" s="26">
        <v>3245</v>
      </c>
      <c r="C7" s="27">
        <v>106</v>
      </c>
      <c r="D7" s="27">
        <v>728</v>
      </c>
      <c r="E7" s="27">
        <v>795</v>
      </c>
      <c r="F7" s="27">
        <v>1616</v>
      </c>
    </row>
    <row r="8" spans="1:26" ht="18" customHeight="1">
      <c r="A8" s="17">
        <v>29</v>
      </c>
      <c r="B8" s="26">
        <v>3353</v>
      </c>
      <c r="C8" s="27">
        <v>106</v>
      </c>
      <c r="D8" s="27">
        <v>753</v>
      </c>
      <c r="E8" s="27">
        <v>811</v>
      </c>
      <c r="F8" s="27">
        <v>1683</v>
      </c>
    </row>
    <row r="9" spans="1:26" ht="18" customHeight="1">
      <c r="A9" s="17">
        <v>30</v>
      </c>
      <c r="B9" s="26">
        <v>3448</v>
      </c>
      <c r="C9" s="27">
        <v>102</v>
      </c>
      <c r="D9" s="27">
        <v>782</v>
      </c>
      <c r="E9" s="27">
        <v>808</v>
      </c>
      <c r="F9" s="27">
        <v>1756</v>
      </c>
    </row>
    <row r="10" spans="1:26" s="399" customFormat="1" ht="18" customHeight="1">
      <c r="A10" s="18" t="s">
        <v>660</v>
      </c>
      <c r="B10" s="26">
        <v>3520</v>
      </c>
      <c r="C10" s="27">
        <v>102</v>
      </c>
      <c r="D10" s="27">
        <v>796</v>
      </c>
      <c r="E10" s="27">
        <v>826</v>
      </c>
      <c r="F10" s="27">
        <v>1796</v>
      </c>
    </row>
    <row r="11" spans="1:26" s="391" customFormat="1" ht="18" customHeight="1">
      <c r="A11" s="395">
        <v>2</v>
      </c>
      <c r="B11" s="1734">
        <f>SUM(C11:F11)</f>
        <v>3346</v>
      </c>
      <c r="C11" s="1735">
        <v>97</v>
      </c>
      <c r="D11" s="1735">
        <v>780</v>
      </c>
      <c r="E11" s="1735">
        <v>769</v>
      </c>
      <c r="F11" s="1735">
        <v>1700</v>
      </c>
    </row>
    <row r="12" spans="1:26" s="90" customFormat="1" ht="15" customHeight="1">
      <c r="A12" s="90" t="s">
        <v>3946</v>
      </c>
    </row>
  </sheetData>
  <mergeCells count="4">
    <mergeCell ref="A3:F3"/>
    <mergeCell ref="A5:B5"/>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
  <sheetViews>
    <sheetView zoomScaleNormal="100" zoomScaleSheetLayoutView="100" workbookViewId="0">
      <selection activeCell="A2" sqref="A2:D2"/>
    </sheetView>
  </sheetViews>
  <sheetFormatPr defaultColWidth="9" defaultRowHeight="14.25"/>
  <cols>
    <col min="1" max="3" width="40.625" style="24" customWidth="1"/>
    <col min="4" max="4" width="9" style="24"/>
    <col min="5" max="7" width="10.625" style="24" customWidth="1"/>
    <col min="8" max="16384" width="9" style="24"/>
  </cols>
  <sheetData>
    <row r="1" spans="1:26" s="1763" customFormat="1" ht="20.100000000000001" customHeight="1">
      <c r="A1" s="1779" t="str">
        <f>HYPERLINK("#目次!A1","【目次に戻る】")</f>
        <v>【目次に戻る】</v>
      </c>
      <c r="B1" s="1779"/>
      <c r="C1" s="1779"/>
      <c r="D1" s="1779"/>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1779" t="str">
        <f>HYPERLINK("#業務所管課別目次!A1","【業務所管課別目次に戻る】")</f>
        <v>【業務所管課別目次に戻る】</v>
      </c>
      <c r="B2" s="1779"/>
      <c r="C2" s="1779"/>
      <c r="D2" s="1779"/>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5.9" customHeight="1">
      <c r="A3" s="3047" t="s">
        <v>3959</v>
      </c>
      <c r="B3" s="3890"/>
      <c r="C3" s="3890"/>
    </row>
    <row r="4" spans="1:26" s="90" customFormat="1" ht="15" customHeight="1">
      <c r="A4" s="35"/>
      <c r="B4" s="35"/>
      <c r="C4" s="35"/>
    </row>
    <row r="5" spans="1:26" s="90" customFormat="1" ht="15" customHeight="1" thickBot="1">
      <c r="B5" s="1817"/>
      <c r="C5" s="1817"/>
    </row>
    <row r="6" spans="1:26" ht="18" customHeight="1" thickTop="1">
      <c r="A6" s="1785" t="s">
        <v>697</v>
      </c>
      <c r="B6" s="2385" t="s">
        <v>3958</v>
      </c>
      <c r="C6" s="1782" t="s">
        <v>2013</v>
      </c>
    </row>
    <row r="7" spans="1:26" s="90" customFormat="1" ht="18" customHeight="1">
      <c r="A7" s="2384"/>
      <c r="B7" s="472" t="s">
        <v>2012</v>
      </c>
      <c r="C7" s="42" t="s">
        <v>3935</v>
      </c>
    </row>
    <row r="8" spans="1:26" s="399" customFormat="1" ht="18" customHeight="1">
      <c r="A8" s="17" t="s">
        <v>661</v>
      </c>
      <c r="B8" s="26">
        <v>2</v>
      </c>
      <c r="C8" s="1733">
        <v>66820</v>
      </c>
    </row>
    <row r="9" spans="1:26" s="399" customFormat="1" ht="18" customHeight="1">
      <c r="A9" s="17">
        <v>29</v>
      </c>
      <c r="B9" s="26">
        <v>2</v>
      </c>
      <c r="C9" s="1733">
        <v>179000</v>
      </c>
    </row>
    <row r="10" spans="1:26" s="399" customFormat="1" ht="18" customHeight="1">
      <c r="A10" s="17">
        <v>30</v>
      </c>
      <c r="B10" s="26">
        <v>2</v>
      </c>
      <c r="C10" s="1733">
        <v>102000</v>
      </c>
    </row>
    <row r="11" spans="1:26" s="399" customFormat="1" ht="18" customHeight="1">
      <c r="A11" s="18" t="s">
        <v>660</v>
      </c>
      <c r="B11" s="26">
        <v>1</v>
      </c>
      <c r="C11" s="1733">
        <v>85000</v>
      </c>
    </row>
    <row r="12" spans="1:26" s="392" customFormat="1" ht="18" customHeight="1">
      <c r="A12" s="282">
        <v>2</v>
      </c>
      <c r="B12" s="2383" t="s">
        <v>443</v>
      </c>
      <c r="C12" s="670" t="s">
        <v>443</v>
      </c>
    </row>
    <row r="13" spans="1:26" s="90" customFormat="1" ht="15" customHeight="1">
      <c r="A13" s="1830" t="s">
        <v>3921</v>
      </c>
      <c r="B13" s="1830"/>
    </row>
  </sheetData>
  <mergeCells count="1">
    <mergeCell ref="A3:C3"/>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zoomScaleNormal="100" zoomScaleSheetLayoutView="100" workbookViewId="0">
      <selection activeCell="A2" sqref="A2:D2"/>
    </sheetView>
  </sheetViews>
  <sheetFormatPr defaultColWidth="9" defaultRowHeight="14.25"/>
  <cols>
    <col min="1" max="1" width="17.75" style="24" customWidth="1"/>
    <col min="2" max="10" width="11.625" style="24" customWidth="1"/>
    <col min="11"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5.9" customHeight="1">
      <c r="A3" s="3047" t="s">
        <v>3967</v>
      </c>
      <c r="B3" s="3047"/>
      <c r="C3" s="3047"/>
      <c r="D3" s="3047"/>
      <c r="E3" s="3047"/>
      <c r="F3" s="3047"/>
      <c r="G3" s="3047"/>
      <c r="H3" s="3047"/>
      <c r="I3" s="3047"/>
      <c r="J3" s="3047"/>
    </row>
    <row r="4" spans="1:26" s="90" customFormat="1" ht="15" customHeight="1"/>
    <row r="5" spans="1:26" s="90" customFormat="1" ht="15" customHeight="1" thickBot="1">
      <c r="I5" s="1817"/>
      <c r="J5" s="106" t="s">
        <v>3966</v>
      </c>
    </row>
    <row r="6" spans="1:26" ht="18" customHeight="1" thickTop="1">
      <c r="A6" s="3036" t="s">
        <v>2615</v>
      </c>
      <c r="B6" s="3040" t="s">
        <v>3965</v>
      </c>
      <c r="C6" s="3040"/>
      <c r="D6" s="3066"/>
      <c r="E6" s="3040" t="s">
        <v>3528</v>
      </c>
      <c r="F6" s="3040"/>
      <c r="G6" s="3040"/>
      <c r="H6" s="3036" t="s">
        <v>3964</v>
      </c>
      <c r="I6" s="3040"/>
      <c r="J6" s="3066"/>
    </row>
    <row r="7" spans="1:26" ht="18" customHeight="1">
      <c r="A7" s="3037"/>
      <c r="B7" s="1842" t="s">
        <v>194</v>
      </c>
      <c r="C7" s="1786" t="s">
        <v>3963</v>
      </c>
      <c r="D7" s="1794" t="s">
        <v>3962</v>
      </c>
      <c r="E7" s="1842" t="s">
        <v>194</v>
      </c>
      <c r="F7" s="1786" t="s">
        <v>3963</v>
      </c>
      <c r="G7" s="1790" t="s">
        <v>3962</v>
      </c>
      <c r="H7" s="1808" t="s">
        <v>194</v>
      </c>
      <c r="I7" s="1786" t="s">
        <v>3963</v>
      </c>
      <c r="J7" s="1794" t="s">
        <v>3962</v>
      </c>
    </row>
    <row r="8" spans="1:26" s="90" customFormat="1" ht="18" customHeight="1">
      <c r="A8" s="2384"/>
      <c r="E8" s="226" t="s">
        <v>4</v>
      </c>
      <c r="F8" s="226" t="s">
        <v>4</v>
      </c>
      <c r="G8" s="226" t="s">
        <v>4</v>
      </c>
      <c r="H8" s="226" t="s">
        <v>4</v>
      </c>
      <c r="I8" s="226" t="s">
        <v>4</v>
      </c>
      <c r="J8" s="226" t="s">
        <v>4</v>
      </c>
    </row>
    <row r="9" spans="1:26" ht="18" customHeight="1">
      <c r="A9" s="17">
        <v>29</v>
      </c>
      <c r="B9" s="104">
        <v>99</v>
      </c>
      <c r="C9" s="22">
        <v>43</v>
      </c>
      <c r="D9" s="22">
        <v>56</v>
      </c>
      <c r="E9" s="22">
        <v>2232</v>
      </c>
      <c r="F9" s="22">
        <v>877</v>
      </c>
      <c r="G9" s="22">
        <v>1355</v>
      </c>
      <c r="H9" s="22">
        <v>9540</v>
      </c>
      <c r="I9" s="22">
        <v>4694</v>
      </c>
      <c r="J9" s="22">
        <v>4846</v>
      </c>
    </row>
    <row r="10" spans="1:26" ht="18" customHeight="1">
      <c r="A10" s="17">
        <v>30</v>
      </c>
      <c r="B10" s="104">
        <v>104</v>
      </c>
      <c r="C10" s="22">
        <v>42</v>
      </c>
      <c r="D10" s="22">
        <v>62</v>
      </c>
      <c r="E10" s="22">
        <v>2341</v>
      </c>
      <c r="F10" s="22">
        <v>879</v>
      </c>
      <c r="G10" s="22">
        <v>1462</v>
      </c>
      <c r="H10" s="22">
        <v>9820</v>
      </c>
      <c r="I10" s="22">
        <v>4561</v>
      </c>
      <c r="J10" s="22">
        <v>5259</v>
      </c>
    </row>
    <row r="11" spans="1:26" ht="18" customHeight="1">
      <c r="A11" s="17">
        <v>31</v>
      </c>
      <c r="B11" s="104">
        <v>109</v>
      </c>
      <c r="C11" s="22">
        <v>41</v>
      </c>
      <c r="D11" s="22">
        <v>68</v>
      </c>
      <c r="E11" s="22">
        <v>2471</v>
      </c>
      <c r="F11" s="22">
        <v>872</v>
      </c>
      <c r="G11" s="22">
        <v>1599</v>
      </c>
      <c r="H11" s="22">
        <v>10021</v>
      </c>
      <c r="I11" s="22">
        <v>4389</v>
      </c>
      <c r="J11" s="22">
        <v>5632</v>
      </c>
    </row>
    <row r="12" spans="1:26" s="399" customFormat="1" ht="18" customHeight="1">
      <c r="A12" s="18" t="s">
        <v>894</v>
      </c>
      <c r="B12" s="104">
        <v>118</v>
      </c>
      <c r="C12" s="22">
        <v>39</v>
      </c>
      <c r="D12" s="22">
        <v>79</v>
      </c>
      <c r="E12" s="22">
        <v>2665</v>
      </c>
      <c r="F12" s="22">
        <v>855</v>
      </c>
      <c r="G12" s="22">
        <v>1810</v>
      </c>
      <c r="H12" s="22">
        <v>10331</v>
      </c>
      <c r="I12" s="22">
        <v>4202</v>
      </c>
      <c r="J12" s="22">
        <v>6129</v>
      </c>
    </row>
    <row r="13" spans="1:26" s="391" customFormat="1" ht="18" customHeight="1">
      <c r="A13" s="395">
        <v>3</v>
      </c>
      <c r="B13" s="302">
        <f>SUM(D13,C13)</f>
        <v>124</v>
      </c>
      <c r="C13" s="308">
        <v>38</v>
      </c>
      <c r="D13" s="308">
        <v>86</v>
      </c>
      <c r="E13" s="308">
        <f>SUM(F13,G13)</f>
        <v>2749</v>
      </c>
      <c r="F13" s="308">
        <v>855</v>
      </c>
      <c r="G13" s="308">
        <v>1894</v>
      </c>
      <c r="H13" s="308">
        <f>SUM(I13,J13)</f>
        <v>10271</v>
      </c>
      <c r="I13" s="308">
        <v>3908</v>
      </c>
      <c r="J13" s="308">
        <v>6363</v>
      </c>
    </row>
    <row r="14" spans="1:26" s="90" customFormat="1" ht="15" customHeight="1">
      <c r="A14" s="91" t="s">
        <v>3961</v>
      </c>
      <c r="B14" s="91"/>
      <c r="C14" s="91"/>
    </row>
    <row r="15" spans="1:26" s="90" customFormat="1" ht="15" customHeight="1">
      <c r="A15" s="90" t="s">
        <v>3960</v>
      </c>
    </row>
    <row r="16" spans="1:26">
      <c r="A16" s="2237"/>
      <c r="B16" s="2237"/>
      <c r="C16" s="2237"/>
      <c r="D16" s="2237"/>
      <c r="E16" s="2237"/>
      <c r="F16" s="2237"/>
      <c r="G16" s="2237"/>
      <c r="H16" s="2237"/>
      <c r="I16" s="2237"/>
      <c r="J16" s="2237"/>
    </row>
    <row r="17" spans="1:10" ht="22.5" customHeight="1">
      <c r="A17" s="2237"/>
      <c r="B17" s="2237"/>
      <c r="C17" s="2237"/>
      <c r="D17" s="2237"/>
      <c r="E17" s="2237"/>
      <c r="F17" s="2237"/>
      <c r="G17" s="2237"/>
      <c r="H17" s="2237"/>
      <c r="I17" s="2237"/>
      <c r="J17" s="2237"/>
    </row>
    <row r="18" spans="1:10">
      <c r="A18" s="2237"/>
      <c r="B18" s="2237"/>
      <c r="C18" s="2237"/>
      <c r="D18" s="2237"/>
      <c r="E18" s="2237"/>
      <c r="F18" s="28"/>
      <c r="G18" s="28"/>
      <c r="H18" s="28"/>
      <c r="I18" s="28"/>
      <c r="J18" s="28"/>
    </row>
    <row r="19" spans="1:10" ht="14.25" customHeight="1">
      <c r="A19" s="2237"/>
      <c r="B19" s="2237"/>
      <c r="C19" s="2237"/>
      <c r="D19" s="2237"/>
      <c r="E19" s="2237"/>
      <c r="F19" s="28"/>
      <c r="G19" s="28"/>
      <c r="H19" s="28"/>
      <c r="I19" s="28"/>
      <c r="J19" s="28"/>
    </row>
    <row r="20" spans="1:10">
      <c r="A20" s="2237"/>
      <c r="B20" s="2237"/>
      <c r="C20" s="2237"/>
      <c r="D20" s="2237"/>
      <c r="E20" s="2237"/>
      <c r="F20" s="28"/>
      <c r="G20" s="28"/>
      <c r="H20" s="28"/>
      <c r="I20" s="28"/>
      <c r="J20" s="28"/>
    </row>
    <row r="21" spans="1:10" ht="30" customHeight="1">
      <c r="A21" s="2237"/>
      <c r="B21" s="28"/>
      <c r="C21" s="28"/>
      <c r="D21" s="28"/>
      <c r="E21" s="28"/>
      <c r="F21" s="28"/>
      <c r="G21" s="28"/>
      <c r="H21" s="28"/>
      <c r="I21" s="28"/>
      <c r="J21" s="28"/>
    </row>
    <row r="22" spans="1:10" ht="30" customHeight="1">
      <c r="A22" s="2237"/>
      <c r="B22" s="28"/>
      <c r="C22" s="28"/>
      <c r="D22" s="28"/>
      <c r="E22" s="28"/>
      <c r="F22" s="28"/>
      <c r="G22" s="28"/>
      <c r="H22" s="28"/>
      <c r="I22" s="28"/>
      <c r="J22" s="28"/>
    </row>
    <row r="23" spans="1:10" ht="30" customHeight="1">
      <c r="A23" s="2237"/>
      <c r="B23" s="28"/>
      <c r="C23" s="28"/>
      <c r="D23" s="28"/>
      <c r="E23" s="28"/>
      <c r="F23" s="2386"/>
      <c r="G23" s="2386"/>
      <c r="H23" s="2386"/>
      <c r="I23" s="2386"/>
      <c r="J23" s="2386"/>
    </row>
    <row r="24" spans="1:10" ht="30" customHeight="1">
      <c r="A24" s="2237"/>
      <c r="B24" s="28"/>
      <c r="C24" s="28"/>
      <c r="D24" s="28"/>
      <c r="E24" s="28"/>
      <c r="F24" s="2386"/>
      <c r="G24" s="2386"/>
      <c r="H24" s="2386"/>
      <c r="I24" s="2386"/>
      <c r="J24" s="2386"/>
    </row>
    <row r="25" spans="1:10" s="399" customFormat="1" ht="30" customHeight="1">
      <c r="A25" s="2237"/>
      <c r="B25" s="28"/>
      <c r="C25" s="28"/>
      <c r="D25" s="28"/>
      <c r="E25" s="28"/>
      <c r="F25" s="2237"/>
      <c r="G25" s="2237"/>
      <c r="H25" s="2237"/>
      <c r="I25" s="2237"/>
      <c r="J25" s="2237"/>
    </row>
    <row r="26" spans="1:10" ht="30" customHeight="1">
      <c r="A26" s="2387"/>
      <c r="B26" s="2386"/>
      <c r="C26" s="2386"/>
      <c r="D26" s="2386"/>
      <c r="E26" s="2386"/>
    </row>
    <row r="27" spans="1:10" ht="16.5" customHeight="1">
      <c r="A27" s="2387"/>
      <c r="B27" s="2386"/>
      <c r="C27" s="2386"/>
      <c r="D27" s="2386"/>
      <c r="E27" s="2386"/>
    </row>
    <row r="28" spans="1:10" ht="22.5" customHeight="1">
      <c r="A28" s="2237"/>
      <c r="B28" s="2237"/>
      <c r="C28" s="2237"/>
      <c r="D28" s="2237"/>
      <c r="E28" s="2237"/>
    </row>
  </sheetData>
  <mergeCells count="7">
    <mergeCell ref="A1:D1"/>
    <mergeCell ref="A2:D2"/>
    <mergeCell ref="A3:J3"/>
    <mergeCell ref="H6:J6"/>
    <mergeCell ref="A6:A7"/>
    <mergeCell ref="B6:D6"/>
    <mergeCell ref="E6:G6"/>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zoomScaleNormal="100" zoomScaleSheetLayoutView="100" workbookViewId="0">
      <selection activeCell="A2" sqref="A2:D2"/>
    </sheetView>
  </sheetViews>
  <sheetFormatPr defaultColWidth="9" defaultRowHeight="14.25"/>
  <cols>
    <col min="1" max="1" width="30.625" style="24" customWidth="1"/>
    <col min="2" max="4" width="10.625" style="24" customWidth="1"/>
    <col min="5" max="5" width="30.625" style="24" customWidth="1"/>
    <col min="6" max="8" width="10.625" style="24" customWidth="1"/>
    <col min="9" max="9" width="7.125" style="24" customWidth="1"/>
    <col min="10" max="10" width="13" style="24" customWidth="1"/>
    <col min="11" max="11" width="7.625" style="24" customWidth="1"/>
    <col min="12" max="12" width="13.125" style="24" customWidth="1"/>
    <col min="13" max="13" width="6.125" style="24" customWidth="1"/>
    <col min="14" max="14" width="10.625" style="24" customWidth="1"/>
    <col min="15"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5.9" customHeight="1">
      <c r="A3" s="3047" t="s">
        <v>3985</v>
      </c>
      <c r="B3" s="3047"/>
      <c r="C3" s="3047"/>
      <c r="D3" s="3047"/>
      <c r="E3" s="3047"/>
      <c r="F3" s="3047"/>
      <c r="G3" s="3047"/>
      <c r="H3" s="3047"/>
      <c r="I3" s="243"/>
    </row>
    <row r="4" spans="1:26" s="90" customFormat="1" ht="15" customHeight="1">
      <c r="A4" s="51"/>
      <c r="B4" s="51"/>
      <c r="C4" s="51"/>
      <c r="D4" s="51"/>
      <c r="E4" s="51"/>
      <c r="F4" s="51"/>
      <c r="G4" s="51"/>
      <c r="H4" s="51"/>
    </row>
    <row r="5" spans="1:26" s="90" customFormat="1" ht="15" customHeight="1" thickBot="1">
      <c r="A5" s="1817"/>
      <c r="B5" s="1817"/>
      <c r="C5" s="1817"/>
      <c r="D5" s="1817"/>
      <c r="E5" s="1817"/>
      <c r="F5" s="253"/>
      <c r="G5" s="280"/>
      <c r="H5" s="2403"/>
      <c r="I5" s="231"/>
    </row>
    <row r="6" spans="1:26" ht="18" customHeight="1" thickTop="1">
      <c r="A6" s="1841" t="s">
        <v>3984</v>
      </c>
      <c r="B6" s="2402" t="s">
        <v>895</v>
      </c>
      <c r="C6" s="2402" t="s">
        <v>660</v>
      </c>
      <c r="D6" s="2401" t="s">
        <v>3983</v>
      </c>
      <c r="E6" s="1841" t="s">
        <v>3984</v>
      </c>
      <c r="F6" s="1800" t="s">
        <v>895</v>
      </c>
      <c r="G6" s="1800" t="s">
        <v>660</v>
      </c>
      <c r="H6" s="2400" t="s">
        <v>3983</v>
      </c>
      <c r="I6" s="701"/>
      <c r="J6" s="701"/>
      <c r="K6" s="701"/>
    </row>
    <row r="7" spans="1:26" ht="18" customHeight="1">
      <c r="A7" s="2398" t="s">
        <v>3982</v>
      </c>
      <c r="B7" s="2397">
        <v>2329</v>
      </c>
      <c r="C7" s="2396">
        <v>2440</v>
      </c>
      <c r="D7" s="2399">
        <v>2794</v>
      </c>
      <c r="E7" s="2398" t="s">
        <v>3981</v>
      </c>
      <c r="F7" s="2397">
        <v>492988</v>
      </c>
      <c r="G7" s="2396">
        <v>526171</v>
      </c>
      <c r="H7" s="665">
        <v>549274</v>
      </c>
      <c r="I7" s="701"/>
      <c r="J7" s="701"/>
      <c r="K7" s="701"/>
    </row>
    <row r="8" spans="1:26" ht="18" customHeight="1">
      <c r="A8" s="643" t="s">
        <v>3980</v>
      </c>
      <c r="B8" s="1217">
        <v>1288</v>
      </c>
      <c r="C8" s="1216">
        <v>1356</v>
      </c>
      <c r="D8" s="2395">
        <v>985</v>
      </c>
      <c r="E8" s="643" t="s">
        <v>3979</v>
      </c>
      <c r="F8" s="1227">
        <v>1</v>
      </c>
      <c r="G8" s="22" t="s">
        <v>443</v>
      </c>
      <c r="H8" s="662" t="s">
        <v>443</v>
      </c>
      <c r="K8" s="701"/>
    </row>
    <row r="9" spans="1:26" ht="18" customHeight="1">
      <c r="A9" s="643" t="s">
        <v>3978</v>
      </c>
      <c r="B9" s="1227">
        <v>150</v>
      </c>
      <c r="C9" s="621">
        <v>151</v>
      </c>
      <c r="D9" s="2393">
        <v>147</v>
      </c>
      <c r="E9" s="643" t="s">
        <v>3977</v>
      </c>
      <c r="F9" s="1217">
        <v>132</v>
      </c>
      <c r="G9" s="27">
        <v>121</v>
      </c>
      <c r="H9" s="662">
        <v>108</v>
      </c>
      <c r="I9" s="701"/>
      <c r="J9" s="701"/>
      <c r="K9" s="701"/>
    </row>
    <row r="10" spans="1:26" ht="18" customHeight="1">
      <c r="A10" s="643" t="s">
        <v>3976</v>
      </c>
      <c r="B10" s="1227">
        <v>4</v>
      </c>
      <c r="C10" s="621">
        <v>4</v>
      </c>
      <c r="D10" s="2393">
        <v>4</v>
      </c>
      <c r="E10" s="643" t="s">
        <v>3975</v>
      </c>
      <c r="F10" s="1217">
        <v>322</v>
      </c>
      <c r="G10" s="2394">
        <v>274</v>
      </c>
      <c r="H10" s="662">
        <v>249</v>
      </c>
      <c r="I10" s="114"/>
      <c r="J10" s="114"/>
      <c r="K10" s="114"/>
    </row>
    <row r="11" spans="1:26" ht="18" customHeight="1">
      <c r="A11" s="643" t="s">
        <v>3974</v>
      </c>
      <c r="B11" s="1227">
        <v>4789</v>
      </c>
      <c r="C11" s="621">
        <v>4502</v>
      </c>
      <c r="D11" s="2393">
        <v>3754</v>
      </c>
      <c r="E11" s="643" t="s">
        <v>3973</v>
      </c>
      <c r="F11" s="1217">
        <v>178</v>
      </c>
      <c r="G11" s="27">
        <v>176</v>
      </c>
      <c r="H11" s="662">
        <v>123</v>
      </c>
      <c r="I11" s="114"/>
      <c r="J11" s="114"/>
      <c r="K11" s="114"/>
    </row>
    <row r="12" spans="1:26" ht="18" customHeight="1">
      <c r="A12" s="643" t="s">
        <v>3972</v>
      </c>
      <c r="B12" s="1227">
        <v>2030</v>
      </c>
      <c r="C12" s="621">
        <v>2096</v>
      </c>
      <c r="D12" s="2393">
        <v>2337</v>
      </c>
      <c r="E12" s="643" t="s">
        <v>3971</v>
      </c>
      <c r="F12" s="1217">
        <v>7</v>
      </c>
      <c r="G12" s="27">
        <v>8</v>
      </c>
      <c r="H12" s="662">
        <v>4</v>
      </c>
      <c r="I12" s="1845"/>
      <c r="J12" s="114"/>
      <c r="K12" s="114"/>
    </row>
    <row r="13" spans="1:26" ht="18" customHeight="1">
      <c r="A13" s="643" t="s">
        <v>3970</v>
      </c>
      <c r="B13" s="1227">
        <v>19864</v>
      </c>
      <c r="C13" s="621">
        <v>20729</v>
      </c>
      <c r="D13" s="2393">
        <v>21436</v>
      </c>
      <c r="E13" s="2392"/>
      <c r="F13" s="2391"/>
      <c r="G13" s="2391"/>
      <c r="H13" s="662"/>
      <c r="I13" s="114"/>
      <c r="J13" s="114"/>
      <c r="K13" s="114"/>
    </row>
    <row r="14" spans="1:26" ht="18" customHeight="1">
      <c r="A14" s="537" t="s">
        <v>3969</v>
      </c>
      <c r="B14" s="619">
        <v>793</v>
      </c>
      <c r="C14" s="618">
        <v>782</v>
      </c>
      <c r="D14" s="2390">
        <v>789</v>
      </c>
      <c r="E14" s="2389"/>
      <c r="F14" s="2388"/>
      <c r="G14" s="2388"/>
      <c r="H14" s="661"/>
      <c r="I14" s="114"/>
      <c r="J14" s="114"/>
      <c r="K14" s="114"/>
    </row>
    <row r="15" spans="1:26" s="90" customFormat="1" ht="15" customHeight="1">
      <c r="A15" s="1830" t="s">
        <v>3968</v>
      </c>
      <c r="B15" s="232"/>
      <c r="C15" s="232"/>
      <c r="D15" s="232"/>
      <c r="E15" s="232"/>
      <c r="F15" s="232"/>
      <c r="G15" s="232"/>
      <c r="H15" s="232"/>
      <c r="I15" s="232"/>
    </row>
    <row r="16" spans="1:26">
      <c r="A16" s="2237"/>
      <c r="B16" s="2237"/>
      <c r="C16" s="2237"/>
      <c r="D16" s="2237"/>
      <c r="E16" s="2237"/>
      <c r="F16" s="2237"/>
      <c r="G16" s="2237"/>
      <c r="H16" s="2237"/>
      <c r="I16" s="2237"/>
    </row>
    <row r="17" spans="1:9">
      <c r="A17" s="2237"/>
      <c r="B17" s="2237"/>
      <c r="C17" s="2237"/>
      <c r="D17" s="2237"/>
      <c r="E17" s="2237"/>
      <c r="F17" s="2237"/>
      <c r="G17" s="2237"/>
      <c r="H17" s="2237"/>
      <c r="I17" s="2237"/>
    </row>
    <row r="18" spans="1:9" ht="22.5" customHeight="1">
      <c r="A18" s="2237"/>
      <c r="B18" s="2237"/>
      <c r="C18" s="2237"/>
      <c r="D18" s="2237"/>
      <c r="E18" s="2237"/>
      <c r="F18" s="2237"/>
      <c r="G18" s="2237"/>
      <c r="H18" s="2237"/>
      <c r="I18" s="2237"/>
    </row>
    <row r="19" spans="1:9">
      <c r="A19" s="2237"/>
      <c r="B19" s="2237"/>
      <c r="C19" s="2237"/>
      <c r="D19" s="2237"/>
      <c r="E19" s="28"/>
      <c r="F19" s="28"/>
      <c r="G19" s="28"/>
      <c r="H19" s="2237"/>
      <c r="I19" s="2237"/>
    </row>
    <row r="20" spans="1:9" ht="14.25" customHeight="1">
      <c r="A20" s="2237"/>
      <c r="B20" s="2237"/>
      <c r="C20" s="2237"/>
      <c r="D20" s="2237"/>
      <c r="E20" s="28"/>
      <c r="F20" s="28"/>
      <c r="G20" s="28"/>
      <c r="H20" s="2237"/>
      <c r="I20" s="2237"/>
    </row>
    <row r="21" spans="1:9">
      <c r="A21" s="2237"/>
      <c r="B21" s="2237"/>
      <c r="C21" s="2237"/>
      <c r="D21" s="2237"/>
      <c r="E21" s="28"/>
      <c r="F21" s="28"/>
      <c r="G21" s="28"/>
      <c r="H21" s="2237"/>
      <c r="I21" s="2237"/>
    </row>
    <row r="22" spans="1:9" ht="30" customHeight="1">
      <c r="A22" s="2237"/>
      <c r="B22" s="28"/>
      <c r="C22" s="28"/>
      <c r="D22" s="28"/>
      <c r="E22" s="28"/>
      <c r="F22" s="28"/>
      <c r="G22" s="28"/>
      <c r="H22" s="28"/>
      <c r="I22" s="28"/>
    </row>
    <row r="23" spans="1:9" ht="30" customHeight="1">
      <c r="A23" s="2237"/>
      <c r="B23" s="28"/>
      <c r="C23" s="28"/>
      <c r="D23" s="28"/>
      <c r="E23" s="28"/>
      <c r="F23" s="28"/>
      <c r="G23" s="28"/>
      <c r="H23" s="28"/>
      <c r="I23" s="28"/>
    </row>
    <row r="24" spans="1:9" ht="30" customHeight="1">
      <c r="A24" s="2237"/>
      <c r="B24" s="28"/>
      <c r="C24" s="28"/>
      <c r="D24" s="28"/>
      <c r="E24" s="2386"/>
      <c r="F24" s="2386"/>
      <c r="G24" s="2386"/>
      <c r="H24" s="28"/>
      <c r="I24" s="28"/>
    </row>
    <row r="25" spans="1:9" ht="30" customHeight="1">
      <c r="A25" s="2237"/>
      <c r="B25" s="28"/>
      <c r="C25" s="28"/>
      <c r="D25" s="28"/>
      <c r="E25" s="2386"/>
      <c r="F25" s="2386"/>
      <c r="G25" s="2386"/>
      <c r="H25" s="28"/>
      <c r="I25" s="28"/>
    </row>
    <row r="26" spans="1:9" s="399" customFormat="1" ht="30" customHeight="1">
      <c r="A26" s="2237"/>
      <c r="B26" s="28"/>
      <c r="C26" s="28"/>
      <c r="D26" s="28"/>
      <c r="E26" s="2237"/>
      <c r="F26" s="2237"/>
      <c r="G26" s="2237"/>
      <c r="H26" s="28"/>
      <c r="I26" s="28"/>
    </row>
    <row r="27" spans="1:9" ht="30" customHeight="1">
      <c r="A27" s="2387"/>
      <c r="B27" s="2386"/>
      <c r="C27" s="2386"/>
      <c r="D27" s="2386"/>
      <c r="H27" s="2386"/>
      <c r="I27" s="2386"/>
    </row>
    <row r="28" spans="1:9" ht="16.5" customHeight="1">
      <c r="A28" s="2387"/>
      <c r="B28" s="2386"/>
      <c r="C28" s="2386"/>
      <c r="D28" s="2386"/>
      <c r="H28" s="2386"/>
      <c r="I28" s="2386"/>
    </row>
    <row r="29" spans="1:9" ht="22.5" customHeight="1">
      <c r="A29" s="2237"/>
      <c r="B29" s="2237"/>
      <c r="C29" s="2237"/>
      <c r="D29" s="2237"/>
      <c r="H29" s="2237"/>
      <c r="I29" s="2237"/>
    </row>
  </sheetData>
  <mergeCells count="3">
    <mergeCell ref="A3:H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34"/>
  <sheetViews>
    <sheetView zoomScaleNormal="100" zoomScaleSheetLayoutView="100" workbookViewId="0">
      <selection activeCell="G7" sqref="G7"/>
    </sheetView>
  </sheetViews>
  <sheetFormatPr defaultColWidth="9" defaultRowHeight="13.5"/>
  <cols>
    <col min="1" max="1" width="25.625" style="230" customWidth="1"/>
    <col min="2" max="4" width="12.625" style="230" customWidth="1"/>
    <col min="5" max="5" width="25.625" style="230" customWidth="1"/>
    <col min="6" max="8" width="12.625" style="230" customWidth="1"/>
    <col min="9" max="16384" width="9" style="230"/>
  </cols>
  <sheetData>
    <row r="1" spans="1:8" s="1763" customFormat="1" ht="20.100000000000001" customHeight="1">
      <c r="A1" s="3046" t="str">
        <f>HYPERLINK("#目次!A1","【目次に戻る】")</f>
        <v>【目次に戻る】</v>
      </c>
      <c r="B1" s="3046"/>
      <c r="C1" s="3046"/>
      <c r="D1" s="3046"/>
      <c r="E1" s="1762"/>
      <c r="F1" s="1762"/>
      <c r="G1" s="1762"/>
      <c r="H1" s="1762"/>
    </row>
    <row r="2" spans="1:8" s="1763" customFormat="1" ht="20.100000000000001" customHeight="1">
      <c r="A2" s="3046" t="str">
        <f>HYPERLINK("#業務所管課別目次!A1","【業務所管課別目次に戻る】")</f>
        <v>【業務所管課別目次に戻る】</v>
      </c>
      <c r="B2" s="3046"/>
      <c r="C2" s="3046"/>
      <c r="D2" s="3046"/>
      <c r="E2" s="1762"/>
      <c r="F2" s="1762"/>
      <c r="G2" s="1762"/>
      <c r="H2" s="1762"/>
    </row>
    <row r="3" spans="1:8" s="243" customFormat="1" ht="26.1" customHeight="1">
      <c r="A3" s="3127" t="s">
        <v>398</v>
      </c>
      <c r="B3" s="3127"/>
      <c r="C3" s="3127"/>
      <c r="D3" s="3127"/>
      <c r="E3" s="3127"/>
      <c r="F3" s="3127"/>
      <c r="G3" s="3127"/>
      <c r="H3" s="3127"/>
    </row>
    <row r="4" spans="1:8" s="231" customFormat="1" ht="15" customHeight="1">
      <c r="A4" s="242"/>
      <c r="B4" s="242"/>
      <c r="C4" s="242"/>
      <c r="D4" s="242"/>
      <c r="E4" s="242"/>
      <c r="F4" s="242"/>
      <c r="G4" s="242"/>
      <c r="H4" s="242"/>
    </row>
    <row r="5" spans="1:8" s="231" customFormat="1" ht="15" customHeight="1" thickBot="1">
      <c r="A5" s="241" t="s">
        <v>397</v>
      </c>
      <c r="G5" s="253"/>
      <c r="H5" s="280" t="s">
        <v>424</v>
      </c>
    </row>
    <row r="6" spans="1:8" ht="18" customHeight="1" thickTop="1">
      <c r="A6" s="240" t="s">
        <v>396</v>
      </c>
      <c r="B6" s="238" t="s">
        <v>395</v>
      </c>
      <c r="C6" s="237" t="s">
        <v>1</v>
      </c>
      <c r="D6" s="236" t="s">
        <v>2</v>
      </c>
      <c r="E6" s="239" t="s">
        <v>396</v>
      </c>
      <c r="F6" s="238" t="s">
        <v>395</v>
      </c>
      <c r="G6" s="237" t="s">
        <v>1</v>
      </c>
      <c r="H6" s="236" t="s">
        <v>2</v>
      </c>
    </row>
    <row r="7" spans="1:8" ht="18" customHeight="1">
      <c r="A7" s="339" t="s">
        <v>394</v>
      </c>
      <c r="B7" s="340">
        <f>SUM(C7:D7)</f>
        <v>22186</v>
      </c>
      <c r="C7" s="340">
        <f>SUM(C8:C33,G7:G33)</f>
        <v>10800</v>
      </c>
      <c r="D7" s="340">
        <f>SUM(D8:D33,H7:H33)</f>
        <v>11386</v>
      </c>
      <c r="E7" s="234" t="s">
        <v>391</v>
      </c>
      <c r="F7" s="271">
        <f t="shared" ref="F7:F32" si="0">SUM(G7:H7)</f>
        <v>31</v>
      </c>
      <c r="G7" s="271">
        <v>25</v>
      </c>
      <c r="H7" s="271">
        <v>6</v>
      </c>
    </row>
    <row r="8" spans="1:8" ht="18" customHeight="1">
      <c r="A8" s="268" t="s">
        <v>392</v>
      </c>
      <c r="B8" s="271">
        <f t="shared" ref="B8:B33" si="1">SUM(C8:D8)</f>
        <v>11432</v>
      </c>
      <c r="C8" s="274">
        <v>5576</v>
      </c>
      <c r="D8" s="272">
        <v>5856</v>
      </c>
      <c r="E8" s="269" t="s">
        <v>348</v>
      </c>
      <c r="F8" s="271">
        <f>SUM(G8:H8)</f>
        <v>29</v>
      </c>
      <c r="G8" s="271">
        <v>22</v>
      </c>
      <c r="H8" s="271">
        <v>7</v>
      </c>
    </row>
    <row r="9" spans="1:8" ht="18" customHeight="1">
      <c r="A9" s="268" t="s">
        <v>390</v>
      </c>
      <c r="B9" s="271">
        <f t="shared" si="1"/>
        <v>3274</v>
      </c>
      <c r="C9" s="274">
        <v>1593</v>
      </c>
      <c r="D9" s="272">
        <v>1681</v>
      </c>
      <c r="E9" s="234" t="s">
        <v>383</v>
      </c>
      <c r="F9" s="271">
        <f>SUM(G9:H9)</f>
        <v>27</v>
      </c>
      <c r="G9" s="271">
        <v>21</v>
      </c>
      <c r="H9" s="271">
        <v>6</v>
      </c>
    </row>
    <row r="10" spans="1:8" ht="18" customHeight="1">
      <c r="A10" s="268" t="s">
        <v>388</v>
      </c>
      <c r="B10" s="271">
        <f t="shared" si="1"/>
        <v>1602</v>
      </c>
      <c r="C10" s="274">
        <v>343</v>
      </c>
      <c r="D10" s="272">
        <v>1259</v>
      </c>
      <c r="E10" s="234" t="s">
        <v>387</v>
      </c>
      <c r="F10" s="271">
        <f t="shared" si="0"/>
        <v>23</v>
      </c>
      <c r="G10" s="271">
        <v>13</v>
      </c>
      <c r="H10" s="271">
        <v>10</v>
      </c>
    </row>
    <row r="11" spans="1:8" ht="18" customHeight="1">
      <c r="A11" s="268" t="s">
        <v>386</v>
      </c>
      <c r="B11" s="271">
        <f t="shared" si="1"/>
        <v>1407</v>
      </c>
      <c r="C11" s="274">
        <v>788</v>
      </c>
      <c r="D11" s="272">
        <v>619</v>
      </c>
      <c r="E11" s="234" t="s">
        <v>385</v>
      </c>
      <c r="F11" s="271">
        <f t="shared" si="0"/>
        <v>22</v>
      </c>
      <c r="G11" s="271">
        <v>16</v>
      </c>
      <c r="H11" s="271">
        <v>6</v>
      </c>
    </row>
    <row r="12" spans="1:8" ht="18" customHeight="1">
      <c r="A12" s="268" t="s">
        <v>384</v>
      </c>
      <c r="B12" s="271">
        <f t="shared" si="1"/>
        <v>946</v>
      </c>
      <c r="C12" s="274">
        <v>512</v>
      </c>
      <c r="D12" s="272">
        <v>434</v>
      </c>
      <c r="E12" s="234" t="s">
        <v>393</v>
      </c>
      <c r="F12" s="271">
        <f>SUM(G12:H12)</f>
        <v>20</v>
      </c>
      <c r="G12" s="271">
        <v>15</v>
      </c>
      <c r="H12" s="271">
        <v>5</v>
      </c>
    </row>
    <row r="13" spans="1:8" ht="18" customHeight="1">
      <c r="A13" s="268" t="s">
        <v>382</v>
      </c>
      <c r="B13" s="271">
        <f t="shared" si="1"/>
        <v>694</v>
      </c>
      <c r="C13" s="274">
        <v>449</v>
      </c>
      <c r="D13" s="272">
        <v>245</v>
      </c>
      <c r="E13" s="234" t="s">
        <v>381</v>
      </c>
      <c r="F13" s="271">
        <f t="shared" si="0"/>
        <v>17</v>
      </c>
      <c r="G13" s="271">
        <v>5</v>
      </c>
      <c r="H13" s="271">
        <v>12</v>
      </c>
    </row>
    <row r="14" spans="1:8" ht="18" customHeight="1">
      <c r="A14" s="268" t="s">
        <v>380</v>
      </c>
      <c r="B14" s="271">
        <f>SUM(C14:D14)</f>
        <v>431</v>
      </c>
      <c r="C14" s="274">
        <v>138</v>
      </c>
      <c r="D14" s="272">
        <v>293</v>
      </c>
      <c r="E14" s="234" t="s">
        <v>369</v>
      </c>
      <c r="F14" s="271">
        <f>SUM(G14:H14)</f>
        <v>15</v>
      </c>
      <c r="G14" s="271">
        <v>8</v>
      </c>
      <c r="H14" s="271">
        <v>7</v>
      </c>
    </row>
    <row r="15" spans="1:8" ht="18" customHeight="1">
      <c r="A15" s="268" t="s">
        <v>378</v>
      </c>
      <c r="B15" s="271">
        <f t="shared" si="1"/>
        <v>262</v>
      </c>
      <c r="C15" s="274">
        <v>130</v>
      </c>
      <c r="D15" s="272">
        <v>132</v>
      </c>
      <c r="E15" s="234" t="s">
        <v>373</v>
      </c>
      <c r="F15" s="271">
        <f>SUM(G15:H15)</f>
        <v>14</v>
      </c>
      <c r="G15" s="271">
        <v>7</v>
      </c>
      <c r="H15" s="271">
        <v>7</v>
      </c>
    </row>
    <row r="16" spans="1:8" ht="18" customHeight="1">
      <c r="A16" s="268" t="s">
        <v>376</v>
      </c>
      <c r="B16" s="271">
        <f>SUM(C16:D16)</f>
        <v>260</v>
      </c>
      <c r="C16" s="274">
        <v>59</v>
      </c>
      <c r="D16" s="272">
        <v>201</v>
      </c>
      <c r="E16" s="234" t="s">
        <v>367</v>
      </c>
      <c r="F16" s="271">
        <f>SUM(G16:H16)</f>
        <v>14</v>
      </c>
      <c r="G16" s="271">
        <v>11</v>
      </c>
      <c r="H16" s="271">
        <v>3</v>
      </c>
    </row>
    <row r="17" spans="1:8" ht="18" customHeight="1">
      <c r="A17" s="268" t="s">
        <v>372</v>
      </c>
      <c r="B17" s="271">
        <f>SUM(C17:D17)</f>
        <v>196</v>
      </c>
      <c r="C17" s="274">
        <v>121</v>
      </c>
      <c r="D17" s="272">
        <v>75</v>
      </c>
      <c r="E17" s="234" t="s">
        <v>361</v>
      </c>
      <c r="F17" s="271">
        <f>SUM(G17:H17)</f>
        <v>13</v>
      </c>
      <c r="G17" s="271">
        <v>8</v>
      </c>
      <c r="H17" s="271">
        <v>5</v>
      </c>
    </row>
    <row r="18" spans="1:8" ht="18" customHeight="1">
      <c r="A18" s="268" t="s">
        <v>374</v>
      </c>
      <c r="B18" s="271">
        <f t="shared" si="1"/>
        <v>191</v>
      </c>
      <c r="C18" s="274">
        <v>146</v>
      </c>
      <c r="D18" s="272">
        <v>45</v>
      </c>
      <c r="E18" s="234" t="s">
        <v>379</v>
      </c>
      <c r="F18" s="271">
        <f t="shared" si="0"/>
        <v>12</v>
      </c>
      <c r="G18" s="271">
        <v>6</v>
      </c>
      <c r="H18" s="271">
        <v>6</v>
      </c>
    </row>
    <row r="19" spans="1:8" ht="18" customHeight="1">
      <c r="A19" s="268" t="s">
        <v>370</v>
      </c>
      <c r="B19" s="271">
        <f>SUM(C19:D19)</f>
        <v>137</v>
      </c>
      <c r="C19" s="274">
        <v>75</v>
      </c>
      <c r="D19" s="272">
        <v>62</v>
      </c>
      <c r="E19" s="234" t="s">
        <v>349</v>
      </c>
      <c r="F19" s="271">
        <f t="shared" ref="F19:F24" si="2">SUM(G19:H19)</f>
        <v>11</v>
      </c>
      <c r="G19" s="271">
        <v>9</v>
      </c>
      <c r="H19" s="271">
        <v>2</v>
      </c>
    </row>
    <row r="20" spans="1:8" ht="18" customHeight="1">
      <c r="A20" s="268" t="s">
        <v>368</v>
      </c>
      <c r="B20" s="271">
        <f t="shared" si="1"/>
        <v>120</v>
      </c>
      <c r="C20" s="274">
        <v>84</v>
      </c>
      <c r="D20" s="272">
        <v>36</v>
      </c>
      <c r="E20" s="234" t="s">
        <v>375</v>
      </c>
      <c r="F20" s="271">
        <f t="shared" si="2"/>
        <v>10</v>
      </c>
      <c r="G20" s="271">
        <v>1</v>
      </c>
      <c r="H20" s="271">
        <v>9</v>
      </c>
    </row>
    <row r="21" spans="1:8" ht="18" customHeight="1">
      <c r="A21" s="268" t="s">
        <v>366</v>
      </c>
      <c r="B21" s="271">
        <f>SUM(C21:D21)</f>
        <v>111</v>
      </c>
      <c r="C21" s="274">
        <v>73</v>
      </c>
      <c r="D21" s="272">
        <v>38</v>
      </c>
      <c r="E21" s="234" t="s">
        <v>365</v>
      </c>
      <c r="F21" s="271">
        <f t="shared" si="2"/>
        <v>10</v>
      </c>
      <c r="G21" s="271">
        <v>4</v>
      </c>
      <c r="H21" s="271">
        <v>6</v>
      </c>
    </row>
    <row r="22" spans="1:8" ht="18" customHeight="1">
      <c r="A22" s="268" t="s">
        <v>362</v>
      </c>
      <c r="B22" s="271">
        <f>SUM(C22:D22)</f>
        <v>99</v>
      </c>
      <c r="C22" s="274">
        <v>54</v>
      </c>
      <c r="D22" s="272">
        <v>45</v>
      </c>
      <c r="E22" s="234" t="s">
        <v>371</v>
      </c>
      <c r="F22" s="271">
        <f t="shared" si="2"/>
        <v>9</v>
      </c>
      <c r="G22" s="271">
        <v>6</v>
      </c>
      <c r="H22" s="271">
        <v>3</v>
      </c>
    </row>
    <row r="23" spans="1:8" ht="18" customHeight="1">
      <c r="A23" s="268" t="s">
        <v>364</v>
      </c>
      <c r="B23" s="271">
        <f t="shared" si="1"/>
        <v>94</v>
      </c>
      <c r="C23" s="274">
        <v>61</v>
      </c>
      <c r="D23" s="272">
        <v>33</v>
      </c>
      <c r="E23" s="234" t="s">
        <v>359</v>
      </c>
      <c r="F23" s="271">
        <f t="shared" si="2"/>
        <v>8</v>
      </c>
      <c r="G23" s="271">
        <v>6</v>
      </c>
      <c r="H23" s="271">
        <v>2</v>
      </c>
    </row>
    <row r="24" spans="1:8" ht="18" customHeight="1">
      <c r="A24" s="268" t="s">
        <v>360</v>
      </c>
      <c r="B24" s="271">
        <f>SUM(C24:D24)</f>
        <v>79</v>
      </c>
      <c r="C24" s="274">
        <v>43</v>
      </c>
      <c r="D24" s="272">
        <v>36</v>
      </c>
      <c r="E24" s="234" t="s">
        <v>355</v>
      </c>
      <c r="F24" s="271">
        <f t="shared" si="2"/>
        <v>8</v>
      </c>
      <c r="G24" s="271">
        <v>8</v>
      </c>
      <c r="H24" s="244" t="s">
        <v>443</v>
      </c>
    </row>
    <row r="25" spans="1:8" ht="18" customHeight="1">
      <c r="A25" s="268" t="s">
        <v>356</v>
      </c>
      <c r="B25" s="271">
        <f t="shared" si="1"/>
        <v>70</v>
      </c>
      <c r="C25" s="274">
        <v>50</v>
      </c>
      <c r="D25" s="272">
        <v>20</v>
      </c>
      <c r="E25" s="234" t="s">
        <v>363</v>
      </c>
      <c r="F25" s="271">
        <f t="shared" si="0"/>
        <v>7</v>
      </c>
      <c r="G25" s="271">
        <v>5</v>
      </c>
      <c r="H25" s="271">
        <v>2</v>
      </c>
    </row>
    <row r="26" spans="1:8" ht="18" customHeight="1">
      <c r="A26" s="268" t="s">
        <v>354</v>
      </c>
      <c r="B26" s="271">
        <f>SUM(C26:D26)</f>
        <v>59</v>
      </c>
      <c r="C26" s="274">
        <v>26</v>
      </c>
      <c r="D26" s="272">
        <v>33</v>
      </c>
      <c r="E26" s="234" t="s">
        <v>345</v>
      </c>
      <c r="F26" s="271">
        <f>SUM(G26:H26)</f>
        <v>6</v>
      </c>
      <c r="G26" s="271">
        <v>4</v>
      </c>
      <c r="H26" s="271">
        <v>2</v>
      </c>
    </row>
    <row r="27" spans="1:8" ht="18" customHeight="1">
      <c r="A27" s="268" t="s">
        <v>352</v>
      </c>
      <c r="B27" s="271">
        <f t="shared" si="1"/>
        <v>53</v>
      </c>
      <c r="C27" s="274">
        <v>42</v>
      </c>
      <c r="D27" s="272">
        <v>11</v>
      </c>
      <c r="E27" s="234" t="s">
        <v>377</v>
      </c>
      <c r="F27" s="271">
        <f>SUM(G27:H27)</f>
        <v>5</v>
      </c>
      <c r="G27" s="271">
        <v>1</v>
      </c>
      <c r="H27" s="272">
        <v>4</v>
      </c>
    </row>
    <row r="28" spans="1:8" ht="18" customHeight="1">
      <c r="A28" s="269" t="s">
        <v>358</v>
      </c>
      <c r="B28" s="271">
        <f>SUM(C28:D28)</f>
        <v>49</v>
      </c>
      <c r="C28" s="271">
        <v>39</v>
      </c>
      <c r="D28" s="272">
        <v>10</v>
      </c>
      <c r="E28" s="234" t="s">
        <v>357</v>
      </c>
      <c r="F28" s="271">
        <f t="shared" si="0"/>
        <v>5</v>
      </c>
      <c r="G28" s="271">
        <v>3</v>
      </c>
      <c r="H28" s="271">
        <v>2</v>
      </c>
    </row>
    <row r="29" spans="1:8" ht="18" customHeight="1">
      <c r="A29" s="269" t="s">
        <v>350</v>
      </c>
      <c r="B29" s="271">
        <f>SUM(C29:D29)</f>
        <v>44</v>
      </c>
      <c r="C29" s="271">
        <v>9</v>
      </c>
      <c r="D29" s="272">
        <v>35</v>
      </c>
      <c r="E29" s="234" t="s">
        <v>351</v>
      </c>
      <c r="F29" s="271">
        <f>SUM(G29:H29)</f>
        <v>5</v>
      </c>
      <c r="G29" s="271">
        <v>4</v>
      </c>
      <c r="H29" s="271">
        <v>1</v>
      </c>
    </row>
    <row r="30" spans="1:8" ht="18" customHeight="1">
      <c r="A30" s="269" t="s">
        <v>346</v>
      </c>
      <c r="B30" s="271">
        <f t="shared" si="1"/>
        <v>40</v>
      </c>
      <c r="C30" s="271">
        <v>38</v>
      </c>
      <c r="D30" s="271">
        <v>2</v>
      </c>
      <c r="E30" s="234" t="s">
        <v>353</v>
      </c>
      <c r="F30" s="271">
        <f t="shared" si="0"/>
        <v>4</v>
      </c>
      <c r="G30" s="271">
        <v>2</v>
      </c>
      <c r="H30" s="271">
        <v>2</v>
      </c>
    </row>
    <row r="31" spans="1:8" ht="18" customHeight="1">
      <c r="A31" s="266" t="s">
        <v>389</v>
      </c>
      <c r="B31" s="271">
        <f>SUM(C31:D31)</f>
        <v>35</v>
      </c>
      <c r="C31" s="271">
        <v>33</v>
      </c>
      <c r="D31" s="271">
        <v>2</v>
      </c>
      <c r="E31" s="234" t="s">
        <v>347</v>
      </c>
      <c r="F31" s="271">
        <f t="shared" si="0"/>
        <v>4</v>
      </c>
      <c r="G31" s="271">
        <v>1</v>
      </c>
      <c r="H31" s="271">
        <v>3</v>
      </c>
    </row>
    <row r="32" spans="1:8" ht="18" customHeight="1">
      <c r="A32" s="269" t="s">
        <v>344</v>
      </c>
      <c r="B32" s="271">
        <f t="shared" si="1"/>
        <v>32</v>
      </c>
      <c r="C32" s="271">
        <v>23</v>
      </c>
      <c r="D32" s="271">
        <v>9</v>
      </c>
      <c r="E32" s="234" t="s">
        <v>343</v>
      </c>
      <c r="F32" s="271">
        <f t="shared" si="0"/>
        <v>109</v>
      </c>
      <c r="G32" s="271">
        <v>59</v>
      </c>
      <c r="H32" s="271">
        <v>50</v>
      </c>
    </row>
    <row r="33" spans="1:8" ht="18" customHeight="1">
      <c r="A33" s="270" t="s">
        <v>342</v>
      </c>
      <c r="B33" s="275">
        <f t="shared" si="1"/>
        <v>31</v>
      </c>
      <c r="C33" s="273">
        <v>25</v>
      </c>
      <c r="D33" s="276">
        <v>6</v>
      </c>
      <c r="E33" s="233"/>
      <c r="F33" s="273"/>
      <c r="G33" s="273"/>
      <c r="H33" s="273"/>
    </row>
    <row r="34" spans="1:8">
      <c r="A34" s="232" t="s">
        <v>36</v>
      </c>
      <c r="B34" s="232"/>
      <c r="C34" s="231"/>
      <c r="D34" s="231"/>
    </row>
  </sheetData>
  <mergeCells count="3">
    <mergeCell ref="A3:H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zoomScaleNormal="100" zoomScaleSheetLayoutView="100" workbookViewId="0">
      <selection activeCell="A2" sqref="A2:D2"/>
    </sheetView>
  </sheetViews>
  <sheetFormatPr defaultColWidth="9" defaultRowHeight="14.25"/>
  <cols>
    <col min="1" max="1" width="22.625" style="24" customWidth="1"/>
    <col min="2" max="4" width="33.625" style="24" customWidth="1"/>
    <col min="5"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ht="25.9" customHeight="1">
      <c r="A3" s="3127" t="s">
        <v>3991</v>
      </c>
      <c r="B3" s="3127"/>
      <c r="C3" s="3127"/>
      <c r="D3" s="3127"/>
    </row>
    <row r="4" spans="1:26" s="90" customFormat="1" ht="15" customHeight="1">
      <c r="A4" s="242"/>
      <c r="B4" s="242"/>
      <c r="C4" s="242"/>
      <c r="D4" s="242"/>
    </row>
    <row r="5" spans="1:26" s="1815" customFormat="1" ht="19.899999999999999" customHeight="1">
      <c r="A5" s="3891" t="s">
        <v>3990</v>
      </c>
      <c r="B5" s="3891"/>
      <c r="C5" s="3891"/>
      <c r="D5" s="3891"/>
    </row>
    <row r="6" spans="1:26" s="90" customFormat="1" ht="15" customHeight="1">
      <c r="A6" s="231" t="s">
        <v>215</v>
      </c>
      <c r="B6" s="231"/>
      <c r="D6" s="579" t="s">
        <v>698</v>
      </c>
    </row>
    <row r="7" spans="1:26" ht="18" customHeight="1">
      <c r="A7" s="3892" t="s">
        <v>697</v>
      </c>
      <c r="B7" s="3893" t="s">
        <v>25</v>
      </c>
      <c r="C7" s="3894" t="s">
        <v>3989</v>
      </c>
      <c r="D7" s="3895"/>
    </row>
    <row r="8" spans="1:26" ht="18" customHeight="1">
      <c r="A8" s="3820"/>
      <c r="B8" s="3297"/>
      <c r="C8" s="1583" t="s">
        <v>3988</v>
      </c>
      <c r="D8" s="1583" t="s">
        <v>3987</v>
      </c>
    </row>
    <row r="9" spans="1:26" ht="18" customHeight="1">
      <c r="A9" s="2404" t="s">
        <v>661</v>
      </c>
      <c r="B9" s="2185">
        <v>112454</v>
      </c>
      <c r="C9" s="2184">
        <v>880</v>
      </c>
      <c r="D9" s="2184">
        <v>701</v>
      </c>
    </row>
    <row r="10" spans="1:26" s="399" customFormat="1" ht="18" customHeight="1">
      <c r="A10" s="1607">
        <v>29</v>
      </c>
      <c r="B10" s="1608">
        <v>113446</v>
      </c>
      <c r="C10" s="1603">
        <v>935</v>
      </c>
      <c r="D10" s="1603">
        <v>806</v>
      </c>
    </row>
    <row r="11" spans="1:26" ht="18" customHeight="1">
      <c r="A11" s="2404">
        <v>30</v>
      </c>
      <c r="B11" s="1608">
        <v>114046</v>
      </c>
      <c r="C11" s="1603">
        <v>995</v>
      </c>
      <c r="D11" s="1603">
        <v>922</v>
      </c>
    </row>
    <row r="12" spans="1:26" s="399" customFormat="1" ht="18" customHeight="1">
      <c r="A12" s="1607" t="s">
        <v>660</v>
      </c>
      <c r="B12" s="1608">
        <v>114538</v>
      </c>
      <c r="C12" s="1603">
        <v>1059</v>
      </c>
      <c r="D12" s="1603">
        <v>1003</v>
      </c>
    </row>
    <row r="13" spans="1:26" s="391" customFormat="1" ht="18" customHeight="1">
      <c r="A13" s="1609">
        <v>2</v>
      </c>
      <c r="B13" s="1610">
        <v>114746</v>
      </c>
      <c r="C13" s="1611">
        <v>1114</v>
      </c>
      <c r="D13" s="1611">
        <v>1056</v>
      </c>
    </row>
    <row r="15" spans="1:26" ht="25.5">
      <c r="A15" s="1212" t="s">
        <v>3986</v>
      </c>
    </row>
  </sheetData>
  <mergeCells count="7">
    <mergeCell ref="A1:D1"/>
    <mergeCell ref="A2:D2"/>
    <mergeCell ref="A3:D3"/>
    <mergeCell ref="A5:D5"/>
    <mergeCell ref="A7:A8"/>
    <mergeCell ref="B7:B8"/>
    <mergeCell ref="C7:D7"/>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7"/>
  <sheetViews>
    <sheetView zoomScaleNormal="100" zoomScaleSheetLayoutView="100" workbookViewId="0">
      <selection activeCell="A2" sqref="A2:D2"/>
    </sheetView>
  </sheetViews>
  <sheetFormatPr defaultColWidth="9" defaultRowHeight="14.25"/>
  <cols>
    <col min="1" max="1" width="17.75" style="24" customWidth="1"/>
    <col min="2" max="9" width="13.625" style="24" customWidth="1"/>
    <col min="10"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15" customFormat="1" ht="19.899999999999999" customHeight="1">
      <c r="A3" s="3891" t="s">
        <v>4007</v>
      </c>
      <c r="B3" s="3891"/>
      <c r="C3" s="3891"/>
      <c r="D3" s="3891"/>
      <c r="E3" s="3891"/>
      <c r="F3" s="3891"/>
      <c r="G3" s="3891"/>
      <c r="H3" s="3891"/>
      <c r="I3" s="3891"/>
    </row>
    <row r="4" spans="1:26" s="90" customFormat="1" ht="15" customHeight="1" thickBot="1">
      <c r="A4" s="231" t="s">
        <v>215</v>
      </c>
      <c r="B4" s="231"/>
      <c r="C4" s="231"/>
      <c r="E4" s="253"/>
      <c r="F4" s="253"/>
      <c r="G4" s="253"/>
      <c r="H4" s="280"/>
      <c r="I4" s="579" t="s">
        <v>698</v>
      </c>
    </row>
    <row r="5" spans="1:26" s="2417" customFormat="1" ht="18" customHeight="1" thickTop="1">
      <c r="A5" s="1838" t="s">
        <v>697</v>
      </c>
      <c r="B5" s="2420" t="s">
        <v>1689</v>
      </c>
      <c r="C5" s="2414" t="s">
        <v>4006</v>
      </c>
      <c r="D5" s="2419" t="s">
        <v>4005</v>
      </c>
      <c r="E5" s="2412" t="s">
        <v>4004</v>
      </c>
      <c r="F5" s="2413" t="s">
        <v>4003</v>
      </c>
      <c r="G5" s="2413" t="s">
        <v>4002</v>
      </c>
      <c r="H5" s="2413" t="s">
        <v>4001</v>
      </c>
      <c r="I5" s="2412" t="s">
        <v>4000</v>
      </c>
      <c r="J5" s="2418"/>
      <c r="K5" s="399"/>
      <c r="L5" s="2386"/>
      <c r="M5" s="2386"/>
      <c r="N5" s="2386"/>
      <c r="O5" s="2386"/>
      <c r="P5" s="2386"/>
    </row>
    <row r="6" spans="1:26" ht="18" customHeight="1">
      <c r="A6" s="2411" t="s">
        <v>661</v>
      </c>
      <c r="B6" s="2410">
        <v>112454</v>
      </c>
      <c r="C6" s="2409">
        <v>25181</v>
      </c>
      <c r="D6" s="2409">
        <v>8471</v>
      </c>
      <c r="E6" s="2409">
        <v>7992</v>
      </c>
      <c r="F6" s="2409">
        <v>14975</v>
      </c>
      <c r="G6" s="2409">
        <v>10754</v>
      </c>
      <c r="H6" s="2409">
        <v>15074</v>
      </c>
      <c r="I6" s="2409">
        <v>13064</v>
      </c>
      <c r="K6" s="453"/>
      <c r="L6" s="2386"/>
      <c r="M6" s="2386"/>
      <c r="N6" s="2386"/>
      <c r="O6" s="2386"/>
      <c r="P6" s="2386"/>
      <c r="Q6" s="2386"/>
    </row>
    <row r="7" spans="1:26" ht="18" customHeight="1">
      <c r="A7" s="1607">
        <v>29</v>
      </c>
      <c r="B7" s="2408">
        <v>113446</v>
      </c>
      <c r="C7" s="271">
        <v>25880</v>
      </c>
      <c r="D7" s="271">
        <v>9114</v>
      </c>
      <c r="E7" s="271">
        <v>8680</v>
      </c>
      <c r="F7" s="271">
        <v>14050</v>
      </c>
      <c r="G7" s="271">
        <v>11144</v>
      </c>
      <c r="H7" s="271">
        <v>15205</v>
      </c>
      <c r="I7" s="271">
        <v>13012</v>
      </c>
      <c r="K7" s="453"/>
      <c r="L7" s="2386"/>
      <c r="M7" s="2386"/>
      <c r="N7" s="2386"/>
      <c r="O7" s="2386"/>
      <c r="P7" s="2386"/>
      <c r="Q7" s="2386"/>
    </row>
    <row r="8" spans="1:26" ht="18" customHeight="1">
      <c r="A8" s="2404">
        <v>30</v>
      </c>
      <c r="B8" s="2408">
        <v>114046</v>
      </c>
      <c r="C8" s="271">
        <v>25871</v>
      </c>
      <c r="D8" s="271">
        <v>9409</v>
      </c>
      <c r="E8" s="271">
        <v>8777</v>
      </c>
      <c r="F8" s="271">
        <v>13645</v>
      </c>
      <c r="G8" s="271">
        <v>11288</v>
      </c>
      <c r="H8" s="271">
        <v>14437</v>
      </c>
      <c r="I8" s="271">
        <v>14042</v>
      </c>
      <c r="K8" s="453"/>
      <c r="L8" s="2386"/>
      <c r="M8" s="2386"/>
      <c r="N8" s="2386"/>
      <c r="O8" s="2386"/>
      <c r="P8" s="2386"/>
      <c r="Q8" s="2386"/>
    </row>
    <row r="9" spans="1:26" ht="18" customHeight="1">
      <c r="A9" s="1607" t="s">
        <v>660</v>
      </c>
      <c r="B9" s="2408">
        <v>114538</v>
      </c>
      <c r="C9" s="271">
        <v>25662</v>
      </c>
      <c r="D9" s="271">
        <v>9610</v>
      </c>
      <c r="E9" s="271">
        <v>9099</v>
      </c>
      <c r="F9" s="271">
        <v>13194</v>
      </c>
      <c r="G9" s="271">
        <v>11351</v>
      </c>
      <c r="H9" s="271">
        <v>15719</v>
      </c>
      <c r="I9" s="271">
        <v>13024</v>
      </c>
      <c r="K9" s="453"/>
      <c r="L9" s="2386"/>
      <c r="M9" s="2386"/>
      <c r="N9" s="2386"/>
      <c r="O9" s="2386"/>
      <c r="P9" s="2386"/>
      <c r="Q9" s="2386"/>
    </row>
    <row r="10" spans="1:26" s="310" customFormat="1" ht="18" customHeight="1">
      <c r="A10" s="1609">
        <v>2</v>
      </c>
      <c r="B10" s="2407">
        <f>SUM(C10:I10,B17:I17)</f>
        <v>114746</v>
      </c>
      <c r="C10" s="2406">
        <v>25447</v>
      </c>
      <c r="D10" s="2406">
        <v>9781</v>
      </c>
      <c r="E10" s="2406">
        <v>9157</v>
      </c>
      <c r="F10" s="2406">
        <v>12659</v>
      </c>
      <c r="G10" s="2406">
        <v>11375</v>
      </c>
      <c r="H10" s="2406">
        <v>15972</v>
      </c>
      <c r="I10" s="2406">
        <v>13142</v>
      </c>
      <c r="K10" s="2416"/>
      <c r="L10" s="2198"/>
      <c r="M10" s="2198"/>
      <c r="N10" s="2198"/>
      <c r="O10" s="2198"/>
      <c r="P10" s="2198"/>
      <c r="Q10" s="2198"/>
    </row>
    <row r="11" spans="1:26" s="90" customFormat="1" ht="15" customHeight="1" thickBot="1">
      <c r="A11" s="2415"/>
      <c r="B11" s="2256"/>
      <c r="C11" s="2256"/>
      <c r="D11" s="2256"/>
      <c r="E11" s="2256"/>
      <c r="F11" s="2256"/>
      <c r="G11" s="2256"/>
      <c r="H11" s="2256"/>
      <c r="I11" s="2256"/>
      <c r="J11" s="2256"/>
    </row>
    <row r="12" spans="1:26" ht="18" customHeight="1" thickTop="1">
      <c r="A12" s="1838" t="s">
        <v>697</v>
      </c>
      <c r="B12" s="2413" t="s">
        <v>3999</v>
      </c>
      <c r="C12" s="2414" t="s">
        <v>3998</v>
      </c>
      <c r="D12" s="2412" t="s">
        <v>3997</v>
      </c>
      <c r="E12" s="2413" t="s">
        <v>3996</v>
      </c>
      <c r="F12" s="2412" t="s">
        <v>3995</v>
      </c>
      <c r="G12" s="2413" t="s">
        <v>3994</v>
      </c>
      <c r="H12" s="2412" t="s">
        <v>3993</v>
      </c>
      <c r="I12" s="2412" t="s">
        <v>3992</v>
      </c>
      <c r="K12" s="2386"/>
    </row>
    <row r="13" spans="1:26" ht="18" customHeight="1">
      <c r="A13" s="2411" t="s">
        <v>661</v>
      </c>
      <c r="B13" s="2410">
        <v>7894</v>
      </c>
      <c r="C13" s="2409">
        <v>5007</v>
      </c>
      <c r="D13" s="2409">
        <v>1821</v>
      </c>
      <c r="E13" s="2409">
        <v>731</v>
      </c>
      <c r="F13" s="2409">
        <v>502</v>
      </c>
      <c r="G13" s="2409">
        <v>345</v>
      </c>
      <c r="H13" s="2409">
        <v>177</v>
      </c>
      <c r="I13" s="2409">
        <v>466</v>
      </c>
      <c r="K13" s="271"/>
    </row>
    <row r="14" spans="1:26" ht="18" customHeight="1">
      <c r="A14" s="1607">
        <v>29</v>
      </c>
      <c r="B14" s="2408">
        <v>7648</v>
      </c>
      <c r="C14" s="271">
        <v>4839</v>
      </c>
      <c r="D14" s="271">
        <v>1703</v>
      </c>
      <c r="E14" s="271">
        <v>692</v>
      </c>
      <c r="F14" s="271">
        <v>459</v>
      </c>
      <c r="G14" s="271">
        <v>339</v>
      </c>
      <c r="H14" s="271">
        <v>163</v>
      </c>
      <c r="I14" s="271">
        <v>518</v>
      </c>
      <c r="K14" s="271"/>
    </row>
    <row r="15" spans="1:26" ht="18" customHeight="1">
      <c r="A15" s="2404">
        <v>30</v>
      </c>
      <c r="B15" s="2408">
        <v>7699</v>
      </c>
      <c r="C15" s="271">
        <v>4975</v>
      </c>
      <c r="D15" s="271">
        <v>1803</v>
      </c>
      <c r="E15" s="271">
        <v>690</v>
      </c>
      <c r="F15" s="271">
        <v>490</v>
      </c>
      <c r="G15" s="271">
        <v>331</v>
      </c>
      <c r="H15" s="271">
        <v>166</v>
      </c>
      <c r="I15" s="271">
        <v>423</v>
      </c>
      <c r="K15" s="271"/>
    </row>
    <row r="16" spans="1:26" ht="18" customHeight="1">
      <c r="A16" s="1607" t="s">
        <v>660</v>
      </c>
      <c r="B16" s="2408">
        <v>7838</v>
      </c>
      <c r="C16" s="271">
        <v>5107</v>
      </c>
      <c r="D16" s="271">
        <v>1831</v>
      </c>
      <c r="E16" s="271">
        <v>675</v>
      </c>
      <c r="F16" s="271">
        <v>465</v>
      </c>
      <c r="G16" s="271">
        <v>308</v>
      </c>
      <c r="H16" s="271">
        <v>179</v>
      </c>
      <c r="I16" s="271">
        <v>476</v>
      </c>
      <c r="K16" s="271"/>
    </row>
    <row r="17" spans="1:11" s="310" customFormat="1" ht="18" customHeight="1">
      <c r="A17" s="1609">
        <v>2</v>
      </c>
      <c r="B17" s="2407">
        <v>8001</v>
      </c>
      <c r="C17" s="2406">
        <v>5197</v>
      </c>
      <c r="D17" s="2406">
        <v>1906</v>
      </c>
      <c r="E17" s="2406">
        <v>693</v>
      </c>
      <c r="F17" s="2406">
        <v>500</v>
      </c>
      <c r="G17" s="2406">
        <v>300</v>
      </c>
      <c r="H17" s="2406">
        <v>174</v>
      </c>
      <c r="I17" s="2406">
        <v>442</v>
      </c>
      <c r="K17" s="2405"/>
    </row>
  </sheetData>
  <mergeCells count="3">
    <mergeCell ref="A3:I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zoomScaleNormal="100" zoomScaleSheetLayoutView="100" workbookViewId="0">
      <selection activeCell="A2" sqref="A2:D2"/>
    </sheetView>
  </sheetViews>
  <sheetFormatPr defaultColWidth="9" defaultRowHeight="14.25"/>
  <cols>
    <col min="1" max="1" width="15.625" style="24" customWidth="1"/>
    <col min="2" max="2" width="9.625" style="24" customWidth="1"/>
    <col min="3" max="4" width="13.625" style="24" customWidth="1"/>
    <col min="5" max="5" width="9.625" style="24" customWidth="1"/>
    <col min="6" max="7" width="13.625" style="24" customWidth="1"/>
    <col min="8" max="8" width="9.625" style="24" customWidth="1"/>
    <col min="9" max="10" width="13.625" style="24" customWidth="1"/>
    <col min="11"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15" customFormat="1" ht="19.899999999999999" customHeight="1">
      <c r="A3" s="3896" t="s">
        <v>4011</v>
      </c>
      <c r="B3" s="3896"/>
      <c r="C3" s="3896"/>
      <c r="D3" s="3896"/>
      <c r="E3" s="3896"/>
      <c r="F3" s="3896"/>
      <c r="G3" s="3896"/>
      <c r="H3" s="3896"/>
      <c r="I3" s="3896"/>
      <c r="J3" s="3896"/>
    </row>
    <row r="4" spans="1:26" s="90" customFormat="1" ht="15" customHeight="1" thickBot="1">
      <c r="A4" s="231"/>
      <c r="B4" s="231"/>
      <c r="C4" s="231"/>
      <c r="D4" s="231"/>
      <c r="E4" s="231"/>
      <c r="F4" s="231"/>
      <c r="G4" s="231"/>
      <c r="H4" s="231"/>
      <c r="J4" s="280"/>
    </row>
    <row r="5" spans="1:26" s="453" customFormat="1" ht="18" customHeight="1" thickTop="1">
      <c r="A5" s="3647" t="s">
        <v>2615</v>
      </c>
      <c r="B5" s="3649" t="s">
        <v>1689</v>
      </c>
      <c r="C5" s="3649"/>
      <c r="D5" s="3877"/>
      <c r="E5" s="3650" t="s">
        <v>4010</v>
      </c>
      <c r="F5" s="3649"/>
      <c r="G5" s="3649"/>
      <c r="H5" s="3649" t="s">
        <v>4009</v>
      </c>
      <c r="I5" s="3649"/>
      <c r="J5" s="3651"/>
    </row>
    <row r="6" spans="1:26" s="466" customFormat="1" ht="18" customHeight="1">
      <c r="A6" s="3216"/>
      <c r="B6" s="698" t="s">
        <v>707</v>
      </c>
      <c r="C6" s="698" t="s">
        <v>999</v>
      </c>
      <c r="D6" s="1601" t="s">
        <v>4008</v>
      </c>
      <c r="E6" s="1582" t="s">
        <v>707</v>
      </c>
      <c r="F6" s="698" t="s">
        <v>999</v>
      </c>
      <c r="G6" s="698" t="s">
        <v>4008</v>
      </c>
      <c r="H6" s="698" t="s">
        <v>707</v>
      </c>
      <c r="I6" s="698" t="s">
        <v>999</v>
      </c>
      <c r="J6" s="1583" t="s">
        <v>4008</v>
      </c>
    </row>
    <row r="7" spans="1:26" s="2421" customFormat="1" ht="18" customHeight="1">
      <c r="A7" s="2422"/>
      <c r="B7" s="546" t="s">
        <v>2012</v>
      </c>
      <c r="C7" s="697" t="s">
        <v>3935</v>
      </c>
      <c r="D7" s="697" t="s">
        <v>3935</v>
      </c>
      <c r="E7" s="579" t="s">
        <v>2012</v>
      </c>
      <c r="F7" s="579" t="s">
        <v>3935</v>
      </c>
      <c r="G7" s="579" t="s">
        <v>3935</v>
      </c>
      <c r="H7" s="579" t="s">
        <v>2012</v>
      </c>
      <c r="I7" s="579" t="s">
        <v>3935</v>
      </c>
      <c r="J7" s="579" t="s">
        <v>3935</v>
      </c>
    </row>
    <row r="8" spans="1:26" ht="18" customHeight="1">
      <c r="A8" s="1607" t="s">
        <v>661</v>
      </c>
      <c r="B8" s="710">
        <v>747071</v>
      </c>
      <c r="C8" s="709">
        <v>7658116013</v>
      </c>
      <c r="D8" s="709">
        <v>7441977347</v>
      </c>
      <c r="E8" s="709">
        <v>560745</v>
      </c>
      <c r="F8" s="709">
        <v>6524444469</v>
      </c>
      <c r="G8" s="709">
        <v>6524444469</v>
      </c>
      <c r="H8" s="709">
        <v>186326</v>
      </c>
      <c r="I8" s="709">
        <v>1133671544</v>
      </c>
      <c r="J8" s="709">
        <v>917532878</v>
      </c>
    </row>
    <row r="9" spans="1:26" ht="18" customHeight="1">
      <c r="A9" s="1607">
        <v>29</v>
      </c>
      <c r="B9" s="710">
        <v>754500</v>
      </c>
      <c r="C9" s="709">
        <v>7769051753</v>
      </c>
      <c r="D9" s="709">
        <v>7562271444</v>
      </c>
      <c r="E9" s="709">
        <v>568764</v>
      </c>
      <c r="F9" s="709">
        <v>6634289956</v>
      </c>
      <c r="G9" s="709">
        <v>6634289956</v>
      </c>
      <c r="H9" s="709">
        <v>185736</v>
      </c>
      <c r="I9" s="709">
        <v>1134761797</v>
      </c>
      <c r="J9" s="709">
        <v>927981488</v>
      </c>
    </row>
    <row r="10" spans="1:26" ht="18" customHeight="1">
      <c r="A10" s="1607">
        <v>30</v>
      </c>
      <c r="B10" s="710">
        <v>750762</v>
      </c>
      <c r="C10" s="709">
        <v>8371974345</v>
      </c>
      <c r="D10" s="709">
        <v>8173364256</v>
      </c>
      <c r="E10" s="709">
        <v>584718</v>
      </c>
      <c r="F10" s="709">
        <v>7270777160</v>
      </c>
      <c r="G10" s="709">
        <v>7270777160</v>
      </c>
      <c r="H10" s="709">
        <v>166044</v>
      </c>
      <c r="I10" s="709">
        <v>1101197185</v>
      </c>
      <c r="J10" s="709">
        <v>902587096</v>
      </c>
    </row>
    <row r="11" spans="1:26" ht="18" customHeight="1">
      <c r="A11" s="1607" t="s">
        <v>660</v>
      </c>
      <c r="B11" s="710">
        <v>746196</v>
      </c>
      <c r="C11" s="709">
        <v>8181970820</v>
      </c>
      <c r="D11" s="709">
        <v>7998405873</v>
      </c>
      <c r="E11" s="709">
        <v>582201</v>
      </c>
      <c r="F11" s="709">
        <v>7112429360</v>
      </c>
      <c r="G11" s="709">
        <v>7112429360</v>
      </c>
      <c r="H11" s="709">
        <v>163995</v>
      </c>
      <c r="I11" s="709">
        <v>1069541460</v>
      </c>
      <c r="J11" s="709">
        <v>885976513</v>
      </c>
    </row>
    <row r="12" spans="1:26" s="310" customFormat="1" ht="18" customHeight="1">
      <c r="A12" s="1609">
        <v>2</v>
      </c>
      <c r="B12" s="2045">
        <f>+E12+H12</f>
        <v>755345</v>
      </c>
      <c r="C12" s="344">
        <f>+F12+I12</f>
        <v>7945762403</v>
      </c>
      <c r="D12" s="344">
        <f>+G12+J12</f>
        <v>7781972031</v>
      </c>
      <c r="E12" s="344">
        <v>576934</v>
      </c>
      <c r="F12" s="344">
        <v>6810806485</v>
      </c>
      <c r="G12" s="344">
        <v>6810806485</v>
      </c>
      <c r="H12" s="344">
        <v>178411</v>
      </c>
      <c r="I12" s="344">
        <v>1134955918</v>
      </c>
      <c r="J12" s="344">
        <v>971165546</v>
      </c>
    </row>
  </sheetData>
  <mergeCells count="7">
    <mergeCell ref="A1:D1"/>
    <mergeCell ref="A2:D2"/>
    <mergeCell ref="A3:J3"/>
    <mergeCell ref="A5:A6"/>
    <mergeCell ref="B5:D5"/>
    <mergeCell ref="E5:G5"/>
    <mergeCell ref="H5:J5"/>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
  <sheetViews>
    <sheetView zoomScaleNormal="100" zoomScaleSheetLayoutView="100" workbookViewId="0">
      <selection activeCell="A2" sqref="A2:D2"/>
    </sheetView>
  </sheetViews>
  <sheetFormatPr defaultColWidth="9" defaultRowHeight="14.25"/>
  <cols>
    <col min="1" max="1" width="17.75" style="24" customWidth="1"/>
    <col min="2" max="9" width="13.625" style="24" customWidth="1"/>
    <col min="10"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427" customFormat="1" ht="19.899999999999999" customHeight="1">
      <c r="A3" s="3870" t="s">
        <v>4019</v>
      </c>
      <c r="B3" s="3870"/>
      <c r="C3" s="3870"/>
      <c r="D3" s="3870"/>
      <c r="E3" s="3870"/>
      <c r="F3" s="3870"/>
      <c r="G3" s="3870"/>
      <c r="H3" s="3870"/>
      <c r="I3" s="3870"/>
    </row>
    <row r="4" spans="1:26" s="231" customFormat="1" ht="15" customHeight="1" thickBot="1">
      <c r="A4" s="231" t="s">
        <v>224</v>
      </c>
      <c r="H4" s="253"/>
      <c r="I4" s="579" t="s">
        <v>698</v>
      </c>
    </row>
    <row r="5" spans="1:26" s="605" customFormat="1" ht="18" customHeight="1" thickTop="1">
      <c r="A5" s="2374" t="s">
        <v>2615</v>
      </c>
      <c r="B5" s="2426" t="s">
        <v>25</v>
      </c>
      <c r="C5" s="2425" t="s">
        <v>4018</v>
      </c>
      <c r="D5" s="2424" t="s">
        <v>4017</v>
      </c>
      <c r="E5" s="2424" t="s">
        <v>4016</v>
      </c>
      <c r="F5" s="2424" t="s">
        <v>4015</v>
      </c>
      <c r="G5" s="2424" t="s">
        <v>4014</v>
      </c>
      <c r="H5" s="2424" t="s">
        <v>4013</v>
      </c>
      <c r="I5" s="2423" t="s">
        <v>4012</v>
      </c>
    </row>
    <row r="6" spans="1:26" s="1846" customFormat="1" ht="18" customHeight="1">
      <c r="A6" s="246" t="s">
        <v>661</v>
      </c>
      <c r="B6" s="1608">
        <v>20825</v>
      </c>
      <c r="C6" s="1603">
        <v>1898</v>
      </c>
      <c r="D6" s="1603">
        <v>2730</v>
      </c>
      <c r="E6" s="1603">
        <v>3260</v>
      </c>
      <c r="F6" s="1603">
        <v>4779</v>
      </c>
      <c r="G6" s="1603">
        <v>3224</v>
      </c>
      <c r="H6" s="1603">
        <v>2629</v>
      </c>
      <c r="I6" s="28">
        <v>2305</v>
      </c>
    </row>
    <row r="7" spans="1:26" s="2237" customFormat="1" ht="18" customHeight="1">
      <c r="A7" s="1607">
        <v>29</v>
      </c>
      <c r="B7" s="1608">
        <v>21563</v>
      </c>
      <c r="C7" s="1603">
        <v>2121</v>
      </c>
      <c r="D7" s="1603">
        <v>3001</v>
      </c>
      <c r="E7" s="1603">
        <v>3338</v>
      </c>
      <c r="F7" s="1603">
        <v>4893</v>
      </c>
      <c r="G7" s="1603">
        <v>3306</v>
      </c>
      <c r="H7" s="1603">
        <v>2648</v>
      </c>
      <c r="I7" s="28">
        <v>2256</v>
      </c>
    </row>
    <row r="8" spans="1:26" s="1846" customFormat="1" ht="18" customHeight="1">
      <c r="A8" s="246">
        <v>30</v>
      </c>
      <c r="B8" s="1608">
        <v>22255</v>
      </c>
      <c r="C8" s="1603">
        <v>2230</v>
      </c>
      <c r="D8" s="1603">
        <v>3124</v>
      </c>
      <c r="E8" s="1603">
        <v>3654</v>
      </c>
      <c r="F8" s="1603">
        <v>4810</v>
      </c>
      <c r="G8" s="1603">
        <v>3421</v>
      </c>
      <c r="H8" s="1603">
        <v>2700</v>
      </c>
      <c r="I8" s="28">
        <v>2316</v>
      </c>
    </row>
    <row r="9" spans="1:26" s="2237" customFormat="1" ht="18" customHeight="1">
      <c r="A9" s="1607" t="s">
        <v>660</v>
      </c>
      <c r="B9" s="1608">
        <v>23110</v>
      </c>
      <c r="C9" s="1603">
        <v>2391</v>
      </c>
      <c r="D9" s="1603">
        <v>3290</v>
      </c>
      <c r="E9" s="1603">
        <v>3893</v>
      </c>
      <c r="F9" s="1603">
        <v>4907</v>
      </c>
      <c r="G9" s="1603">
        <v>3469</v>
      </c>
      <c r="H9" s="1603">
        <v>2841</v>
      </c>
      <c r="I9" s="28">
        <v>2319</v>
      </c>
    </row>
    <row r="10" spans="1:26" s="1592" customFormat="1" ht="18" customHeight="1">
      <c r="A10" s="341">
        <v>2</v>
      </c>
      <c r="B10" s="1610">
        <f>SUM(C10:I10)</f>
        <v>23427</v>
      </c>
      <c r="C10" s="1611">
        <v>2474</v>
      </c>
      <c r="D10" s="1611">
        <v>3208</v>
      </c>
      <c r="E10" s="1611">
        <v>4118</v>
      </c>
      <c r="F10" s="1611">
        <v>4760</v>
      </c>
      <c r="G10" s="1611">
        <v>3569</v>
      </c>
      <c r="H10" s="1611">
        <v>3007</v>
      </c>
      <c r="I10" s="284">
        <v>2291</v>
      </c>
    </row>
  </sheetData>
  <mergeCells count="3">
    <mergeCell ref="A3:I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zoomScaleNormal="100" zoomScaleSheetLayoutView="100" workbookViewId="0">
      <selection activeCell="I17" sqref="I17"/>
    </sheetView>
  </sheetViews>
  <sheetFormatPr defaultColWidth="9" defaultRowHeight="14.25"/>
  <cols>
    <col min="1" max="1" width="13.625" style="24" customWidth="1"/>
    <col min="2" max="7" width="14.625" style="24" customWidth="1"/>
    <col min="8" max="9" width="13.625" style="24" customWidth="1"/>
    <col min="10"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427" customFormat="1" ht="19.899999999999999" customHeight="1">
      <c r="A3" s="3861" t="s">
        <v>4026</v>
      </c>
      <c r="B3" s="3861"/>
      <c r="C3" s="3861"/>
      <c r="D3" s="3861"/>
      <c r="E3" s="3861"/>
      <c r="F3" s="3861"/>
      <c r="G3" s="3861"/>
      <c r="H3" s="3861"/>
      <c r="I3" s="3861"/>
    </row>
    <row r="4" spans="1:26" s="231" customFormat="1" ht="15" customHeight="1" thickBot="1">
      <c r="A4" s="231" t="s">
        <v>898</v>
      </c>
      <c r="H4" s="253"/>
      <c r="I4" s="253"/>
    </row>
    <row r="5" spans="1:26" s="1846" customFormat="1" ht="18" customHeight="1" thickTop="1">
      <c r="A5" s="3650" t="s">
        <v>2615</v>
      </c>
      <c r="B5" s="3649" t="s">
        <v>1699</v>
      </c>
      <c r="C5" s="3877"/>
      <c r="D5" s="3650" t="s">
        <v>4025</v>
      </c>
      <c r="E5" s="3649"/>
      <c r="F5" s="3649" t="s">
        <v>4024</v>
      </c>
      <c r="G5" s="3649"/>
      <c r="H5" s="3649" t="s">
        <v>4023</v>
      </c>
      <c r="I5" s="3651"/>
    </row>
    <row r="6" spans="1:26" s="605" customFormat="1" ht="18" customHeight="1">
      <c r="A6" s="3797"/>
      <c r="B6" s="2058" t="s">
        <v>4022</v>
      </c>
      <c r="C6" s="2429" t="s">
        <v>4021</v>
      </c>
      <c r="D6" s="2428" t="s">
        <v>4022</v>
      </c>
      <c r="E6" s="2058" t="s">
        <v>4021</v>
      </c>
      <c r="F6" s="2058" t="s">
        <v>4022</v>
      </c>
      <c r="G6" s="2058" t="s">
        <v>4021</v>
      </c>
      <c r="H6" s="2058" t="s">
        <v>4022</v>
      </c>
      <c r="I6" s="2057" t="s">
        <v>4021</v>
      </c>
    </row>
    <row r="7" spans="1:26" s="2237" customFormat="1" ht="18" customHeight="1">
      <c r="A7" s="1607" t="s">
        <v>661</v>
      </c>
      <c r="B7" s="2370">
        <v>34858882506</v>
      </c>
      <c r="C7" s="2369">
        <v>31464034135</v>
      </c>
      <c r="D7" s="709">
        <v>19258911706</v>
      </c>
      <c r="E7" s="709">
        <v>17326859474</v>
      </c>
      <c r="F7" s="709">
        <v>10744641139</v>
      </c>
      <c r="G7" s="709">
        <v>9705575718</v>
      </c>
      <c r="H7" s="709">
        <v>4855329661</v>
      </c>
      <c r="I7" s="709">
        <v>4431598943</v>
      </c>
    </row>
    <row r="8" spans="1:26" s="2237" customFormat="1" ht="18" customHeight="1">
      <c r="A8" s="1607">
        <v>29</v>
      </c>
      <c r="B8" s="710">
        <v>36015627173</v>
      </c>
      <c r="C8" s="709">
        <v>32506926058</v>
      </c>
      <c r="D8" s="709">
        <v>19550255411</v>
      </c>
      <c r="E8" s="709">
        <v>17593347204</v>
      </c>
      <c r="F8" s="709">
        <v>10995470672</v>
      </c>
      <c r="G8" s="709">
        <v>9925912927</v>
      </c>
      <c r="H8" s="709">
        <v>5469901090</v>
      </c>
      <c r="I8" s="709">
        <v>4987665927</v>
      </c>
    </row>
    <row r="9" spans="1:26" s="2237" customFormat="1" ht="18" customHeight="1">
      <c r="A9" s="1607">
        <v>30</v>
      </c>
      <c r="B9" s="710">
        <v>37237625982</v>
      </c>
      <c r="C9" s="709">
        <v>33545457335</v>
      </c>
      <c r="D9" s="709">
        <v>20094258679</v>
      </c>
      <c r="E9" s="709">
        <v>18037243307</v>
      </c>
      <c r="F9" s="709">
        <v>11290816135</v>
      </c>
      <c r="G9" s="709">
        <v>10177179569</v>
      </c>
      <c r="H9" s="709">
        <v>5852551168</v>
      </c>
      <c r="I9" s="709">
        <v>5331034459</v>
      </c>
    </row>
    <row r="10" spans="1:26" s="2237" customFormat="1" ht="18" customHeight="1">
      <c r="A10" s="1607" t="s">
        <v>660</v>
      </c>
      <c r="B10" s="710">
        <v>38666998364</v>
      </c>
      <c r="C10" s="709">
        <v>34791175440</v>
      </c>
      <c r="D10" s="709">
        <v>20813171760</v>
      </c>
      <c r="E10" s="709">
        <v>18652906284</v>
      </c>
      <c r="F10" s="709">
        <v>11597545862</v>
      </c>
      <c r="G10" s="709">
        <v>10438642943</v>
      </c>
      <c r="H10" s="709">
        <v>6256280742</v>
      </c>
      <c r="I10" s="709">
        <v>5699626213</v>
      </c>
    </row>
    <row r="11" spans="1:26" s="1593" customFormat="1" ht="18" customHeight="1">
      <c r="A11" s="1609">
        <v>2</v>
      </c>
      <c r="B11" s="2045">
        <f>D11+F11+H11</f>
        <v>39736272958</v>
      </c>
      <c r="C11" s="344">
        <f>E11+G11+I11</f>
        <v>35768796802</v>
      </c>
      <c r="D11" s="344">
        <v>21037101336</v>
      </c>
      <c r="E11" s="344">
        <v>18863513208</v>
      </c>
      <c r="F11" s="344">
        <v>12288914710</v>
      </c>
      <c r="G11" s="344">
        <v>11065895587</v>
      </c>
      <c r="H11" s="344">
        <v>6410256912</v>
      </c>
      <c r="I11" s="344">
        <v>5839388007</v>
      </c>
    </row>
    <row r="12" spans="1:26" s="231" customFormat="1" ht="15" customHeight="1">
      <c r="A12" s="231" t="s">
        <v>4020</v>
      </c>
    </row>
  </sheetData>
  <mergeCells count="8">
    <mergeCell ref="A1:D1"/>
    <mergeCell ref="A2:D2"/>
    <mergeCell ref="B5:C5"/>
    <mergeCell ref="A3:I3"/>
    <mergeCell ref="A5:A6"/>
    <mergeCell ref="D5:E5"/>
    <mergeCell ref="F5:G5"/>
    <mergeCell ref="H5:I5"/>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
  <sheetViews>
    <sheetView zoomScaleNormal="100" zoomScaleSheetLayoutView="100" workbookViewId="0">
      <selection activeCell="D18" sqref="D18"/>
    </sheetView>
  </sheetViews>
  <sheetFormatPr defaultColWidth="16.75" defaultRowHeight="14.25"/>
  <cols>
    <col min="1" max="1" width="17.75" style="1846" customWidth="1"/>
    <col min="2" max="5" width="25.625" style="1846" customWidth="1"/>
    <col min="6" max="16384" width="16.75" style="1846"/>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43" customFormat="1" ht="25.5">
      <c r="A3" s="3047" t="s">
        <v>4032</v>
      </c>
      <c r="B3" s="3047"/>
      <c r="C3" s="3047"/>
      <c r="D3" s="3047"/>
      <c r="E3" s="3047"/>
    </row>
    <row r="4" spans="1:26" s="231" customFormat="1" ht="15" customHeight="1">
      <c r="A4" s="111"/>
      <c r="B4" s="111"/>
      <c r="C4" s="111"/>
      <c r="D4" s="111"/>
      <c r="E4" s="111"/>
    </row>
    <row r="5" spans="1:26" s="231" customFormat="1" ht="15" customHeight="1" thickBot="1">
      <c r="A5" s="33"/>
      <c r="B5" s="33"/>
      <c r="C5" s="33"/>
      <c r="D5" s="33"/>
      <c r="E5" s="33"/>
    </row>
    <row r="6" spans="1:26" ht="18" customHeight="1" thickTop="1">
      <c r="A6" s="3036" t="s">
        <v>2764</v>
      </c>
      <c r="B6" s="3040" t="s">
        <v>4031</v>
      </c>
      <c r="C6" s="3040"/>
      <c r="D6" s="3040"/>
      <c r="E6" s="3042" t="s">
        <v>4030</v>
      </c>
    </row>
    <row r="7" spans="1:26" s="605" customFormat="1" ht="18" customHeight="1">
      <c r="A7" s="3037"/>
      <c r="B7" s="258" t="s">
        <v>25</v>
      </c>
      <c r="C7" s="2431" t="s">
        <v>4029</v>
      </c>
      <c r="D7" s="257" t="s">
        <v>4028</v>
      </c>
      <c r="E7" s="3044"/>
    </row>
    <row r="8" spans="1:26" s="231" customFormat="1" ht="18" customHeight="1">
      <c r="A8" s="2430"/>
      <c r="B8" s="211" t="s">
        <v>2735</v>
      </c>
      <c r="C8" s="226" t="s">
        <v>2735</v>
      </c>
      <c r="D8" s="226" t="s">
        <v>2735</v>
      </c>
      <c r="E8" s="226" t="s">
        <v>1088</v>
      </c>
    </row>
    <row r="9" spans="1:26" ht="18" customHeight="1">
      <c r="A9" s="18" t="s">
        <v>661</v>
      </c>
      <c r="B9" s="21">
        <v>122</v>
      </c>
      <c r="C9" s="23">
        <v>54</v>
      </c>
      <c r="D9" s="23">
        <v>68</v>
      </c>
      <c r="E9" s="23">
        <v>4478</v>
      </c>
    </row>
    <row r="10" spans="1:26" ht="18" customHeight="1">
      <c r="A10" s="18">
        <v>29</v>
      </c>
      <c r="B10" s="21">
        <v>125</v>
      </c>
      <c r="C10" s="23">
        <v>70</v>
      </c>
      <c r="D10" s="23">
        <v>55</v>
      </c>
      <c r="E10" s="23">
        <v>4455</v>
      </c>
    </row>
    <row r="11" spans="1:26" ht="18" customHeight="1">
      <c r="A11" s="18">
        <v>30</v>
      </c>
      <c r="B11" s="21">
        <v>113</v>
      </c>
      <c r="C11" s="23">
        <v>66</v>
      </c>
      <c r="D11" s="23">
        <v>47</v>
      </c>
      <c r="E11" s="23">
        <v>4586</v>
      </c>
    </row>
    <row r="12" spans="1:26" s="2237" customFormat="1" ht="18" customHeight="1">
      <c r="A12" s="18" t="s">
        <v>660</v>
      </c>
      <c r="B12" s="21">
        <v>132</v>
      </c>
      <c r="C12" s="23">
        <v>84</v>
      </c>
      <c r="D12" s="23">
        <v>48</v>
      </c>
      <c r="E12" s="23">
        <v>4680</v>
      </c>
    </row>
    <row r="13" spans="1:26" s="1592" customFormat="1" ht="18" customHeight="1">
      <c r="A13" s="395">
        <v>2</v>
      </c>
      <c r="B13" s="1729">
        <f>SUM(C13:D13)</f>
        <v>211</v>
      </c>
      <c r="C13" s="670">
        <v>108</v>
      </c>
      <c r="D13" s="670">
        <v>103</v>
      </c>
      <c r="E13" s="670">
        <v>4753</v>
      </c>
    </row>
    <row r="14" spans="1:26" s="231" customFormat="1" ht="15" customHeight="1">
      <c r="A14" s="90" t="s">
        <v>4027</v>
      </c>
      <c r="B14" s="90"/>
      <c r="C14" s="90"/>
      <c r="D14" s="90"/>
      <c r="E14" s="90"/>
    </row>
  </sheetData>
  <mergeCells count="6">
    <mergeCell ref="A6:A7"/>
    <mergeCell ref="B6:D6"/>
    <mergeCell ref="E6:E7"/>
    <mergeCell ref="A3:E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zoomScaleNormal="100" zoomScaleSheetLayoutView="100" workbookViewId="0">
      <selection activeCell="D6" sqref="D6"/>
    </sheetView>
  </sheetViews>
  <sheetFormatPr defaultColWidth="9" defaultRowHeight="14.25"/>
  <cols>
    <col min="1" max="4" width="30.75" style="1705" customWidth="1"/>
    <col min="5" max="5" width="14.375" style="1705" customWidth="1"/>
    <col min="6"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581" customFormat="1" ht="25.9" customHeight="1">
      <c r="A3" s="3897" t="s">
        <v>4062</v>
      </c>
      <c r="B3" s="3897"/>
      <c r="C3" s="3897"/>
      <c r="D3" s="3897"/>
    </row>
    <row r="4" spans="1:26" s="231" customFormat="1" ht="15" customHeight="1">
      <c r="A4" s="2443"/>
      <c r="B4" s="2443"/>
      <c r="C4" s="2443"/>
      <c r="D4" s="2100"/>
    </row>
    <row r="5" spans="1:26" s="231" customFormat="1" ht="15" customHeight="1" thickBot="1">
      <c r="A5" s="231" t="s">
        <v>224</v>
      </c>
    </row>
    <row r="6" spans="1:26" ht="18" customHeight="1" thickTop="1">
      <c r="A6" s="1834" t="s">
        <v>4061</v>
      </c>
      <c r="B6" s="2442" t="s">
        <v>4059</v>
      </c>
      <c r="C6" s="2441" t="s">
        <v>4060</v>
      </c>
      <c r="D6" s="1837" t="s">
        <v>4059</v>
      </c>
    </row>
    <row r="7" spans="1:26" ht="18" customHeight="1">
      <c r="A7" s="2201" t="s">
        <v>661</v>
      </c>
      <c r="B7" s="2439">
        <v>4118</v>
      </c>
      <c r="C7" s="2440" t="s">
        <v>4058</v>
      </c>
      <c r="D7" s="2202">
        <v>87</v>
      </c>
    </row>
    <row r="8" spans="1:26" ht="18" customHeight="1">
      <c r="A8" s="2201">
        <v>29</v>
      </c>
      <c r="B8" s="2439">
        <v>3938</v>
      </c>
      <c r="C8" s="2436" t="s">
        <v>4057</v>
      </c>
      <c r="D8" s="28">
        <v>1</v>
      </c>
    </row>
    <row r="9" spans="1:26" ht="18" customHeight="1">
      <c r="A9" s="1968">
        <v>30</v>
      </c>
      <c r="B9" s="2104">
        <v>4453</v>
      </c>
      <c r="C9" s="2436" t="s">
        <v>4056</v>
      </c>
      <c r="D9" s="28">
        <v>1</v>
      </c>
    </row>
    <row r="10" spans="1:26" ht="18" customHeight="1">
      <c r="A10" s="2201" t="s">
        <v>660</v>
      </c>
      <c r="B10" s="2438">
        <v>3875</v>
      </c>
      <c r="C10" s="2436" t="s">
        <v>4055</v>
      </c>
      <c r="D10" s="1603" t="s">
        <v>443</v>
      </c>
    </row>
    <row r="11" spans="1:26" ht="18" customHeight="1">
      <c r="A11" s="2200">
        <v>2</v>
      </c>
      <c r="B11" s="2437">
        <f>SUM(B12:B21,D7:D21)</f>
        <v>3337</v>
      </c>
      <c r="C11" s="2436" t="s">
        <v>4054</v>
      </c>
      <c r="D11" s="28">
        <v>149</v>
      </c>
    </row>
    <row r="12" spans="1:26" ht="18" customHeight="1">
      <c r="A12" s="2201" t="s">
        <v>4053</v>
      </c>
      <c r="B12" s="2435">
        <v>12</v>
      </c>
      <c r="C12" s="2436" t="s">
        <v>4052</v>
      </c>
      <c r="D12" s="28">
        <v>151</v>
      </c>
    </row>
    <row r="13" spans="1:26" ht="18" customHeight="1">
      <c r="A13" s="2201" t="s">
        <v>4051</v>
      </c>
      <c r="B13" s="2435">
        <v>186</v>
      </c>
      <c r="C13" s="2436" t="s">
        <v>4050</v>
      </c>
      <c r="D13" s="28">
        <v>237</v>
      </c>
    </row>
    <row r="14" spans="1:26" ht="18" customHeight="1">
      <c r="A14" s="2201" t="s">
        <v>4049</v>
      </c>
      <c r="B14" s="2435">
        <v>11</v>
      </c>
      <c r="C14" s="2436" t="s">
        <v>4048</v>
      </c>
      <c r="D14" s="28">
        <v>117</v>
      </c>
    </row>
    <row r="15" spans="1:26" ht="18" customHeight="1">
      <c r="A15" s="2201" t="s">
        <v>4047</v>
      </c>
      <c r="B15" s="2435">
        <v>23</v>
      </c>
      <c r="C15" s="2436" t="s">
        <v>4046</v>
      </c>
      <c r="D15" s="28">
        <v>167</v>
      </c>
    </row>
    <row r="16" spans="1:26" ht="18" customHeight="1">
      <c r="A16" s="2201" t="s">
        <v>4045</v>
      </c>
      <c r="B16" s="2435">
        <v>19</v>
      </c>
      <c r="C16" s="2436" t="s">
        <v>4044</v>
      </c>
      <c r="D16" s="28">
        <v>6</v>
      </c>
    </row>
    <row r="17" spans="1:4" ht="18" customHeight="1">
      <c r="A17" s="2201" t="s">
        <v>4043</v>
      </c>
      <c r="B17" s="2435">
        <v>42</v>
      </c>
      <c r="C17" s="2436" t="s">
        <v>4042</v>
      </c>
      <c r="D17" s="28">
        <v>88</v>
      </c>
    </row>
    <row r="18" spans="1:4" ht="18" customHeight="1">
      <c r="A18" s="2201" t="s">
        <v>4041</v>
      </c>
      <c r="B18" s="2435">
        <v>10</v>
      </c>
      <c r="C18" s="2436" t="s">
        <v>4040</v>
      </c>
      <c r="D18" s="28">
        <v>1051</v>
      </c>
    </row>
    <row r="19" spans="1:4" ht="18" customHeight="1">
      <c r="A19" s="2201" t="s">
        <v>4039</v>
      </c>
      <c r="B19" s="2435">
        <v>7</v>
      </c>
      <c r="C19" s="2436" t="s">
        <v>4038</v>
      </c>
      <c r="D19" s="28">
        <v>255</v>
      </c>
    </row>
    <row r="20" spans="1:4" ht="18" customHeight="1">
      <c r="A20" s="2201" t="s">
        <v>4037</v>
      </c>
      <c r="B20" s="2435">
        <v>5</v>
      </c>
      <c r="C20" s="2436" t="s">
        <v>4036</v>
      </c>
      <c r="D20" s="28">
        <v>164</v>
      </c>
    </row>
    <row r="21" spans="1:4" ht="18" customHeight="1">
      <c r="A21" s="2201" t="s">
        <v>4035</v>
      </c>
      <c r="B21" s="2435">
        <v>2</v>
      </c>
      <c r="C21" s="2434" t="s">
        <v>202</v>
      </c>
      <c r="D21" s="1962">
        <v>546</v>
      </c>
    </row>
    <row r="22" spans="1:4" s="231" customFormat="1" ht="15" customHeight="1">
      <c r="A22" s="2107" t="s">
        <v>4034</v>
      </c>
      <c r="B22" s="2433"/>
      <c r="C22" s="2306"/>
      <c r="D22" s="2432"/>
    </row>
    <row r="23" spans="1:4" s="231" customFormat="1" ht="15" customHeight="1">
      <c r="A23" s="232" t="s">
        <v>4033</v>
      </c>
      <c r="B23" s="232"/>
    </row>
  </sheetData>
  <mergeCells count="3">
    <mergeCell ref="A3:D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zoomScaleNormal="100" zoomScaleSheetLayoutView="100" workbookViewId="0">
      <selection activeCell="A2" sqref="A2:D2"/>
    </sheetView>
  </sheetViews>
  <sheetFormatPr defaultColWidth="9" defaultRowHeight="14.25"/>
  <cols>
    <col min="1" max="1" width="37.5" style="1705" customWidth="1"/>
    <col min="2" max="2" width="24.625" style="1705" customWidth="1"/>
    <col min="3" max="3" width="37.5" style="1705" customWidth="1"/>
    <col min="4" max="4" width="24.625" style="1705" customWidth="1"/>
    <col min="5"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581" customFormat="1" ht="25.9" customHeight="1">
      <c r="A3" s="3127" t="s">
        <v>4092</v>
      </c>
      <c r="B3" s="3127"/>
      <c r="C3" s="3127"/>
      <c r="D3" s="3127"/>
    </row>
    <row r="4" spans="1:26" s="231" customFormat="1" ht="15" customHeight="1">
      <c r="A4" s="242"/>
      <c r="B4" s="242"/>
      <c r="C4" s="242"/>
      <c r="D4" s="242"/>
    </row>
    <row r="5" spans="1:26" s="231" customFormat="1" ht="15" customHeight="1" thickBot="1">
      <c r="A5" s="231" t="s">
        <v>224</v>
      </c>
    </row>
    <row r="6" spans="1:26" ht="18" customHeight="1" thickTop="1">
      <c r="A6" s="1834" t="s">
        <v>4091</v>
      </c>
      <c r="B6" s="1835" t="s">
        <v>4059</v>
      </c>
      <c r="C6" s="2441" t="s">
        <v>4060</v>
      </c>
      <c r="D6" s="1837" t="s">
        <v>4059</v>
      </c>
    </row>
    <row r="7" spans="1:26" ht="18" customHeight="1">
      <c r="A7" s="2451" t="s">
        <v>661</v>
      </c>
      <c r="B7" s="2450">
        <v>8490</v>
      </c>
      <c r="C7" s="2436" t="s">
        <v>4090</v>
      </c>
      <c r="D7" s="2104">
        <v>261</v>
      </c>
    </row>
    <row r="8" spans="1:26" ht="18" customHeight="1">
      <c r="A8" s="1968">
        <v>29</v>
      </c>
      <c r="B8" s="2449">
        <v>8079</v>
      </c>
      <c r="C8" s="2436" t="s">
        <v>4089</v>
      </c>
      <c r="D8" s="2104">
        <v>19</v>
      </c>
    </row>
    <row r="9" spans="1:26" ht="18" customHeight="1">
      <c r="A9" s="1968">
        <v>30</v>
      </c>
      <c r="B9" s="2104">
        <v>8807</v>
      </c>
      <c r="C9" s="2436" t="s">
        <v>4088</v>
      </c>
      <c r="D9" s="2104">
        <v>166</v>
      </c>
    </row>
    <row r="10" spans="1:26" ht="18" customHeight="1">
      <c r="A10" s="1968" t="s">
        <v>660</v>
      </c>
      <c r="B10" s="2104">
        <v>8838</v>
      </c>
      <c r="C10" s="2448" t="s">
        <v>4087</v>
      </c>
      <c r="D10" s="2104">
        <v>20</v>
      </c>
    </row>
    <row r="11" spans="1:26" ht="18" customHeight="1">
      <c r="A11" s="1575">
        <v>2</v>
      </c>
      <c r="B11" s="2447">
        <f>SUM(B12:B19,D7:D19)</f>
        <v>8358</v>
      </c>
      <c r="C11" s="2436" t="s">
        <v>4086</v>
      </c>
      <c r="D11" s="694">
        <v>100</v>
      </c>
    </row>
    <row r="12" spans="1:26" ht="18" customHeight="1">
      <c r="A12" s="1968" t="s">
        <v>3697</v>
      </c>
      <c r="B12" s="2104">
        <v>1470</v>
      </c>
      <c r="C12" s="2436" t="s">
        <v>4085</v>
      </c>
      <c r="D12" s="694">
        <v>3869</v>
      </c>
    </row>
    <row r="13" spans="1:26" ht="18" customHeight="1">
      <c r="A13" s="1968" t="s">
        <v>4084</v>
      </c>
      <c r="B13" s="2104">
        <v>329</v>
      </c>
      <c r="C13" s="2436" t="s">
        <v>4083</v>
      </c>
      <c r="D13" s="2104">
        <v>1467</v>
      </c>
    </row>
    <row r="14" spans="1:26" ht="18" customHeight="1">
      <c r="A14" s="1968" t="s">
        <v>4082</v>
      </c>
      <c r="B14" s="691" t="s">
        <v>443</v>
      </c>
      <c r="C14" s="2436" t="s">
        <v>4081</v>
      </c>
      <c r="D14" s="2104">
        <v>9</v>
      </c>
    </row>
    <row r="15" spans="1:26" ht="18" customHeight="1">
      <c r="A15" s="2446" t="s">
        <v>4080</v>
      </c>
      <c r="B15" s="2104">
        <v>43</v>
      </c>
      <c r="C15" s="2445" t="s">
        <v>4079</v>
      </c>
      <c r="D15" s="2104">
        <v>128</v>
      </c>
    </row>
    <row r="16" spans="1:26" ht="18" customHeight="1">
      <c r="A16" s="1968" t="s">
        <v>4078</v>
      </c>
      <c r="B16" s="2104">
        <v>124</v>
      </c>
      <c r="C16" s="2436" t="s">
        <v>4077</v>
      </c>
      <c r="D16" s="691" t="s">
        <v>443</v>
      </c>
    </row>
    <row r="17" spans="1:4" ht="18" customHeight="1">
      <c r="A17" s="1968" t="s">
        <v>4076</v>
      </c>
      <c r="B17" s="2104">
        <v>67</v>
      </c>
      <c r="C17" s="2444" t="s">
        <v>4075</v>
      </c>
      <c r="D17" s="2104">
        <v>4</v>
      </c>
    </row>
    <row r="18" spans="1:4" ht="18" customHeight="1">
      <c r="A18" s="1968" t="s">
        <v>4074</v>
      </c>
      <c r="B18" s="2104">
        <v>135</v>
      </c>
      <c r="C18" s="2444" t="s">
        <v>4073</v>
      </c>
      <c r="D18" s="2104">
        <v>141</v>
      </c>
    </row>
    <row r="19" spans="1:4" ht="18" customHeight="1">
      <c r="A19" s="1965"/>
      <c r="B19" s="2103"/>
      <c r="C19" s="2434" t="s">
        <v>4072</v>
      </c>
      <c r="D19" s="2315">
        <v>6</v>
      </c>
    </row>
    <row r="20" spans="1:4" s="231" customFormat="1" ht="15" customHeight="1">
      <c r="A20" s="1598" t="s">
        <v>4071</v>
      </c>
      <c r="B20" s="1598"/>
      <c r="D20" s="232"/>
    </row>
    <row r="21" spans="1:4" s="231" customFormat="1" ht="15" customHeight="1">
      <c r="A21" s="232" t="s">
        <v>4070</v>
      </c>
      <c r="B21" s="232"/>
      <c r="D21" s="232"/>
    </row>
    <row r="22" spans="1:4" s="231" customFormat="1" ht="15" customHeight="1">
      <c r="A22" s="232" t="s">
        <v>4069</v>
      </c>
      <c r="B22" s="232"/>
      <c r="D22" s="232"/>
    </row>
    <row r="23" spans="1:4" s="231" customFormat="1" ht="15" customHeight="1">
      <c r="A23" s="1615" t="s">
        <v>4068</v>
      </c>
      <c r="B23" s="232"/>
      <c r="D23" s="232"/>
    </row>
    <row r="24" spans="1:4" s="231" customFormat="1" ht="15" customHeight="1">
      <c r="A24" s="231" t="s">
        <v>4033</v>
      </c>
    </row>
    <row r="25" spans="1:4" s="231" customFormat="1" ht="15" customHeight="1">
      <c r="A25" s="231" t="s">
        <v>4067</v>
      </c>
      <c r="B25" s="2100"/>
      <c r="C25" s="2100"/>
      <c r="D25" s="2100"/>
    </row>
    <row r="26" spans="1:4" s="231" customFormat="1" ht="15" customHeight="1">
      <c r="A26" s="231" t="s">
        <v>4066</v>
      </c>
      <c r="B26" s="2100"/>
      <c r="C26" s="2100"/>
      <c r="D26" s="2100"/>
    </row>
    <row r="27" spans="1:4" s="231" customFormat="1" ht="15" customHeight="1">
      <c r="A27" s="2100" t="s">
        <v>4065</v>
      </c>
      <c r="B27" s="2100"/>
      <c r="C27" s="2100"/>
      <c r="D27" s="2100"/>
    </row>
    <row r="28" spans="1:4">
      <c r="A28" s="2100" t="s">
        <v>4064</v>
      </c>
    </row>
    <row r="29" spans="1:4">
      <c r="A29" s="2100" t="s">
        <v>4063</v>
      </c>
    </row>
  </sheetData>
  <mergeCells count="3">
    <mergeCell ref="A3:D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zoomScaleNormal="100" zoomScaleSheetLayoutView="100" workbookViewId="0">
      <selection activeCell="A2" sqref="A2:D2"/>
    </sheetView>
  </sheetViews>
  <sheetFormatPr defaultColWidth="9" defaultRowHeight="14.25"/>
  <cols>
    <col min="1" max="1" width="17.75" style="1705" customWidth="1"/>
    <col min="2" max="9" width="13.625" style="1705" customWidth="1"/>
    <col min="10" max="10" width="32.25" style="1705" customWidth="1"/>
    <col min="11" max="11" width="12.625" style="1705" bestFit="1" customWidth="1"/>
    <col min="12" max="12" width="16.75" style="1705" customWidth="1"/>
    <col min="13" max="13" width="14.375" style="1705" customWidth="1"/>
    <col min="14"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581" customFormat="1" ht="25.9" customHeight="1">
      <c r="A3" s="3127" t="s">
        <v>4107</v>
      </c>
      <c r="B3" s="3127"/>
      <c r="C3" s="3127"/>
      <c r="D3" s="3127"/>
      <c r="E3" s="3127"/>
      <c r="F3" s="3127"/>
      <c r="G3" s="3127"/>
      <c r="H3" s="3127"/>
      <c r="I3" s="3127"/>
    </row>
    <row r="4" spans="1:26" s="231" customFormat="1" ht="15" customHeight="1">
      <c r="A4" s="2443"/>
      <c r="B4" s="2443"/>
      <c r="C4" s="2443"/>
      <c r="D4" s="2443"/>
      <c r="E4" s="2443"/>
      <c r="F4" s="2443"/>
      <c r="G4" s="2443"/>
      <c r="H4" s="2443"/>
      <c r="I4" s="2443"/>
    </row>
    <row r="5" spans="1:26" s="231" customFormat="1" ht="15" customHeight="1" thickBot="1">
      <c r="A5" s="231" t="s">
        <v>224</v>
      </c>
    </row>
    <row r="6" spans="1:26" ht="30" customHeight="1" thickTop="1">
      <c r="A6" s="1836" t="s">
        <v>697</v>
      </c>
      <c r="B6" s="2442" t="s">
        <v>25</v>
      </c>
      <c r="C6" s="2460" t="s">
        <v>4106</v>
      </c>
      <c r="D6" s="1835" t="s">
        <v>4105</v>
      </c>
      <c r="E6" s="1835" t="s">
        <v>4048</v>
      </c>
      <c r="F6" s="2463" t="s">
        <v>4104</v>
      </c>
      <c r="G6" s="2462" t="s">
        <v>4103</v>
      </c>
      <c r="H6" s="1835" t="s">
        <v>4102</v>
      </c>
      <c r="I6" s="1837" t="s">
        <v>4101</v>
      </c>
    </row>
    <row r="7" spans="1:26" s="1643" customFormat="1" ht="18" customHeight="1">
      <c r="A7" s="1852" t="s">
        <v>661</v>
      </c>
      <c r="B7" s="1608">
        <v>1672</v>
      </c>
      <c r="C7" s="1603">
        <v>435</v>
      </c>
      <c r="D7" s="1603">
        <v>217</v>
      </c>
      <c r="E7" s="1603">
        <v>46</v>
      </c>
      <c r="F7" s="1603">
        <v>154</v>
      </c>
      <c r="G7" s="1603">
        <v>277</v>
      </c>
      <c r="H7" s="1603">
        <v>60</v>
      </c>
      <c r="I7" s="1603">
        <v>67</v>
      </c>
    </row>
    <row r="8" spans="1:26" ht="18" customHeight="1">
      <c r="A8" s="1607">
        <v>29</v>
      </c>
      <c r="B8" s="1608">
        <v>1590</v>
      </c>
      <c r="C8" s="1603">
        <v>426</v>
      </c>
      <c r="D8" s="1603">
        <v>183</v>
      </c>
      <c r="E8" s="1603">
        <v>48</v>
      </c>
      <c r="F8" s="1603">
        <v>136</v>
      </c>
      <c r="G8" s="1603">
        <v>250</v>
      </c>
      <c r="H8" s="1603">
        <v>52</v>
      </c>
      <c r="I8" s="1603">
        <v>52</v>
      </c>
    </row>
    <row r="9" spans="1:26" s="1643" customFormat="1" ht="18" customHeight="1">
      <c r="A9" s="246">
        <v>30</v>
      </c>
      <c r="B9" s="1608">
        <v>1829</v>
      </c>
      <c r="C9" s="1603">
        <v>470</v>
      </c>
      <c r="D9" s="1603">
        <v>191</v>
      </c>
      <c r="E9" s="1603">
        <v>80</v>
      </c>
      <c r="F9" s="1603">
        <v>151</v>
      </c>
      <c r="G9" s="1603">
        <v>326</v>
      </c>
      <c r="H9" s="1603">
        <v>54</v>
      </c>
      <c r="I9" s="1603">
        <v>83</v>
      </c>
    </row>
    <row r="10" spans="1:26" ht="18" customHeight="1">
      <c r="A10" s="1607" t="s">
        <v>660</v>
      </c>
      <c r="B10" s="1608">
        <v>1770</v>
      </c>
      <c r="C10" s="1603">
        <v>470</v>
      </c>
      <c r="D10" s="1603">
        <v>187</v>
      </c>
      <c r="E10" s="1603">
        <v>80</v>
      </c>
      <c r="F10" s="1603">
        <v>156</v>
      </c>
      <c r="G10" s="1603">
        <v>280</v>
      </c>
      <c r="H10" s="1603">
        <v>32</v>
      </c>
      <c r="I10" s="1603">
        <v>90</v>
      </c>
    </row>
    <row r="11" spans="1:26" s="1701" customFormat="1" ht="18" customHeight="1">
      <c r="A11" s="341">
        <v>2</v>
      </c>
      <c r="B11" s="1610">
        <f>SUM(C11:I11,B19:I19)</f>
        <v>1470</v>
      </c>
      <c r="C11" s="1611">
        <v>359</v>
      </c>
      <c r="D11" s="1611">
        <v>206</v>
      </c>
      <c r="E11" s="1611">
        <v>64</v>
      </c>
      <c r="F11" s="1611">
        <v>118</v>
      </c>
      <c r="G11" s="1611">
        <v>203</v>
      </c>
      <c r="H11" s="1611">
        <v>83</v>
      </c>
      <c r="I11" s="1611">
        <v>63</v>
      </c>
    </row>
    <row r="12" spans="1:26" s="231" customFormat="1" ht="15" customHeight="1">
      <c r="A12" s="2443"/>
      <c r="B12" s="579"/>
      <c r="C12" s="579"/>
      <c r="D12" s="579"/>
      <c r="E12" s="579"/>
      <c r="F12" s="579"/>
      <c r="G12" s="579"/>
      <c r="H12" s="579"/>
      <c r="I12" s="579"/>
    </row>
    <row r="13" spans="1:26" s="231" customFormat="1" ht="15" customHeight="1" thickBot="1">
      <c r="A13" s="2461"/>
      <c r="B13" s="2461"/>
      <c r="C13" s="2461"/>
      <c r="D13" s="2461"/>
      <c r="E13" s="2461"/>
      <c r="F13" s="2461"/>
      <c r="G13" s="2461"/>
      <c r="H13" s="2461"/>
      <c r="I13" s="2461"/>
    </row>
    <row r="14" spans="1:26" ht="30" customHeight="1" thickTop="1">
      <c r="A14" s="2460" t="s">
        <v>697</v>
      </c>
      <c r="B14" s="2459" t="s">
        <v>4100</v>
      </c>
      <c r="C14" s="2458" t="s">
        <v>4099</v>
      </c>
      <c r="D14" s="2458" t="s">
        <v>4098</v>
      </c>
      <c r="E14" s="2458" t="s">
        <v>4097</v>
      </c>
      <c r="F14" s="2458" t="s">
        <v>4096</v>
      </c>
      <c r="G14" s="2458" t="s">
        <v>4095</v>
      </c>
      <c r="H14" s="2457" t="s">
        <v>4094</v>
      </c>
      <c r="I14" s="2456" t="s">
        <v>4093</v>
      </c>
    </row>
    <row r="15" spans="1:26" s="1643" customFormat="1" ht="18" customHeight="1">
      <c r="A15" s="1852" t="s">
        <v>661</v>
      </c>
      <c r="B15" s="2455">
        <v>12</v>
      </c>
      <c r="C15" s="2454">
        <v>41</v>
      </c>
      <c r="D15" s="2454">
        <v>23</v>
      </c>
      <c r="E15" s="2454">
        <v>1</v>
      </c>
      <c r="F15" s="2454">
        <v>15</v>
      </c>
      <c r="G15" s="2454">
        <v>25</v>
      </c>
      <c r="H15" s="2454">
        <v>5</v>
      </c>
      <c r="I15" s="2454">
        <v>294</v>
      </c>
    </row>
    <row r="16" spans="1:26" ht="18" customHeight="1">
      <c r="A16" s="1607">
        <v>29</v>
      </c>
      <c r="B16" s="2455">
        <v>13</v>
      </c>
      <c r="C16" s="2454">
        <v>50</v>
      </c>
      <c r="D16" s="2454">
        <v>17</v>
      </c>
      <c r="E16" s="2454">
        <v>6</v>
      </c>
      <c r="F16" s="2454">
        <v>15</v>
      </c>
      <c r="G16" s="2454">
        <v>22</v>
      </c>
      <c r="H16" s="2454">
        <v>1</v>
      </c>
      <c r="I16" s="2454">
        <v>319</v>
      </c>
    </row>
    <row r="17" spans="1:9" s="1643" customFormat="1" ht="18" customHeight="1">
      <c r="A17" s="246">
        <v>30</v>
      </c>
      <c r="B17" s="2455">
        <v>8</v>
      </c>
      <c r="C17" s="2454">
        <v>47</v>
      </c>
      <c r="D17" s="2454">
        <v>35</v>
      </c>
      <c r="E17" s="2454">
        <v>2</v>
      </c>
      <c r="F17" s="2454">
        <v>21</v>
      </c>
      <c r="G17" s="2454">
        <v>27</v>
      </c>
      <c r="H17" s="2454">
        <v>4</v>
      </c>
      <c r="I17" s="2454">
        <v>330</v>
      </c>
    </row>
    <row r="18" spans="1:9" ht="18" customHeight="1">
      <c r="A18" s="1607" t="s">
        <v>660</v>
      </c>
      <c r="B18" s="2455">
        <v>9</v>
      </c>
      <c r="C18" s="2454">
        <v>65</v>
      </c>
      <c r="D18" s="2454">
        <v>41</v>
      </c>
      <c r="E18" s="2454">
        <v>3</v>
      </c>
      <c r="F18" s="2454">
        <v>9</v>
      </c>
      <c r="G18" s="2454">
        <v>26</v>
      </c>
      <c r="H18" s="2454">
        <v>5</v>
      </c>
      <c r="I18" s="2454">
        <v>317</v>
      </c>
    </row>
    <row r="19" spans="1:9" s="1969" customFormat="1" ht="18" customHeight="1">
      <c r="A19" s="341">
        <v>2</v>
      </c>
      <c r="B19" s="2453">
        <v>5</v>
      </c>
      <c r="C19" s="2452">
        <v>51</v>
      </c>
      <c r="D19" s="2452">
        <v>61</v>
      </c>
      <c r="E19" s="2452">
        <v>3</v>
      </c>
      <c r="F19" s="2452">
        <v>11</v>
      </c>
      <c r="G19" s="2452">
        <v>16</v>
      </c>
      <c r="H19" s="2452">
        <v>5</v>
      </c>
      <c r="I19" s="2452">
        <v>222</v>
      </c>
    </row>
    <row r="20" spans="1:9" s="231" customFormat="1" ht="15" customHeight="1">
      <c r="A20" s="3898" t="s">
        <v>4033</v>
      </c>
      <c r="B20" s="3899"/>
      <c r="C20" s="3899"/>
    </row>
  </sheetData>
  <mergeCells count="4">
    <mergeCell ref="A20:C20"/>
    <mergeCell ref="A3:I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zoomScaleNormal="100" zoomScaleSheetLayoutView="100" workbookViewId="0">
      <selection activeCell="A2" sqref="A2:D2"/>
    </sheetView>
  </sheetViews>
  <sheetFormatPr defaultColWidth="9" defaultRowHeight="14.25"/>
  <cols>
    <col min="1" max="1" width="12.75" style="24" customWidth="1"/>
    <col min="2" max="10" width="9.75" style="24" customWidth="1"/>
    <col min="11" max="13" width="8.75" style="24" customWidth="1"/>
    <col min="14" max="14" width="8.625" style="24" customWidth="1"/>
    <col min="15" max="15" width="37.625" style="24" customWidth="1"/>
    <col min="16" max="16" width="15.625" style="24" customWidth="1"/>
    <col min="17" max="17" width="36.625" style="24" customWidth="1"/>
    <col min="18" max="18" width="15.625" style="399" customWidth="1"/>
    <col min="19" max="19" width="8.625" style="399" customWidth="1"/>
    <col min="20" max="34" width="8.625" style="24" customWidth="1"/>
    <col min="35"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5.9" customHeight="1">
      <c r="A3" s="3855" t="s">
        <v>4117</v>
      </c>
      <c r="B3" s="3855"/>
      <c r="C3" s="3855"/>
      <c r="D3" s="3855"/>
      <c r="E3" s="3855"/>
      <c r="F3" s="3855"/>
      <c r="G3" s="3855"/>
      <c r="H3" s="3855"/>
      <c r="I3" s="3855"/>
      <c r="J3" s="3855"/>
      <c r="K3" s="3855"/>
      <c r="L3" s="3855"/>
      <c r="M3" s="3855"/>
      <c r="N3" s="1784"/>
      <c r="R3" s="2473"/>
      <c r="S3" s="2473"/>
    </row>
    <row r="4" spans="1:26" s="90" customFormat="1" ht="15" customHeight="1">
      <c r="A4" s="51"/>
      <c r="B4" s="51"/>
      <c r="C4" s="51"/>
      <c r="J4" s="51"/>
      <c r="K4" s="51"/>
      <c r="R4" s="51"/>
      <c r="S4" s="51"/>
    </row>
    <row r="5" spans="1:26" s="141" customFormat="1" ht="19.899999999999999" customHeight="1">
      <c r="A5" s="3900" t="s">
        <v>4116</v>
      </c>
      <c r="B5" s="3900"/>
      <c r="C5" s="3900"/>
      <c r="D5" s="3900"/>
      <c r="E5" s="3900"/>
      <c r="F5" s="3900"/>
      <c r="G5" s="3900"/>
      <c r="H5" s="3900"/>
      <c r="I5" s="3900"/>
      <c r="J5" s="3900"/>
      <c r="K5" s="3900"/>
      <c r="L5" s="3900"/>
      <c r="M5" s="3900"/>
    </row>
    <row r="6" spans="1:26" s="90" customFormat="1" ht="15" customHeight="1" thickBot="1">
      <c r="A6" s="1817"/>
      <c r="B6" s="1817"/>
      <c r="C6" s="1817"/>
      <c r="D6" s="1817"/>
      <c r="E6" s="1817"/>
      <c r="F6" s="1817"/>
      <c r="G6" s="1817"/>
      <c r="H6" s="1817"/>
      <c r="I6" s="1817"/>
      <c r="J6" s="1817"/>
      <c r="K6" s="1817"/>
      <c r="L6" s="1817"/>
      <c r="M6" s="1817"/>
      <c r="R6" s="51"/>
      <c r="S6" s="51"/>
    </row>
    <row r="7" spans="1:26" ht="18" customHeight="1" thickTop="1">
      <c r="A7" s="3076" t="s">
        <v>322</v>
      </c>
      <c r="B7" s="3066" t="s">
        <v>4115</v>
      </c>
      <c r="C7" s="3067"/>
      <c r="D7" s="3036"/>
      <c r="E7" s="3066" t="s">
        <v>4114</v>
      </c>
      <c r="F7" s="3067"/>
      <c r="G7" s="3036"/>
      <c r="H7" s="3066" t="s">
        <v>4113</v>
      </c>
      <c r="I7" s="3067"/>
      <c r="J7" s="3036"/>
      <c r="K7" s="3066" t="s">
        <v>4112</v>
      </c>
      <c r="L7" s="3067"/>
      <c r="M7" s="3067"/>
      <c r="N7" s="399"/>
    </row>
    <row r="8" spans="1:26" ht="18" customHeight="1">
      <c r="A8" s="3235"/>
      <c r="B8" s="1783" t="s">
        <v>4111</v>
      </c>
      <c r="C8" s="1807" t="s">
        <v>4110</v>
      </c>
      <c r="D8" s="1794" t="s">
        <v>4109</v>
      </c>
      <c r="E8" s="1842" t="s">
        <v>4111</v>
      </c>
      <c r="F8" s="1795" t="s">
        <v>4110</v>
      </c>
      <c r="G8" s="1794" t="s">
        <v>4109</v>
      </c>
      <c r="H8" s="1842" t="s">
        <v>4111</v>
      </c>
      <c r="I8" s="1795" t="s">
        <v>4110</v>
      </c>
      <c r="J8" s="1794" t="s">
        <v>4109</v>
      </c>
      <c r="K8" s="1794" t="s">
        <v>4111</v>
      </c>
      <c r="L8" s="457" t="s">
        <v>4110</v>
      </c>
      <c r="M8" s="1794" t="s">
        <v>4109</v>
      </c>
    </row>
    <row r="9" spans="1:26" s="90" customFormat="1" ht="18" customHeight="1">
      <c r="A9" s="2472"/>
      <c r="B9" s="211" t="s">
        <v>2012</v>
      </c>
      <c r="C9" s="226" t="s">
        <v>2012</v>
      </c>
      <c r="D9" s="226" t="s">
        <v>2012</v>
      </c>
      <c r="E9" s="133" t="s">
        <v>4</v>
      </c>
      <c r="F9" s="133" t="s">
        <v>4</v>
      </c>
      <c r="G9" s="226" t="s">
        <v>4</v>
      </c>
      <c r="H9" s="226" t="s">
        <v>2012</v>
      </c>
      <c r="I9" s="226" t="s">
        <v>2012</v>
      </c>
      <c r="J9" s="226" t="s">
        <v>2012</v>
      </c>
      <c r="K9" s="226" t="s">
        <v>2012</v>
      </c>
      <c r="L9" s="226" t="s">
        <v>2012</v>
      </c>
      <c r="M9" s="226" t="s">
        <v>2012</v>
      </c>
      <c r="R9" s="51"/>
      <c r="S9" s="51"/>
    </row>
    <row r="10" spans="1:26" s="2469" customFormat="1" ht="18" customHeight="1">
      <c r="A10" s="2468" t="s">
        <v>420</v>
      </c>
      <c r="B10" s="21">
        <v>30844</v>
      </c>
      <c r="C10" s="23">
        <v>21813</v>
      </c>
      <c r="D10" s="673">
        <v>9031</v>
      </c>
      <c r="E10" s="23">
        <v>41674</v>
      </c>
      <c r="F10" s="23">
        <v>22329</v>
      </c>
      <c r="G10" s="673">
        <v>19345</v>
      </c>
      <c r="H10" s="23">
        <v>73369</v>
      </c>
      <c r="I10" s="23">
        <v>54781</v>
      </c>
      <c r="J10" s="673">
        <v>18588</v>
      </c>
      <c r="K10" s="1629">
        <v>9899</v>
      </c>
      <c r="L10" s="23">
        <v>5796</v>
      </c>
      <c r="M10" s="673">
        <v>4103</v>
      </c>
      <c r="R10" s="2467"/>
      <c r="S10" s="2467"/>
    </row>
    <row r="11" spans="1:26" s="2467" customFormat="1" ht="18" customHeight="1">
      <c r="A11" s="2471">
        <v>29</v>
      </c>
      <c r="B11" s="21">
        <v>29041</v>
      </c>
      <c r="C11" s="673">
        <v>20028</v>
      </c>
      <c r="D11" s="673">
        <v>9013</v>
      </c>
      <c r="E11" s="23">
        <v>42562</v>
      </c>
      <c r="F11" s="673">
        <v>24159</v>
      </c>
      <c r="G11" s="673">
        <v>18403</v>
      </c>
      <c r="H11" s="23">
        <v>63858</v>
      </c>
      <c r="I11" s="673">
        <v>46322</v>
      </c>
      <c r="J11" s="673">
        <v>17536</v>
      </c>
      <c r="K11" s="1629">
        <v>8980</v>
      </c>
      <c r="L11" s="673">
        <v>5145</v>
      </c>
      <c r="M11" s="673">
        <v>3835</v>
      </c>
    </row>
    <row r="12" spans="1:26" s="2469" customFormat="1" ht="18" customHeight="1">
      <c r="A12" s="2470">
        <v>30</v>
      </c>
      <c r="B12" s="21">
        <v>26968</v>
      </c>
      <c r="C12" s="673">
        <v>18451</v>
      </c>
      <c r="D12" s="673">
        <v>8517</v>
      </c>
      <c r="E12" s="23">
        <v>42635</v>
      </c>
      <c r="F12" s="673">
        <v>24447</v>
      </c>
      <c r="G12" s="673">
        <v>18188</v>
      </c>
      <c r="H12" s="23">
        <v>56227</v>
      </c>
      <c r="I12" s="673">
        <v>40020</v>
      </c>
      <c r="J12" s="673">
        <v>16207</v>
      </c>
      <c r="K12" s="1629">
        <v>7542</v>
      </c>
      <c r="L12" s="673">
        <v>4180</v>
      </c>
      <c r="M12" s="673">
        <v>3362</v>
      </c>
      <c r="R12" s="2467"/>
      <c r="S12" s="2467"/>
    </row>
    <row r="13" spans="1:26" s="2467" customFormat="1" ht="18" customHeight="1">
      <c r="A13" s="2468" t="s">
        <v>671</v>
      </c>
      <c r="B13" s="21">
        <v>26401</v>
      </c>
      <c r="C13" s="673">
        <v>17987</v>
      </c>
      <c r="D13" s="673">
        <v>8414</v>
      </c>
      <c r="E13" s="23">
        <v>42592</v>
      </c>
      <c r="F13" s="673">
        <v>25335</v>
      </c>
      <c r="G13" s="673">
        <v>17257</v>
      </c>
      <c r="H13" s="23">
        <v>47726</v>
      </c>
      <c r="I13" s="673">
        <v>33785</v>
      </c>
      <c r="J13" s="673">
        <v>13941</v>
      </c>
      <c r="K13" s="1629">
        <v>6780</v>
      </c>
      <c r="L13" s="673">
        <v>3785</v>
      </c>
      <c r="M13" s="673">
        <v>2995</v>
      </c>
    </row>
    <row r="14" spans="1:26" s="2464" customFormat="1" ht="18" customHeight="1">
      <c r="A14" s="2466">
        <v>2</v>
      </c>
      <c r="B14" s="1729">
        <f>SUM(C14:D14)</f>
        <v>27839</v>
      </c>
      <c r="C14" s="669">
        <v>19147</v>
      </c>
      <c r="D14" s="669">
        <v>8692</v>
      </c>
      <c r="E14" s="670">
        <f>SUM(F14:G14)</f>
        <v>31769</v>
      </c>
      <c r="F14" s="669">
        <v>19952</v>
      </c>
      <c r="G14" s="669">
        <v>11817</v>
      </c>
      <c r="H14" s="670">
        <f>SUM(I14:J14)</f>
        <v>43150</v>
      </c>
      <c r="I14" s="669">
        <v>30157</v>
      </c>
      <c r="J14" s="669">
        <v>12993</v>
      </c>
      <c r="K14" s="670">
        <f>SUM(L14:M14)</f>
        <v>5009</v>
      </c>
      <c r="L14" s="669">
        <v>2805</v>
      </c>
      <c r="M14" s="669">
        <v>2204</v>
      </c>
      <c r="R14" s="2465"/>
      <c r="S14" s="2465"/>
    </row>
    <row r="15" spans="1:26" s="90" customFormat="1" ht="15" customHeight="1">
      <c r="A15" s="90" t="s">
        <v>4108</v>
      </c>
      <c r="D15" s="1825"/>
      <c r="F15" s="1825"/>
      <c r="G15" s="1825"/>
      <c r="H15" s="51"/>
      <c r="I15" s="1825"/>
      <c r="J15" s="1825"/>
      <c r="L15" s="1825"/>
      <c r="M15" s="1825"/>
      <c r="R15" s="51"/>
      <c r="S15" s="51"/>
    </row>
  </sheetData>
  <mergeCells count="9">
    <mergeCell ref="A1:D1"/>
    <mergeCell ref="A2:D2"/>
    <mergeCell ref="A3:M3"/>
    <mergeCell ref="A7:A8"/>
    <mergeCell ref="B7:D7"/>
    <mergeCell ref="E7:G7"/>
    <mergeCell ref="K7:M7"/>
    <mergeCell ref="H7:J7"/>
    <mergeCell ref="A5:M5"/>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12"/>
  <sheetViews>
    <sheetView zoomScaleNormal="100" zoomScaleSheetLayoutView="100" workbookViewId="0">
      <selection activeCell="G7" sqref="G7"/>
    </sheetView>
  </sheetViews>
  <sheetFormatPr defaultColWidth="9" defaultRowHeight="13.5"/>
  <cols>
    <col min="1" max="1" width="10.625" style="230" customWidth="1"/>
    <col min="2" max="6" width="8.625" style="230" customWidth="1"/>
    <col min="7" max="15" width="7.125" style="230" customWidth="1"/>
    <col min="16" max="16" width="7.625" style="230" customWidth="1"/>
    <col min="17" max="16384" width="9" style="230"/>
  </cols>
  <sheetData>
    <row r="1" spans="1:16"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row>
    <row r="2" spans="1:16"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row>
    <row r="3" spans="1:16" ht="25.5">
      <c r="A3" s="3127" t="s">
        <v>410</v>
      </c>
      <c r="B3" s="3127"/>
      <c r="C3" s="3127"/>
      <c r="D3" s="3127"/>
      <c r="E3" s="3127"/>
      <c r="F3" s="3127"/>
      <c r="G3" s="3127"/>
      <c r="H3" s="3127"/>
      <c r="I3" s="3127"/>
      <c r="J3" s="3127"/>
      <c r="K3" s="3127"/>
      <c r="L3" s="3127"/>
      <c r="M3" s="3127"/>
      <c r="N3" s="3127"/>
      <c r="O3" s="3127"/>
      <c r="P3" s="3127"/>
    </row>
    <row r="4" spans="1:16" s="231" customFormat="1" ht="15" customHeight="1">
      <c r="A4" s="242"/>
      <c r="B4" s="242"/>
      <c r="C4" s="242"/>
      <c r="D4" s="242"/>
      <c r="E4" s="242"/>
      <c r="F4" s="242"/>
      <c r="G4" s="242"/>
      <c r="H4" s="242"/>
      <c r="I4" s="242"/>
      <c r="J4" s="242"/>
      <c r="K4" s="242"/>
      <c r="L4" s="242"/>
    </row>
    <row r="5" spans="1:16" s="231" customFormat="1" ht="15" customHeight="1" thickBot="1">
      <c r="A5" s="231" t="s">
        <v>397</v>
      </c>
      <c r="K5" s="253"/>
      <c r="M5" s="253"/>
      <c r="N5" s="253"/>
      <c r="O5" s="253"/>
      <c r="P5" s="252" t="s">
        <v>409</v>
      </c>
    </row>
    <row r="6" spans="1:16" ht="116.25" thickTop="1">
      <c r="A6" s="251" t="s">
        <v>408</v>
      </c>
      <c r="B6" s="250" t="s">
        <v>407</v>
      </c>
      <c r="C6" s="249" t="s">
        <v>406</v>
      </c>
      <c r="D6" s="248" t="s">
        <v>405</v>
      </c>
      <c r="E6" s="248" t="s">
        <v>404</v>
      </c>
      <c r="F6" s="248" t="s">
        <v>388</v>
      </c>
      <c r="G6" s="248" t="s">
        <v>403</v>
      </c>
      <c r="H6" s="248" t="s">
        <v>360</v>
      </c>
      <c r="I6" s="248" t="s">
        <v>402</v>
      </c>
      <c r="J6" s="248" t="s">
        <v>401</v>
      </c>
      <c r="K6" s="248" t="s">
        <v>391</v>
      </c>
      <c r="L6" s="248" t="s">
        <v>342</v>
      </c>
      <c r="M6" s="248" t="s">
        <v>400</v>
      </c>
      <c r="N6" s="248" t="s">
        <v>344</v>
      </c>
      <c r="O6" s="248" t="s">
        <v>385</v>
      </c>
      <c r="P6" s="248" t="s">
        <v>202</v>
      </c>
    </row>
    <row r="7" spans="1:16" ht="18" customHeight="1">
      <c r="A7" s="247" t="s">
        <v>422</v>
      </c>
      <c r="B7" s="245">
        <v>19039</v>
      </c>
      <c r="C7" s="244">
        <v>3324</v>
      </c>
      <c r="D7" s="244">
        <v>9726</v>
      </c>
      <c r="E7" s="244">
        <v>171</v>
      </c>
      <c r="F7" s="244">
        <v>1574</v>
      </c>
      <c r="G7" s="244">
        <v>56</v>
      </c>
      <c r="H7" s="244">
        <v>63</v>
      </c>
      <c r="I7" s="244">
        <v>249</v>
      </c>
      <c r="J7" s="244">
        <v>42</v>
      </c>
      <c r="K7" s="244">
        <v>31</v>
      </c>
      <c r="L7" s="244">
        <v>36</v>
      </c>
      <c r="M7" s="244">
        <v>200</v>
      </c>
      <c r="N7" s="244">
        <v>27</v>
      </c>
      <c r="O7" s="244">
        <v>27</v>
      </c>
      <c r="P7" s="244">
        <v>3513</v>
      </c>
    </row>
    <row r="8" spans="1:16" ht="18" customHeight="1">
      <c r="A8" s="246">
        <v>30</v>
      </c>
      <c r="B8" s="245">
        <v>20698</v>
      </c>
      <c r="C8" s="244">
        <v>3378</v>
      </c>
      <c r="D8" s="244">
        <v>10578</v>
      </c>
      <c r="E8" s="244">
        <v>195</v>
      </c>
      <c r="F8" s="244">
        <v>1605</v>
      </c>
      <c r="G8" s="244">
        <v>66</v>
      </c>
      <c r="H8" s="244">
        <v>70</v>
      </c>
      <c r="I8" s="244">
        <v>253</v>
      </c>
      <c r="J8" s="244">
        <v>65</v>
      </c>
      <c r="K8" s="244">
        <v>38</v>
      </c>
      <c r="L8" s="244">
        <v>40</v>
      </c>
      <c r="M8" s="244">
        <v>229</v>
      </c>
      <c r="N8" s="244">
        <v>29</v>
      </c>
      <c r="O8" s="244">
        <v>25</v>
      </c>
      <c r="P8" s="244">
        <v>4127</v>
      </c>
    </row>
    <row r="9" spans="1:16" s="235" customFormat="1" ht="18" customHeight="1">
      <c r="A9" s="246">
        <v>31</v>
      </c>
      <c r="B9" s="245">
        <v>21839</v>
      </c>
      <c r="C9" s="244">
        <v>3399</v>
      </c>
      <c r="D9" s="244">
        <v>11317</v>
      </c>
      <c r="E9" s="244">
        <v>198</v>
      </c>
      <c r="F9" s="244">
        <v>1633</v>
      </c>
      <c r="G9" s="244">
        <v>64</v>
      </c>
      <c r="H9" s="244">
        <v>80</v>
      </c>
      <c r="I9" s="244">
        <v>252</v>
      </c>
      <c r="J9" s="244">
        <v>78</v>
      </c>
      <c r="K9" s="244">
        <v>33</v>
      </c>
      <c r="L9" s="244">
        <v>40</v>
      </c>
      <c r="M9" s="244">
        <v>259</v>
      </c>
      <c r="N9" s="244">
        <v>33</v>
      </c>
      <c r="O9" s="244">
        <v>22</v>
      </c>
      <c r="P9" s="244">
        <v>4431</v>
      </c>
    </row>
    <row r="10" spans="1:16" ht="18" customHeight="1">
      <c r="A10" s="246" t="s">
        <v>399</v>
      </c>
      <c r="B10" s="245">
        <v>23051</v>
      </c>
      <c r="C10" s="244">
        <v>3359</v>
      </c>
      <c r="D10" s="244">
        <v>12087</v>
      </c>
      <c r="E10" s="244">
        <v>201</v>
      </c>
      <c r="F10" s="244">
        <v>1674</v>
      </c>
      <c r="G10" s="244">
        <v>71</v>
      </c>
      <c r="H10" s="244">
        <v>85</v>
      </c>
      <c r="I10" s="244">
        <v>262</v>
      </c>
      <c r="J10" s="244">
        <v>60</v>
      </c>
      <c r="K10" s="244">
        <v>34</v>
      </c>
      <c r="L10" s="244">
        <v>38</v>
      </c>
      <c r="M10" s="244">
        <v>263</v>
      </c>
      <c r="N10" s="244">
        <v>40</v>
      </c>
      <c r="O10" s="244">
        <v>23</v>
      </c>
      <c r="P10" s="244">
        <v>4854</v>
      </c>
    </row>
    <row r="11" spans="1:16" s="345" customFormat="1" ht="18" customHeight="1">
      <c r="A11" s="341">
        <v>3</v>
      </c>
      <c r="B11" s="342">
        <f>SUM(C11:P11)</f>
        <v>22186</v>
      </c>
      <c r="C11" s="343">
        <v>3274</v>
      </c>
      <c r="D11" s="343">
        <v>11432</v>
      </c>
      <c r="E11" s="343">
        <v>191</v>
      </c>
      <c r="F11" s="343">
        <v>1602</v>
      </c>
      <c r="G11" s="343">
        <v>70</v>
      </c>
      <c r="H11" s="343">
        <v>79</v>
      </c>
      <c r="I11" s="343">
        <v>260</v>
      </c>
      <c r="J11" s="343">
        <v>53</v>
      </c>
      <c r="K11" s="343">
        <v>31</v>
      </c>
      <c r="L11" s="343">
        <v>31</v>
      </c>
      <c r="M11" s="343">
        <v>262</v>
      </c>
      <c r="N11" s="343">
        <v>32</v>
      </c>
      <c r="O11" s="343">
        <v>22</v>
      </c>
      <c r="P11" s="344">
        <v>4847</v>
      </c>
    </row>
    <row r="12" spans="1:16" s="231" customFormat="1" ht="15" customHeight="1">
      <c r="A12" s="231" t="s">
        <v>226</v>
      </c>
    </row>
  </sheetData>
  <mergeCells count="3">
    <mergeCell ref="A3:P3"/>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zoomScaleNormal="100" zoomScaleSheetLayoutView="100" workbookViewId="0">
      <selection sqref="A1:D1"/>
    </sheetView>
  </sheetViews>
  <sheetFormatPr defaultColWidth="9" defaultRowHeight="14.25"/>
  <cols>
    <col min="1" max="1" width="32.75" style="24" customWidth="1"/>
    <col min="2" max="2" width="5.75" style="24" customWidth="1"/>
    <col min="3" max="4" width="12.75" style="24" customWidth="1"/>
    <col min="5" max="5" width="32.75" style="24" customWidth="1"/>
    <col min="6" max="6" width="5.75" style="24" customWidth="1"/>
    <col min="7" max="8" width="12.75" style="24" customWidth="1"/>
    <col min="9" max="12" width="8.625" style="24" customWidth="1"/>
    <col min="13" max="16384" width="9" style="24"/>
  </cols>
  <sheetData>
    <row r="1" spans="1:10" s="1763" customFormat="1" ht="20.100000000000001" customHeight="1">
      <c r="A1" s="3046" t="str">
        <f>HYPERLINK("#目次!A1","【目次に戻る】")</f>
        <v>【目次に戻る】</v>
      </c>
      <c r="B1" s="3046"/>
      <c r="C1" s="3046"/>
      <c r="D1" s="3046"/>
      <c r="E1" s="1779"/>
      <c r="F1" s="1779"/>
      <c r="G1" s="1779"/>
      <c r="H1" s="1779"/>
      <c r="I1" s="1779"/>
      <c r="J1" s="1779"/>
    </row>
    <row r="2" spans="1:10"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row>
    <row r="3" spans="1:10" s="638" customFormat="1" ht="25.9" customHeight="1">
      <c r="A3" s="3047" t="s">
        <v>4175</v>
      </c>
      <c r="B3" s="3047"/>
      <c r="C3" s="3047"/>
      <c r="D3" s="3047"/>
      <c r="E3" s="3047"/>
      <c r="F3" s="3047"/>
      <c r="G3" s="3047"/>
      <c r="H3" s="3047"/>
    </row>
    <row r="4" spans="1:10" s="90" customFormat="1" ht="15" customHeight="1">
      <c r="A4" s="2491"/>
      <c r="B4" s="2491"/>
      <c r="C4" s="2491"/>
      <c r="D4" s="2491"/>
      <c r="E4" s="2491"/>
      <c r="F4" s="2491"/>
      <c r="G4" s="2491"/>
      <c r="H4" s="2491"/>
    </row>
    <row r="5" spans="1:10" s="90" customFormat="1" ht="15" customHeight="1" thickBot="1">
      <c r="A5" s="1817"/>
      <c r="B5" s="1817"/>
      <c r="C5" s="1817"/>
      <c r="D5" s="1817"/>
      <c r="E5" s="1817"/>
      <c r="F5" s="1817"/>
      <c r="G5" s="1817"/>
      <c r="H5" s="106" t="s">
        <v>4174</v>
      </c>
    </row>
    <row r="6" spans="1:10" ht="18" customHeight="1" thickTop="1">
      <c r="A6" s="3036" t="s">
        <v>3613</v>
      </c>
      <c r="B6" s="3040"/>
      <c r="C6" s="1789" t="s">
        <v>4173</v>
      </c>
      <c r="D6" s="1789" t="s">
        <v>4172</v>
      </c>
      <c r="E6" s="3040" t="s">
        <v>3613</v>
      </c>
      <c r="F6" s="3040"/>
      <c r="G6" s="1789" t="s">
        <v>4173</v>
      </c>
      <c r="H6" s="1792" t="s">
        <v>4172</v>
      </c>
    </row>
    <row r="7" spans="1:10" s="32" customFormat="1" ht="18" customHeight="1">
      <c r="A7" s="3903"/>
      <c r="B7" s="3904"/>
      <c r="C7" s="667"/>
      <c r="D7" s="2489" t="s">
        <v>4</v>
      </c>
      <c r="E7" s="211"/>
      <c r="F7" s="1671"/>
      <c r="G7" s="472"/>
      <c r="H7" s="42" t="s">
        <v>4</v>
      </c>
    </row>
    <row r="8" spans="1:10" ht="18" customHeight="1">
      <c r="A8" s="643" t="s">
        <v>4171</v>
      </c>
      <c r="B8" s="1726" t="s">
        <v>4124</v>
      </c>
      <c r="C8" s="1603">
        <v>22</v>
      </c>
      <c r="D8" s="2483">
        <v>2219</v>
      </c>
      <c r="E8" s="2484" t="s">
        <v>4126</v>
      </c>
      <c r="F8" s="1726" t="s">
        <v>4124</v>
      </c>
      <c r="G8" s="1603">
        <v>37</v>
      </c>
      <c r="H8" s="1603">
        <v>425</v>
      </c>
    </row>
    <row r="9" spans="1:10" ht="18" customHeight="1">
      <c r="A9" s="643" t="s">
        <v>4170</v>
      </c>
      <c r="B9" s="1726" t="s">
        <v>4124</v>
      </c>
      <c r="C9" s="1603">
        <v>8</v>
      </c>
      <c r="D9" s="2483">
        <v>993</v>
      </c>
      <c r="E9" s="2484" t="s">
        <v>4169</v>
      </c>
      <c r="F9" s="1726" t="s">
        <v>4124</v>
      </c>
      <c r="G9" s="1608">
        <v>1</v>
      </c>
      <c r="H9" s="2487" t="s">
        <v>4129</v>
      </c>
    </row>
    <row r="10" spans="1:10" ht="18" customHeight="1">
      <c r="A10" s="643" t="s">
        <v>4168</v>
      </c>
      <c r="B10" s="1726" t="s">
        <v>4124</v>
      </c>
      <c r="C10" s="1603">
        <v>93</v>
      </c>
      <c r="D10" s="2483">
        <v>1649</v>
      </c>
      <c r="E10" s="2484" t="s">
        <v>4167</v>
      </c>
      <c r="F10" s="1726" t="s">
        <v>4148</v>
      </c>
      <c r="G10" s="1608">
        <v>1</v>
      </c>
      <c r="H10" s="1603" t="s">
        <v>4129</v>
      </c>
    </row>
    <row r="11" spans="1:10" ht="18" customHeight="1">
      <c r="A11" s="643" t="s">
        <v>4166</v>
      </c>
      <c r="B11" s="1726" t="s">
        <v>4124</v>
      </c>
      <c r="C11" s="1603">
        <v>10</v>
      </c>
      <c r="D11" s="2483">
        <v>96</v>
      </c>
      <c r="E11" s="2484" t="s">
        <v>4165</v>
      </c>
      <c r="F11" s="1726" t="s">
        <v>4148</v>
      </c>
      <c r="G11" s="1608">
        <v>1</v>
      </c>
      <c r="H11" s="1603" t="s">
        <v>4129</v>
      </c>
    </row>
    <row r="12" spans="1:10" ht="18" customHeight="1">
      <c r="A12" s="643" t="s">
        <v>4163</v>
      </c>
      <c r="B12" s="1726" t="s">
        <v>4124</v>
      </c>
      <c r="C12" s="1603">
        <v>5</v>
      </c>
      <c r="D12" s="2483">
        <v>133</v>
      </c>
      <c r="E12" s="2484" t="s">
        <v>4162</v>
      </c>
      <c r="F12" s="1726" t="s">
        <v>4148</v>
      </c>
      <c r="G12" s="1608">
        <v>38</v>
      </c>
      <c r="H12" s="1603">
        <v>4430</v>
      </c>
    </row>
    <row r="13" spans="1:10" ht="18" customHeight="1">
      <c r="A13" s="643" t="s">
        <v>4160</v>
      </c>
      <c r="B13" s="1726" t="s">
        <v>4124</v>
      </c>
      <c r="C13" s="1603">
        <v>34</v>
      </c>
      <c r="D13" s="2483">
        <v>594</v>
      </c>
      <c r="E13" s="2484" t="s">
        <v>4159</v>
      </c>
      <c r="F13" s="1726" t="s">
        <v>4124</v>
      </c>
      <c r="G13" s="1608">
        <v>86</v>
      </c>
      <c r="H13" s="1603">
        <v>7536</v>
      </c>
    </row>
    <row r="14" spans="1:10" ht="18" customHeight="1">
      <c r="A14" s="643" t="s">
        <v>4158</v>
      </c>
      <c r="B14" s="1726" t="s">
        <v>4124</v>
      </c>
      <c r="C14" s="1603">
        <v>1</v>
      </c>
      <c r="D14" s="2483">
        <v>140</v>
      </c>
      <c r="E14" s="2484" t="s">
        <v>2536</v>
      </c>
      <c r="F14" s="1726" t="s">
        <v>4124</v>
      </c>
      <c r="G14" s="1608">
        <v>5</v>
      </c>
      <c r="H14" s="1603">
        <v>1221</v>
      </c>
    </row>
    <row r="15" spans="1:10" ht="18" customHeight="1">
      <c r="A15" s="643" t="s">
        <v>4157</v>
      </c>
      <c r="B15" s="1726" t="s">
        <v>4124</v>
      </c>
      <c r="C15" s="1603">
        <v>72</v>
      </c>
      <c r="D15" s="2483">
        <v>2444</v>
      </c>
      <c r="E15" s="2484" t="s">
        <v>4156</v>
      </c>
      <c r="F15" s="1726" t="s">
        <v>4124</v>
      </c>
      <c r="G15" s="1608">
        <v>16</v>
      </c>
      <c r="H15" s="1603">
        <v>288</v>
      </c>
    </row>
    <row r="16" spans="1:10" ht="18" customHeight="1">
      <c r="A16" s="643" t="s">
        <v>4155</v>
      </c>
      <c r="B16" s="1726" t="s">
        <v>4148</v>
      </c>
      <c r="C16" s="1603">
        <v>1</v>
      </c>
      <c r="D16" s="2483">
        <v>292</v>
      </c>
      <c r="E16" s="2484" t="s">
        <v>4154</v>
      </c>
      <c r="F16" s="1726" t="s">
        <v>4124</v>
      </c>
      <c r="G16" s="1608">
        <v>19</v>
      </c>
      <c r="H16" s="1603">
        <v>78</v>
      </c>
    </row>
    <row r="17" spans="1:8" ht="18" customHeight="1">
      <c r="A17" s="643" t="s">
        <v>4153</v>
      </c>
      <c r="B17" s="1726" t="s">
        <v>4148</v>
      </c>
      <c r="C17" s="1603">
        <v>1</v>
      </c>
      <c r="D17" s="2483">
        <v>112</v>
      </c>
      <c r="E17" s="2484" t="s">
        <v>4152</v>
      </c>
      <c r="F17" s="1726" t="s">
        <v>4148</v>
      </c>
      <c r="G17" s="1608">
        <v>26</v>
      </c>
      <c r="H17" s="1603" t="s">
        <v>4129</v>
      </c>
    </row>
    <row r="18" spans="1:8" ht="18" customHeight="1">
      <c r="A18" s="643" t="s">
        <v>4151</v>
      </c>
      <c r="B18" s="1726" t="s">
        <v>4148</v>
      </c>
      <c r="C18" s="1603">
        <v>1</v>
      </c>
      <c r="D18" s="2483">
        <v>60</v>
      </c>
      <c r="E18" s="2488" t="s">
        <v>4150</v>
      </c>
      <c r="F18" s="1726" t="s">
        <v>4148</v>
      </c>
      <c r="G18" s="1608">
        <v>1</v>
      </c>
      <c r="H18" s="2487" t="s">
        <v>4129</v>
      </c>
    </row>
    <row r="19" spans="1:8" ht="18" customHeight="1">
      <c r="A19" s="643" t="s">
        <v>4149</v>
      </c>
      <c r="B19" s="1726" t="s">
        <v>4148</v>
      </c>
      <c r="C19" s="1603">
        <v>1</v>
      </c>
      <c r="D19" s="2483">
        <v>15</v>
      </c>
      <c r="E19" s="2484" t="s">
        <v>4147</v>
      </c>
      <c r="F19" s="1726" t="s">
        <v>4148</v>
      </c>
      <c r="G19" s="1608">
        <v>21</v>
      </c>
      <c r="H19" s="1603" t="s">
        <v>4129</v>
      </c>
    </row>
    <row r="20" spans="1:8" ht="18" customHeight="1">
      <c r="A20" s="643" t="s">
        <v>4146</v>
      </c>
      <c r="B20" s="1726" t="s">
        <v>4148</v>
      </c>
      <c r="C20" s="1603">
        <v>1</v>
      </c>
      <c r="D20" s="2483">
        <v>17</v>
      </c>
      <c r="E20" s="2484" t="s">
        <v>4147</v>
      </c>
      <c r="F20" s="1726" t="s">
        <v>4124</v>
      </c>
      <c r="G20" s="1608">
        <v>68</v>
      </c>
      <c r="H20" s="1603" t="s">
        <v>4129</v>
      </c>
    </row>
    <row r="21" spans="1:8" ht="18" customHeight="1">
      <c r="A21" s="2481" t="s">
        <v>4141</v>
      </c>
      <c r="B21" s="1726" t="s">
        <v>4125</v>
      </c>
      <c r="C21" s="1603">
        <v>1</v>
      </c>
      <c r="D21" s="2483">
        <v>20</v>
      </c>
      <c r="E21" s="2484" t="s">
        <v>4144</v>
      </c>
      <c r="F21" s="1726" t="s">
        <v>4124</v>
      </c>
      <c r="G21" s="1608">
        <v>2</v>
      </c>
      <c r="H21" s="1603">
        <v>83</v>
      </c>
    </row>
    <row r="22" spans="1:8" ht="18" customHeight="1">
      <c r="A22" s="2481" t="s">
        <v>4141</v>
      </c>
      <c r="B22" s="1726" t="s">
        <v>4124</v>
      </c>
      <c r="C22" s="1603">
        <v>17</v>
      </c>
      <c r="D22" s="2483">
        <v>592</v>
      </c>
      <c r="E22" s="2484" t="s">
        <v>4142</v>
      </c>
      <c r="F22" s="1726" t="s">
        <v>4124</v>
      </c>
      <c r="G22" s="1608">
        <v>2</v>
      </c>
      <c r="H22" s="1603">
        <v>40</v>
      </c>
    </row>
    <row r="23" spans="1:8" ht="18" customHeight="1">
      <c r="A23" s="2486" t="s">
        <v>4139</v>
      </c>
      <c r="B23" s="1726" t="s">
        <v>4124</v>
      </c>
      <c r="C23" s="1603">
        <v>4</v>
      </c>
      <c r="D23" s="2483">
        <v>90</v>
      </c>
      <c r="E23" s="2484" t="s">
        <v>4140</v>
      </c>
      <c r="F23" s="1726" t="s">
        <v>4124</v>
      </c>
      <c r="G23" s="1608">
        <v>1</v>
      </c>
      <c r="H23" s="1603">
        <v>30</v>
      </c>
    </row>
    <row r="24" spans="1:8" ht="18" customHeight="1">
      <c r="A24" s="2486" t="s">
        <v>4137</v>
      </c>
      <c r="B24" s="1726" t="s">
        <v>4124</v>
      </c>
      <c r="C24" s="1603">
        <v>24</v>
      </c>
      <c r="D24" s="2483">
        <v>677</v>
      </c>
      <c r="E24" s="3901" t="s">
        <v>4138</v>
      </c>
      <c r="F24" s="3902"/>
      <c r="G24" s="1608">
        <v>1</v>
      </c>
      <c r="H24" s="1603">
        <v>50</v>
      </c>
    </row>
    <row r="25" spans="1:8" ht="18" customHeight="1">
      <c r="A25" s="2485" t="s">
        <v>4136</v>
      </c>
      <c r="B25" s="1726" t="s">
        <v>4124</v>
      </c>
      <c r="C25" s="1603">
        <v>7</v>
      </c>
      <c r="D25" s="2483">
        <v>104</v>
      </c>
      <c r="E25" s="2484" t="s">
        <v>4135</v>
      </c>
      <c r="F25" s="1726" t="s">
        <v>4124</v>
      </c>
      <c r="G25" s="1608">
        <v>6</v>
      </c>
      <c r="H25" s="1603">
        <v>154</v>
      </c>
    </row>
    <row r="26" spans="1:8" ht="18" customHeight="1">
      <c r="A26" s="2481" t="s">
        <v>4132</v>
      </c>
      <c r="B26" s="1726" t="s">
        <v>4124</v>
      </c>
      <c r="C26" s="1603">
        <v>2</v>
      </c>
      <c r="D26" s="2483">
        <v>21</v>
      </c>
      <c r="E26" s="2482" t="s">
        <v>4133</v>
      </c>
      <c r="F26" s="1726" t="s">
        <v>4125</v>
      </c>
      <c r="G26" s="1608">
        <v>1</v>
      </c>
      <c r="H26" s="1603">
        <v>35</v>
      </c>
    </row>
    <row r="27" spans="1:8" ht="18" customHeight="1">
      <c r="A27" s="2481" t="s">
        <v>4131</v>
      </c>
      <c r="B27" s="1726" t="s">
        <v>4124</v>
      </c>
      <c r="C27" s="1603">
        <v>7</v>
      </c>
      <c r="D27" s="2480" t="s">
        <v>4129</v>
      </c>
      <c r="E27" s="1802" t="s">
        <v>4130</v>
      </c>
      <c r="F27" s="1726" t="s">
        <v>4124</v>
      </c>
      <c r="G27" s="1608">
        <v>137</v>
      </c>
      <c r="H27" s="1603">
        <v>634</v>
      </c>
    </row>
    <row r="28" spans="1:8" ht="18" customHeight="1">
      <c r="A28" s="2481" t="s">
        <v>4127</v>
      </c>
      <c r="B28" s="1726" t="s">
        <v>4124</v>
      </c>
      <c r="C28" s="1603">
        <v>2</v>
      </c>
      <c r="D28" s="2480" t="s">
        <v>4129</v>
      </c>
      <c r="E28" s="1802" t="s">
        <v>4128</v>
      </c>
      <c r="F28" s="1726" t="s">
        <v>4124</v>
      </c>
      <c r="G28" s="1608">
        <v>5</v>
      </c>
      <c r="H28" s="1603">
        <v>24</v>
      </c>
    </row>
    <row r="29" spans="1:8" ht="18" customHeight="1">
      <c r="A29" s="2479" t="s">
        <v>4126</v>
      </c>
      <c r="B29" s="721" t="s">
        <v>4125</v>
      </c>
      <c r="C29" s="1961">
        <v>1</v>
      </c>
      <c r="D29" s="2478">
        <v>5</v>
      </c>
      <c r="E29" s="2477" t="s">
        <v>4123</v>
      </c>
      <c r="F29" s="2476" t="s">
        <v>4124</v>
      </c>
      <c r="G29" s="2475">
        <v>1</v>
      </c>
      <c r="H29" s="2475">
        <v>51</v>
      </c>
    </row>
    <row r="30" spans="1:8" s="90" customFormat="1" ht="15" customHeight="1">
      <c r="A30" s="1830" t="s">
        <v>4122</v>
      </c>
      <c r="B30" s="1830"/>
      <c r="C30" s="1830"/>
      <c r="D30" s="1830"/>
      <c r="E30" s="51"/>
      <c r="F30" s="51"/>
      <c r="G30" s="51"/>
      <c r="H30" s="51"/>
    </row>
    <row r="31" spans="1:8" s="90" customFormat="1" ht="15" customHeight="1">
      <c r="A31" s="1830" t="s">
        <v>4121</v>
      </c>
      <c r="B31" s="1830"/>
      <c r="C31" s="1830"/>
      <c r="D31" s="1830"/>
      <c r="F31" s="51"/>
      <c r="G31" s="1960"/>
      <c r="H31" s="1960"/>
    </row>
    <row r="32" spans="1:8" s="90" customFormat="1" ht="15" customHeight="1">
      <c r="A32" s="1830" t="s">
        <v>4120</v>
      </c>
      <c r="B32" s="1830"/>
      <c r="C32" s="1830"/>
      <c r="D32" s="1830"/>
      <c r="E32" s="1830"/>
    </row>
    <row r="33" spans="1:6" s="90" customFormat="1" ht="15" customHeight="1">
      <c r="A33" s="1830" t="s">
        <v>4119</v>
      </c>
      <c r="B33" s="1830"/>
      <c r="C33" s="1830"/>
      <c r="D33" s="1830"/>
      <c r="E33" s="1830"/>
    </row>
    <row r="34" spans="1:6" s="90" customFormat="1" ht="15" customHeight="1">
      <c r="A34" s="51" t="s">
        <v>4118</v>
      </c>
      <c r="C34" s="133"/>
      <c r="D34" s="133"/>
      <c r="E34" s="2474"/>
      <c r="F34" s="111"/>
    </row>
  </sheetData>
  <mergeCells count="7">
    <mergeCell ref="E24:F24"/>
    <mergeCell ref="A1:D1"/>
    <mergeCell ref="A2:D2"/>
    <mergeCell ref="A6:B6"/>
    <mergeCell ref="E6:F6"/>
    <mergeCell ref="A7:B7"/>
    <mergeCell ref="A3:H3"/>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zoomScaleNormal="100" zoomScaleSheetLayoutView="100" workbookViewId="0">
      <selection activeCell="A2" sqref="A2:D2"/>
    </sheetView>
  </sheetViews>
  <sheetFormatPr defaultColWidth="9" defaultRowHeight="14.25"/>
  <cols>
    <col min="1" max="1" width="37.75" style="24" customWidth="1"/>
    <col min="2" max="3" width="12.75" style="24" customWidth="1"/>
    <col min="4" max="4" width="37.75" style="24" customWidth="1"/>
    <col min="5" max="6" width="12.75" style="24" customWidth="1"/>
    <col min="7" max="19" width="8.625" style="24" customWidth="1"/>
    <col min="20"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5.9" customHeight="1">
      <c r="A3" s="3047" t="s">
        <v>4191</v>
      </c>
      <c r="B3" s="3047"/>
      <c r="C3" s="3047"/>
      <c r="D3" s="3047"/>
      <c r="E3" s="3047"/>
      <c r="F3" s="3047"/>
    </row>
    <row r="4" spans="1:26" s="90" customFormat="1" ht="15" customHeight="1">
      <c r="E4" s="2490"/>
      <c r="F4" s="2490"/>
    </row>
    <row r="5" spans="1:26" s="90" customFormat="1" ht="15" customHeight="1" thickBot="1">
      <c r="A5" s="1817"/>
      <c r="E5" s="1817"/>
      <c r="F5" s="133" t="s">
        <v>4190</v>
      </c>
    </row>
    <row r="6" spans="1:26" ht="18" customHeight="1" thickTop="1">
      <c r="A6" s="2499" t="s">
        <v>4189</v>
      </c>
      <c r="B6" s="1655" t="s">
        <v>4188</v>
      </c>
      <c r="C6" s="1654" t="s">
        <v>3264</v>
      </c>
      <c r="D6" s="2498" t="s">
        <v>4189</v>
      </c>
      <c r="E6" s="1655" t="s">
        <v>4188</v>
      </c>
      <c r="F6" s="1840" t="s">
        <v>3264</v>
      </c>
    </row>
    <row r="7" spans="1:26" s="133" customFormat="1" ht="18" customHeight="1">
      <c r="A7" s="42"/>
      <c r="B7" s="211"/>
      <c r="C7" s="226" t="s">
        <v>329</v>
      </c>
      <c r="D7" s="2497"/>
      <c r="E7" s="211"/>
      <c r="F7" s="226" t="s">
        <v>4</v>
      </c>
    </row>
    <row r="8" spans="1:26" ht="18" customHeight="1">
      <c r="A8" s="643" t="s">
        <v>4187</v>
      </c>
      <c r="B8" s="21">
        <v>239</v>
      </c>
      <c r="C8" s="23" t="s">
        <v>13</v>
      </c>
      <c r="D8" s="2496" t="s">
        <v>4186</v>
      </c>
      <c r="E8" s="21">
        <v>1</v>
      </c>
      <c r="F8" s="2495">
        <v>164</v>
      </c>
    </row>
    <row r="9" spans="1:26" ht="18" customHeight="1">
      <c r="A9" s="643" t="s">
        <v>4185</v>
      </c>
      <c r="B9" s="21">
        <v>2</v>
      </c>
      <c r="C9" s="23">
        <v>863</v>
      </c>
      <c r="D9" s="2496" t="s">
        <v>4184</v>
      </c>
      <c r="E9" s="21">
        <v>19</v>
      </c>
      <c r="F9" s="2495">
        <v>391</v>
      </c>
    </row>
    <row r="10" spans="1:26" ht="18" customHeight="1">
      <c r="A10" s="643" t="s">
        <v>4183</v>
      </c>
      <c r="B10" s="21">
        <v>68</v>
      </c>
      <c r="C10" s="23">
        <v>6235</v>
      </c>
      <c r="D10" s="2496" t="s">
        <v>4182</v>
      </c>
      <c r="E10" s="21">
        <v>1</v>
      </c>
      <c r="F10" s="2495">
        <v>73</v>
      </c>
    </row>
    <row r="11" spans="1:26" ht="18" customHeight="1">
      <c r="A11" s="643" t="s">
        <v>4181</v>
      </c>
      <c r="B11" s="21">
        <v>1</v>
      </c>
      <c r="C11" s="23">
        <v>128</v>
      </c>
      <c r="D11" s="2496" t="s">
        <v>4180</v>
      </c>
      <c r="E11" s="21" t="s">
        <v>432</v>
      </c>
      <c r="F11" s="2495">
        <v>15</v>
      </c>
    </row>
    <row r="12" spans="1:26" ht="18" customHeight="1">
      <c r="A12" s="537" t="s">
        <v>4179</v>
      </c>
      <c r="B12" s="96">
        <v>142</v>
      </c>
      <c r="C12" s="95">
        <v>9081</v>
      </c>
      <c r="D12" s="2494" t="s">
        <v>4178</v>
      </c>
      <c r="E12" s="96">
        <v>19</v>
      </c>
      <c r="F12" s="2493">
        <v>1656</v>
      </c>
    </row>
    <row r="13" spans="1:26" s="90" customFormat="1" ht="15" customHeight="1">
      <c r="A13" s="91" t="s">
        <v>4177</v>
      </c>
      <c r="B13" s="1830"/>
      <c r="C13" s="1830"/>
      <c r="D13" s="1830"/>
    </row>
    <row r="14" spans="1:26" s="90" customFormat="1" ht="15" customHeight="1">
      <c r="A14" s="1830" t="s">
        <v>4176</v>
      </c>
      <c r="B14" s="1830"/>
      <c r="C14" s="1830"/>
      <c r="D14" s="1830"/>
    </row>
    <row r="18" spans="4:4">
      <c r="D18" s="2492"/>
    </row>
  </sheetData>
  <mergeCells count="3">
    <mergeCell ref="A3:F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zoomScaleNormal="100" zoomScaleSheetLayoutView="100" workbookViewId="0">
      <selection activeCell="A2" sqref="A2:D2"/>
    </sheetView>
  </sheetViews>
  <sheetFormatPr defaultColWidth="9" defaultRowHeight="14.25"/>
  <cols>
    <col min="1" max="1" width="17.75" style="24" customWidth="1"/>
    <col min="2" max="7" width="17.625" style="24" customWidth="1"/>
    <col min="8" max="9" width="14.25" style="24" customWidth="1"/>
    <col min="10"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5.9" customHeight="1">
      <c r="A3" s="3047" t="s">
        <v>4200</v>
      </c>
      <c r="B3" s="3047"/>
      <c r="C3" s="3047"/>
      <c r="D3" s="3047"/>
      <c r="E3" s="3047"/>
      <c r="F3" s="3047"/>
      <c r="G3" s="3047"/>
      <c r="H3" s="2070"/>
      <c r="I3" s="2070"/>
    </row>
    <row r="4" spans="1:26" s="90" customFormat="1" ht="15" customHeight="1">
      <c r="A4" s="111"/>
      <c r="B4" s="111"/>
      <c r="C4" s="111"/>
      <c r="D4" s="111"/>
      <c r="E4" s="111"/>
      <c r="F4" s="111"/>
      <c r="G4" s="111"/>
    </row>
    <row r="5" spans="1:26" s="133" customFormat="1" ht="15" customHeight="1" thickBot="1">
      <c r="A5" s="106"/>
      <c r="E5" s="1817"/>
      <c r="F5" s="1817"/>
      <c r="G5" s="106"/>
      <c r="H5" s="51"/>
    </row>
    <row r="6" spans="1:26" ht="18" customHeight="1" thickTop="1">
      <c r="A6" s="3043" t="s">
        <v>697</v>
      </c>
      <c r="B6" s="3066" t="s">
        <v>4199</v>
      </c>
      <c r="C6" s="3067"/>
      <c r="D6" s="3067"/>
      <c r="E6" s="3036"/>
      <c r="F6" s="3907" t="s">
        <v>4198</v>
      </c>
      <c r="G6" s="3905" t="s">
        <v>4197</v>
      </c>
      <c r="H6" s="399"/>
    </row>
    <row r="7" spans="1:26" ht="18" customHeight="1">
      <c r="A7" s="3045"/>
      <c r="B7" s="1790" t="s">
        <v>25</v>
      </c>
      <c r="C7" s="258" t="s">
        <v>4196</v>
      </c>
      <c r="D7" s="2500" t="s">
        <v>4195</v>
      </c>
      <c r="E7" s="258" t="s">
        <v>4194</v>
      </c>
      <c r="F7" s="3908"/>
      <c r="G7" s="3906"/>
    </row>
    <row r="8" spans="1:26" s="90" customFormat="1" ht="18" customHeight="1">
      <c r="A8" s="1847"/>
      <c r="B8" s="211" t="s">
        <v>4</v>
      </c>
      <c r="C8" s="42" t="s">
        <v>4</v>
      </c>
      <c r="D8" s="42" t="s">
        <v>4</v>
      </c>
      <c r="E8" s="42" t="s">
        <v>4</v>
      </c>
      <c r="F8" s="42" t="s">
        <v>314</v>
      </c>
      <c r="G8" s="42" t="s">
        <v>4</v>
      </c>
    </row>
    <row r="9" spans="1:26" ht="18" customHeight="1">
      <c r="A9" s="17" t="s">
        <v>661</v>
      </c>
      <c r="B9" s="21">
        <v>90586</v>
      </c>
      <c r="C9" s="23">
        <v>60505</v>
      </c>
      <c r="D9" s="23">
        <v>867</v>
      </c>
      <c r="E9" s="23">
        <v>29214</v>
      </c>
      <c r="F9" s="127">
        <v>36.6</v>
      </c>
      <c r="G9" s="23">
        <v>247465</v>
      </c>
    </row>
    <row r="10" spans="1:26" s="399" customFormat="1" ht="18" customHeight="1">
      <c r="A10" s="17">
        <v>29</v>
      </c>
      <c r="B10" s="21">
        <v>88135</v>
      </c>
      <c r="C10" s="23">
        <v>58130</v>
      </c>
      <c r="D10" s="23">
        <v>761</v>
      </c>
      <c r="E10" s="23">
        <v>29244</v>
      </c>
      <c r="F10" s="127">
        <v>35.200000000000003</v>
      </c>
      <c r="G10" s="23">
        <v>250295</v>
      </c>
    </row>
    <row r="11" spans="1:26" ht="18" customHeight="1">
      <c r="A11" s="17">
        <v>30</v>
      </c>
      <c r="B11" s="21">
        <v>87789</v>
      </c>
      <c r="C11" s="23">
        <v>58187</v>
      </c>
      <c r="D11" s="23">
        <v>773</v>
      </c>
      <c r="E11" s="23">
        <v>28829</v>
      </c>
      <c r="F11" s="127">
        <v>34.799999999999997</v>
      </c>
      <c r="G11" s="23">
        <v>252082</v>
      </c>
    </row>
    <row r="12" spans="1:26" s="399" customFormat="1" ht="18" customHeight="1">
      <c r="A12" s="18" t="s">
        <v>660</v>
      </c>
      <c r="B12" s="21">
        <v>87009</v>
      </c>
      <c r="C12" s="23">
        <v>58156</v>
      </c>
      <c r="D12" s="23">
        <v>780</v>
      </c>
      <c r="E12" s="23">
        <v>28073</v>
      </c>
      <c r="F12" s="127">
        <v>34.299999999999997</v>
      </c>
      <c r="G12" s="23">
        <v>253780</v>
      </c>
    </row>
    <row r="13" spans="1:26" s="310" customFormat="1" ht="18" customHeight="1">
      <c r="A13" s="282">
        <v>2</v>
      </c>
      <c r="B13" s="1729">
        <f>SUM(C13:E13)</f>
        <v>86433</v>
      </c>
      <c r="C13" s="670">
        <v>58382</v>
      </c>
      <c r="D13" s="670">
        <v>738</v>
      </c>
      <c r="E13" s="670">
        <v>27313</v>
      </c>
      <c r="F13" s="309">
        <v>34.200000000000003</v>
      </c>
      <c r="G13" s="670">
        <v>252948</v>
      </c>
    </row>
    <row r="14" spans="1:26" s="90" customFormat="1" ht="15" customHeight="1">
      <c r="A14" s="1825" t="s">
        <v>4193</v>
      </c>
      <c r="B14" s="1825"/>
      <c r="C14" s="1825"/>
      <c r="D14" s="1825"/>
      <c r="E14" s="1825"/>
      <c r="F14" s="1825"/>
    </row>
    <row r="15" spans="1:26" s="90" customFormat="1" ht="15" customHeight="1">
      <c r="A15" s="3522" t="s">
        <v>4192</v>
      </c>
      <c r="B15" s="3522"/>
      <c r="C15" s="3522"/>
      <c r="D15" s="3522"/>
    </row>
  </sheetData>
  <mergeCells count="8">
    <mergeCell ref="A15:D15"/>
    <mergeCell ref="G6:G7"/>
    <mergeCell ref="F6:F7"/>
    <mergeCell ref="A1:D1"/>
    <mergeCell ref="A2:D2"/>
    <mergeCell ref="A3:G3"/>
    <mergeCell ref="A6:A7"/>
    <mergeCell ref="B6:E6"/>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
  <sheetViews>
    <sheetView zoomScaleNormal="100" zoomScaleSheetLayoutView="100" workbookViewId="0">
      <selection activeCell="D6" sqref="D6"/>
    </sheetView>
  </sheetViews>
  <sheetFormatPr defaultColWidth="9" defaultRowHeight="14.25"/>
  <cols>
    <col min="1" max="1" width="17.75" style="24" customWidth="1"/>
    <col min="2" max="4" width="35.625" style="24" customWidth="1"/>
    <col min="5" max="6" width="14.25" style="24" customWidth="1"/>
    <col min="7"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5.9" customHeight="1">
      <c r="A3" s="3047" t="s">
        <v>4206</v>
      </c>
      <c r="B3" s="3047"/>
      <c r="C3" s="3047"/>
      <c r="D3" s="3047"/>
      <c r="E3" s="2070"/>
      <c r="F3" s="2070"/>
    </row>
    <row r="4" spans="1:26" s="90" customFormat="1" ht="15" customHeight="1">
      <c r="A4" s="111"/>
      <c r="B4" s="111"/>
      <c r="C4" s="111"/>
    </row>
    <row r="5" spans="1:26" s="90" customFormat="1" ht="15" customHeight="1" thickBot="1">
      <c r="A5" s="1817"/>
    </row>
    <row r="6" spans="1:26" ht="18" customHeight="1" thickTop="1">
      <c r="A6" s="1793" t="s">
        <v>697</v>
      </c>
      <c r="B6" s="1789" t="s">
        <v>4205</v>
      </c>
      <c r="C6" s="1789" t="s">
        <v>4204</v>
      </c>
      <c r="D6" s="1792" t="s">
        <v>4203</v>
      </c>
    </row>
    <row r="7" spans="1:26" s="90" customFormat="1" ht="18" customHeight="1">
      <c r="A7" s="2384"/>
      <c r="B7" s="211" t="s">
        <v>4202</v>
      </c>
      <c r="C7" s="226" t="s">
        <v>4202</v>
      </c>
      <c r="D7" s="133" t="s">
        <v>314</v>
      </c>
    </row>
    <row r="8" spans="1:26" ht="18" customHeight="1">
      <c r="A8" s="17" t="s">
        <v>661</v>
      </c>
      <c r="B8" s="104">
        <v>515704</v>
      </c>
      <c r="C8" s="22">
        <v>299028</v>
      </c>
      <c r="D8" s="127">
        <v>58</v>
      </c>
    </row>
    <row r="9" spans="1:26" ht="18" customHeight="1">
      <c r="A9" s="17">
        <v>29</v>
      </c>
      <c r="B9" s="104">
        <v>480096</v>
      </c>
      <c r="C9" s="22">
        <v>282198</v>
      </c>
      <c r="D9" s="127">
        <v>58.8</v>
      </c>
    </row>
    <row r="10" spans="1:26" ht="18" customHeight="1">
      <c r="A10" s="17">
        <v>30</v>
      </c>
      <c r="B10" s="104">
        <v>468337</v>
      </c>
      <c r="C10" s="22">
        <v>284507</v>
      </c>
      <c r="D10" s="127">
        <v>60.7</v>
      </c>
    </row>
    <row r="11" spans="1:26" s="399" customFormat="1" ht="18" customHeight="1">
      <c r="A11" s="18" t="s">
        <v>660</v>
      </c>
      <c r="B11" s="104">
        <v>453898</v>
      </c>
      <c r="C11" s="22">
        <v>278653</v>
      </c>
      <c r="D11" s="127">
        <v>61.4</v>
      </c>
    </row>
    <row r="12" spans="1:26" s="391" customFormat="1" ht="18" customHeight="1">
      <c r="A12" s="282">
        <v>2</v>
      </c>
      <c r="B12" s="307">
        <v>431760</v>
      </c>
      <c r="C12" s="308">
        <v>277567</v>
      </c>
      <c r="D12" s="309">
        <v>64.3</v>
      </c>
    </row>
    <row r="13" spans="1:26" s="90" customFormat="1" ht="15" customHeight="1">
      <c r="A13" s="1825" t="s">
        <v>4201</v>
      </c>
      <c r="B13" s="1825"/>
    </row>
  </sheetData>
  <mergeCells count="3">
    <mergeCell ref="A3:D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
  <sheetViews>
    <sheetView zoomScaleNormal="100" zoomScaleSheetLayoutView="100" workbookViewId="0">
      <selection activeCell="A2" sqref="A2:D2"/>
    </sheetView>
  </sheetViews>
  <sheetFormatPr defaultColWidth="9" defaultRowHeight="14.25"/>
  <cols>
    <col min="1" max="1" width="15.75" style="24" customWidth="1"/>
    <col min="2" max="2" width="12.75" style="24" customWidth="1"/>
    <col min="3" max="10" width="11.75" style="24" customWidth="1"/>
    <col min="11"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5.9" customHeight="1">
      <c r="A3" s="3047" t="s">
        <v>4213</v>
      </c>
      <c r="B3" s="3047"/>
      <c r="C3" s="3047"/>
      <c r="D3" s="3047"/>
      <c r="E3" s="3047"/>
      <c r="F3" s="3047"/>
      <c r="G3" s="3047"/>
      <c r="H3" s="3047"/>
      <c r="I3" s="3047"/>
      <c r="J3" s="3047"/>
    </row>
    <row r="4" spans="1:26" s="90" customFormat="1" ht="15" customHeight="1">
      <c r="A4" s="111"/>
      <c r="B4" s="111"/>
      <c r="C4" s="111"/>
      <c r="D4" s="111"/>
      <c r="E4" s="111"/>
      <c r="F4" s="111"/>
      <c r="G4" s="111"/>
      <c r="H4" s="111"/>
      <c r="I4" s="111"/>
      <c r="J4" s="111"/>
    </row>
    <row r="5" spans="1:26" s="90" customFormat="1" ht="15" customHeight="1" thickBot="1">
      <c r="A5" s="35" t="s">
        <v>215</v>
      </c>
      <c r="B5" s="35"/>
    </row>
    <row r="6" spans="1:26" ht="18" customHeight="1" thickTop="1">
      <c r="A6" s="3076" t="s">
        <v>697</v>
      </c>
      <c r="B6" s="3073" t="s">
        <v>25</v>
      </c>
      <c r="C6" s="3236" t="s">
        <v>4212</v>
      </c>
      <c r="D6" s="3067"/>
      <c r="E6" s="3067"/>
      <c r="F6" s="3036"/>
      <c r="G6" s="3066" t="s">
        <v>4211</v>
      </c>
      <c r="H6" s="3067"/>
      <c r="I6" s="3067"/>
      <c r="J6" s="3067"/>
    </row>
    <row r="7" spans="1:26" ht="18" customHeight="1">
      <c r="A7" s="3134"/>
      <c r="B7" s="3075"/>
      <c r="C7" s="400" t="s">
        <v>25</v>
      </c>
      <c r="D7" s="1786" t="s">
        <v>4210</v>
      </c>
      <c r="E7" s="1669" t="s">
        <v>4209</v>
      </c>
      <c r="F7" s="1669" t="s">
        <v>4208</v>
      </c>
      <c r="G7" s="1842" t="s">
        <v>25</v>
      </c>
      <c r="H7" s="1786" t="s">
        <v>4210</v>
      </c>
      <c r="I7" s="1669" t="s">
        <v>4209</v>
      </c>
      <c r="J7" s="2501" t="s">
        <v>4208</v>
      </c>
    </row>
    <row r="8" spans="1:26" ht="18" customHeight="1">
      <c r="A8" s="17" t="s">
        <v>661</v>
      </c>
      <c r="B8" s="104">
        <v>3311</v>
      </c>
      <c r="C8" s="20" t="s">
        <v>443</v>
      </c>
      <c r="D8" s="22" t="s">
        <v>443</v>
      </c>
      <c r="E8" s="22" t="s">
        <v>443</v>
      </c>
      <c r="F8" s="22" t="s">
        <v>443</v>
      </c>
      <c r="G8" s="22">
        <v>3311</v>
      </c>
      <c r="H8" s="22">
        <v>3073</v>
      </c>
      <c r="I8" s="22">
        <v>17</v>
      </c>
      <c r="J8" s="22">
        <v>221</v>
      </c>
    </row>
    <row r="9" spans="1:26" ht="18" customHeight="1">
      <c r="A9" s="17">
        <v>29</v>
      </c>
      <c r="B9" s="104">
        <v>3345</v>
      </c>
      <c r="C9" s="22" t="s">
        <v>443</v>
      </c>
      <c r="D9" s="22" t="s">
        <v>443</v>
      </c>
      <c r="E9" s="22" t="s">
        <v>443</v>
      </c>
      <c r="F9" s="22" t="s">
        <v>443</v>
      </c>
      <c r="G9" s="22">
        <v>3345</v>
      </c>
      <c r="H9" s="22">
        <v>3116</v>
      </c>
      <c r="I9" s="22">
        <v>12</v>
      </c>
      <c r="J9" s="22">
        <v>217</v>
      </c>
    </row>
    <row r="10" spans="1:26" ht="18" customHeight="1">
      <c r="A10" s="17">
        <v>30</v>
      </c>
      <c r="B10" s="104">
        <v>3385</v>
      </c>
      <c r="C10" s="22" t="s">
        <v>443</v>
      </c>
      <c r="D10" s="22" t="s">
        <v>443</v>
      </c>
      <c r="E10" s="22" t="s">
        <v>443</v>
      </c>
      <c r="F10" s="22" t="s">
        <v>443</v>
      </c>
      <c r="G10" s="22">
        <v>3385</v>
      </c>
      <c r="H10" s="22">
        <v>3152</v>
      </c>
      <c r="I10" s="22">
        <v>12</v>
      </c>
      <c r="J10" s="22">
        <v>221</v>
      </c>
    </row>
    <row r="11" spans="1:26" s="399" customFormat="1" ht="18" customHeight="1">
      <c r="A11" s="18" t="s">
        <v>660</v>
      </c>
      <c r="B11" s="104">
        <v>3435</v>
      </c>
      <c r="C11" s="22" t="s">
        <v>443</v>
      </c>
      <c r="D11" s="22" t="s">
        <v>443</v>
      </c>
      <c r="E11" s="22" t="s">
        <v>443</v>
      </c>
      <c r="F11" s="22" t="s">
        <v>443</v>
      </c>
      <c r="G11" s="22">
        <v>3435</v>
      </c>
      <c r="H11" s="22">
        <v>3208</v>
      </c>
      <c r="I11" s="22">
        <v>15</v>
      </c>
      <c r="J11" s="22">
        <v>212</v>
      </c>
    </row>
    <row r="12" spans="1:26" s="391" customFormat="1" ht="18" customHeight="1">
      <c r="A12" s="395">
        <v>2</v>
      </c>
      <c r="B12" s="307">
        <f>SUM(C12,G12)</f>
        <v>3480</v>
      </c>
      <c r="C12" s="2394" t="s">
        <v>443</v>
      </c>
      <c r="D12" s="2394" t="s">
        <v>443</v>
      </c>
      <c r="E12" s="2394" t="s">
        <v>443</v>
      </c>
      <c r="F12" s="2394" t="s">
        <v>443</v>
      </c>
      <c r="G12" s="308">
        <f>SUM(H12:J12)</f>
        <v>3480</v>
      </c>
      <c r="H12" s="308">
        <v>3263</v>
      </c>
      <c r="I12" s="308">
        <v>18</v>
      </c>
      <c r="J12" s="308">
        <v>199</v>
      </c>
    </row>
    <row r="13" spans="1:26" s="90" customFormat="1" ht="15" customHeight="1">
      <c r="A13" s="1825" t="s">
        <v>4207</v>
      </c>
      <c r="B13" s="1825"/>
      <c r="C13" s="1825"/>
      <c r="D13" s="1825"/>
      <c r="E13" s="1825"/>
      <c r="F13" s="1825"/>
      <c r="G13" s="1825"/>
      <c r="H13" s="3460"/>
      <c r="I13" s="3460"/>
      <c r="J13" s="3460"/>
    </row>
  </sheetData>
  <mergeCells count="8">
    <mergeCell ref="H13:J13"/>
    <mergeCell ref="G6:J6"/>
    <mergeCell ref="A1:D1"/>
    <mergeCell ref="A2:D2"/>
    <mergeCell ref="A3:J3"/>
    <mergeCell ref="A6:A7"/>
    <mergeCell ref="B6:B7"/>
    <mergeCell ref="C6:F6"/>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
  <sheetViews>
    <sheetView zoomScaleNormal="100" zoomScaleSheetLayoutView="100" workbookViewId="0">
      <selection activeCell="A2" sqref="A2:D2"/>
    </sheetView>
  </sheetViews>
  <sheetFormatPr defaultColWidth="9" defaultRowHeight="14.25"/>
  <cols>
    <col min="1" max="1" width="15.75" style="24" customWidth="1"/>
    <col min="2" max="9" width="13.75" style="24" customWidth="1"/>
    <col min="10"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5.9" customHeight="1">
      <c r="A3" s="3047" t="s">
        <v>4219</v>
      </c>
      <c r="B3" s="3047"/>
      <c r="C3" s="3047"/>
      <c r="D3" s="3047"/>
      <c r="E3" s="3047"/>
      <c r="F3" s="3047"/>
      <c r="G3" s="3047"/>
      <c r="H3" s="3047"/>
      <c r="I3" s="3047"/>
    </row>
    <row r="4" spans="1:26" s="90" customFormat="1" ht="15" customHeight="1">
      <c r="A4" s="111"/>
      <c r="B4" s="111"/>
      <c r="C4" s="111"/>
      <c r="D4" s="111"/>
      <c r="E4" s="111"/>
      <c r="F4" s="111"/>
      <c r="G4" s="111"/>
      <c r="H4" s="111"/>
      <c r="I4" s="111"/>
    </row>
    <row r="5" spans="1:26" s="90" customFormat="1" ht="15" customHeight="1" thickBot="1">
      <c r="A5" s="1805" t="s">
        <v>215</v>
      </c>
    </row>
    <row r="6" spans="1:26" ht="18" customHeight="1" thickTop="1">
      <c r="A6" s="1793" t="s">
        <v>697</v>
      </c>
      <c r="B6" s="1829" t="s">
        <v>25</v>
      </c>
      <c r="C6" s="1785" t="s">
        <v>4218</v>
      </c>
      <c r="D6" s="1789" t="s">
        <v>4212</v>
      </c>
      <c r="E6" s="1789" t="s">
        <v>4217</v>
      </c>
      <c r="F6" s="1789" t="s">
        <v>4211</v>
      </c>
      <c r="G6" s="1789" t="s">
        <v>2742</v>
      </c>
      <c r="H6" s="1789" t="s">
        <v>4216</v>
      </c>
      <c r="I6" s="1792" t="s">
        <v>4215</v>
      </c>
    </row>
    <row r="7" spans="1:26" ht="18" customHeight="1">
      <c r="A7" s="1645" t="s">
        <v>661</v>
      </c>
      <c r="B7" s="104">
        <v>101141</v>
      </c>
      <c r="C7" s="22">
        <v>95742</v>
      </c>
      <c r="D7" s="22">
        <v>2243</v>
      </c>
      <c r="E7" s="22">
        <v>1337</v>
      </c>
      <c r="F7" s="22">
        <v>1513</v>
      </c>
      <c r="G7" s="22">
        <v>142</v>
      </c>
      <c r="H7" s="22">
        <v>164</v>
      </c>
      <c r="I7" s="22" t="s">
        <v>432</v>
      </c>
    </row>
    <row r="8" spans="1:26" ht="18" customHeight="1">
      <c r="A8" s="18">
        <v>29</v>
      </c>
      <c r="B8" s="104">
        <v>105130</v>
      </c>
      <c r="C8" s="22">
        <v>100233</v>
      </c>
      <c r="D8" s="22">
        <v>1943</v>
      </c>
      <c r="E8" s="22">
        <v>1143</v>
      </c>
      <c r="F8" s="22">
        <v>1521</v>
      </c>
      <c r="G8" s="22">
        <v>133</v>
      </c>
      <c r="H8" s="22">
        <v>157</v>
      </c>
      <c r="I8" s="22" t="s">
        <v>432</v>
      </c>
    </row>
    <row r="9" spans="1:26" ht="18" customHeight="1">
      <c r="A9" s="18">
        <v>30</v>
      </c>
      <c r="B9" s="104">
        <v>106012</v>
      </c>
      <c r="C9" s="22">
        <v>101595</v>
      </c>
      <c r="D9" s="22">
        <v>1677</v>
      </c>
      <c r="E9" s="22">
        <v>969</v>
      </c>
      <c r="F9" s="22">
        <v>1514</v>
      </c>
      <c r="G9" s="22">
        <v>122</v>
      </c>
      <c r="H9" s="22">
        <v>135</v>
      </c>
      <c r="I9" s="22" t="s">
        <v>432</v>
      </c>
    </row>
    <row r="10" spans="1:26" s="399" customFormat="1" ht="18" customHeight="1">
      <c r="A10" s="18" t="s">
        <v>660</v>
      </c>
      <c r="B10" s="104">
        <v>106589</v>
      </c>
      <c r="C10" s="22">
        <v>102587</v>
      </c>
      <c r="D10" s="22">
        <v>1433</v>
      </c>
      <c r="E10" s="22">
        <v>793</v>
      </c>
      <c r="F10" s="22">
        <v>1535</v>
      </c>
      <c r="G10" s="22">
        <v>119</v>
      </c>
      <c r="H10" s="22">
        <v>122</v>
      </c>
      <c r="I10" s="22" t="s">
        <v>432</v>
      </c>
    </row>
    <row r="11" spans="1:26" s="391" customFormat="1" ht="18" customHeight="1">
      <c r="A11" s="282">
        <v>2</v>
      </c>
      <c r="B11" s="307">
        <f>SUM(C11:I11)</f>
        <v>107127</v>
      </c>
      <c r="C11" s="308">
        <v>103370</v>
      </c>
      <c r="D11" s="308">
        <v>1274</v>
      </c>
      <c r="E11" s="308">
        <v>664</v>
      </c>
      <c r="F11" s="308">
        <v>1570</v>
      </c>
      <c r="G11" s="308">
        <v>108</v>
      </c>
      <c r="H11" s="308">
        <v>141</v>
      </c>
      <c r="I11" s="308" t="s">
        <v>432</v>
      </c>
    </row>
    <row r="12" spans="1:26" s="90" customFormat="1" ht="15" customHeight="1">
      <c r="A12" s="35" t="s">
        <v>4214</v>
      </c>
      <c r="B12" s="35"/>
      <c r="G12" s="3460"/>
      <c r="H12" s="3460"/>
    </row>
    <row r="13" spans="1:26" s="90" customFormat="1" ht="15" customHeight="1">
      <c r="A13" s="35" t="s">
        <v>4207</v>
      </c>
      <c r="B13" s="35"/>
      <c r="C13" s="35"/>
      <c r="D13" s="35"/>
      <c r="I13" s="608"/>
    </row>
  </sheetData>
  <mergeCells count="4">
    <mergeCell ref="A3:I3"/>
    <mergeCell ref="G12:H12"/>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zoomScaleNormal="100" zoomScaleSheetLayoutView="100" workbookViewId="0">
      <selection activeCell="C19" sqref="C19"/>
    </sheetView>
  </sheetViews>
  <sheetFormatPr defaultColWidth="9" defaultRowHeight="14.25"/>
  <cols>
    <col min="1" max="1" width="15.75" style="24" customWidth="1"/>
    <col min="2" max="10" width="11.625" style="24" customWidth="1"/>
    <col min="11"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5.5">
      <c r="A3" s="3047" t="s">
        <v>4234</v>
      </c>
      <c r="B3" s="3047"/>
      <c r="C3" s="3047"/>
      <c r="D3" s="3047"/>
      <c r="E3" s="3047"/>
      <c r="F3" s="3047"/>
      <c r="G3" s="3047"/>
      <c r="H3" s="3047"/>
      <c r="I3" s="3047"/>
      <c r="J3" s="3047"/>
    </row>
    <row r="4" spans="1:26" s="90" customFormat="1" ht="15" customHeight="1">
      <c r="F4" s="33"/>
      <c r="G4" s="33"/>
    </row>
    <row r="5" spans="1:26" s="141" customFormat="1" ht="18.75">
      <c r="A5" s="3048" t="s">
        <v>4233</v>
      </c>
      <c r="B5" s="3048"/>
      <c r="C5" s="3048"/>
      <c r="D5" s="3048"/>
      <c r="E5" s="3048"/>
      <c r="F5" s="3048"/>
      <c r="G5" s="3048"/>
      <c r="H5" s="3048"/>
      <c r="I5" s="3048"/>
      <c r="J5" s="3048"/>
    </row>
    <row r="6" spans="1:26" s="90" customFormat="1" ht="15" customHeight="1" thickBot="1">
      <c r="J6" s="106"/>
    </row>
    <row r="7" spans="1:26" ht="18" customHeight="1" thickTop="1">
      <c r="A7" s="3076" t="s">
        <v>697</v>
      </c>
      <c r="B7" s="3130" t="s">
        <v>3</v>
      </c>
      <c r="C7" s="3066" t="s">
        <v>4227</v>
      </c>
      <c r="D7" s="3067"/>
      <c r="E7" s="3036"/>
      <c r="F7" s="1789" t="s">
        <v>4232</v>
      </c>
      <c r="G7" s="3066" t="s">
        <v>4231</v>
      </c>
      <c r="H7" s="3036"/>
      <c r="I7" s="3066" t="s">
        <v>4230</v>
      </c>
      <c r="J7" s="3067"/>
    </row>
    <row r="8" spans="1:26" ht="18" customHeight="1">
      <c r="A8" s="3134"/>
      <c r="B8" s="3131"/>
      <c r="C8" s="1842" t="s">
        <v>25</v>
      </c>
      <c r="D8" s="1786" t="s">
        <v>4228</v>
      </c>
      <c r="E8" s="1790" t="s">
        <v>4229</v>
      </c>
      <c r="F8" s="1790" t="s">
        <v>4228</v>
      </c>
      <c r="G8" s="1790" t="s">
        <v>3</v>
      </c>
      <c r="H8" s="1790" t="s">
        <v>4227</v>
      </c>
      <c r="I8" s="1790" t="s">
        <v>3</v>
      </c>
      <c r="J8" s="1794" t="s">
        <v>4227</v>
      </c>
    </row>
    <row r="9" spans="1:26" s="90" customFormat="1" ht="18" customHeight="1">
      <c r="A9" s="41"/>
      <c r="B9" s="133" t="s">
        <v>3893</v>
      </c>
      <c r="C9" s="133" t="s">
        <v>4</v>
      </c>
      <c r="D9" s="133" t="s">
        <v>329</v>
      </c>
      <c r="E9" s="133" t="s">
        <v>4</v>
      </c>
      <c r="F9" s="133" t="s">
        <v>4</v>
      </c>
      <c r="G9" s="133" t="s">
        <v>4226</v>
      </c>
      <c r="H9" s="133" t="s">
        <v>4</v>
      </c>
      <c r="I9" s="133" t="s">
        <v>314</v>
      </c>
      <c r="J9" s="133" t="s">
        <v>314</v>
      </c>
    </row>
    <row r="10" spans="1:26" ht="18" customHeight="1">
      <c r="A10" s="17" t="s">
        <v>661</v>
      </c>
      <c r="B10" s="224">
        <v>75840</v>
      </c>
      <c r="C10" s="223">
        <v>116056</v>
      </c>
      <c r="D10" s="223">
        <v>62097</v>
      </c>
      <c r="E10" s="223">
        <v>53959</v>
      </c>
      <c r="F10" s="223">
        <v>13558</v>
      </c>
      <c r="G10" s="223">
        <v>-2616</v>
      </c>
      <c r="H10" s="223">
        <v>-6757</v>
      </c>
      <c r="I10" s="2511">
        <v>33.380000000000003</v>
      </c>
      <c r="J10" s="2510">
        <v>25.34</v>
      </c>
    </row>
    <row r="11" spans="1:26" s="399" customFormat="1" ht="18" customHeight="1">
      <c r="A11" s="17">
        <v>29</v>
      </c>
      <c r="B11" s="224">
        <v>73207</v>
      </c>
      <c r="C11" s="223">
        <v>109524</v>
      </c>
      <c r="D11" s="223">
        <v>59588</v>
      </c>
      <c r="E11" s="223">
        <v>49936</v>
      </c>
      <c r="F11" s="223">
        <v>13482</v>
      </c>
      <c r="G11" s="223">
        <v>-2633</v>
      </c>
      <c r="H11" s="223">
        <v>-6532</v>
      </c>
      <c r="I11" s="2511">
        <v>31.68</v>
      </c>
      <c r="J11" s="2510">
        <v>23.75</v>
      </c>
    </row>
    <row r="12" spans="1:26" ht="18" customHeight="1">
      <c r="A12" s="17">
        <v>30</v>
      </c>
      <c r="B12" s="224">
        <v>71041</v>
      </c>
      <c r="C12" s="223">
        <v>104709</v>
      </c>
      <c r="D12" s="223">
        <v>57567</v>
      </c>
      <c r="E12" s="223">
        <v>47142</v>
      </c>
      <c r="F12" s="223">
        <v>13334</v>
      </c>
      <c r="G12" s="223">
        <v>-2166</v>
      </c>
      <c r="H12" s="223">
        <v>-4815</v>
      </c>
      <c r="I12" s="2511">
        <v>30.29</v>
      </c>
      <c r="J12" s="2510">
        <v>22.61</v>
      </c>
    </row>
    <row r="13" spans="1:26" s="399" customFormat="1" ht="18" customHeight="1">
      <c r="A13" s="18" t="s">
        <v>660</v>
      </c>
      <c r="B13" s="224">
        <v>69057</v>
      </c>
      <c r="C13" s="223">
        <v>100055</v>
      </c>
      <c r="D13" s="223">
        <v>55690</v>
      </c>
      <c r="E13" s="223">
        <v>44365</v>
      </c>
      <c r="F13" s="223">
        <v>13245</v>
      </c>
      <c r="G13" s="223">
        <v>-1984</v>
      </c>
      <c r="H13" s="223">
        <v>-4654</v>
      </c>
      <c r="I13" s="2511">
        <v>29.03</v>
      </c>
      <c r="J13" s="2510">
        <v>21.51</v>
      </c>
    </row>
    <row r="14" spans="1:26" s="391" customFormat="1" ht="18" customHeight="1">
      <c r="A14" s="395">
        <v>2</v>
      </c>
      <c r="B14" s="2509">
        <v>68248</v>
      </c>
      <c r="C14" s="2508">
        <f>SUM(D14:E14)</f>
        <v>98184</v>
      </c>
      <c r="D14" s="2508">
        <v>55063</v>
      </c>
      <c r="E14" s="2508">
        <v>43121</v>
      </c>
      <c r="F14" s="2508">
        <v>13086</v>
      </c>
      <c r="G14" s="2508">
        <v>-809</v>
      </c>
      <c r="H14" s="2508">
        <v>-1871</v>
      </c>
      <c r="I14" s="2507">
        <v>28.51</v>
      </c>
      <c r="J14" s="2506">
        <v>21.2</v>
      </c>
    </row>
    <row r="15" spans="1:26" s="90" customFormat="1" ht="15" customHeight="1">
      <c r="A15" s="33"/>
    </row>
    <row r="16" spans="1:26" s="90" customFormat="1" ht="15" customHeight="1">
      <c r="A16" s="33"/>
      <c r="C16" s="3691" t="s">
        <v>4225</v>
      </c>
      <c r="D16" s="3691"/>
      <c r="E16" s="2504" t="s">
        <v>4224</v>
      </c>
      <c r="F16" s="2505" t="s">
        <v>4223</v>
      </c>
      <c r="G16" s="2504"/>
      <c r="H16" s="2504"/>
      <c r="I16" s="40"/>
    </row>
    <row r="17" spans="1:10" s="90" customFormat="1" ht="15" customHeight="1">
      <c r="A17" s="33"/>
      <c r="C17" s="3691"/>
      <c r="D17" s="3691"/>
      <c r="E17" s="2503">
        <v>38808</v>
      </c>
      <c r="F17" s="1825" t="s">
        <v>4222</v>
      </c>
      <c r="G17" s="2502"/>
      <c r="H17" s="2502"/>
      <c r="I17" s="40"/>
    </row>
    <row r="18" spans="1:10" s="90" customFormat="1" ht="15" customHeight="1">
      <c r="F18" s="133" t="s">
        <v>4221</v>
      </c>
      <c r="G18" s="133"/>
      <c r="J18" s="51"/>
    </row>
    <row r="21" spans="1:10" ht="25.5">
      <c r="A21" s="1212" t="s">
        <v>4220</v>
      </c>
    </row>
  </sheetData>
  <mergeCells count="10">
    <mergeCell ref="A1:D1"/>
    <mergeCell ref="A2:D2"/>
    <mergeCell ref="C16:D17"/>
    <mergeCell ref="A3:J3"/>
    <mergeCell ref="A7:A8"/>
    <mergeCell ref="B7:B8"/>
    <mergeCell ref="C7:E7"/>
    <mergeCell ref="G7:H7"/>
    <mergeCell ref="A5:J5"/>
    <mergeCell ref="I7:J7"/>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zoomScaleNormal="100" zoomScaleSheetLayoutView="100" workbookViewId="0">
      <selection activeCell="A19" sqref="A19:XFD19"/>
    </sheetView>
  </sheetViews>
  <sheetFormatPr defaultColWidth="9" defaultRowHeight="14.25"/>
  <cols>
    <col min="1" max="1" width="15.75" style="24" customWidth="1"/>
    <col min="2" max="2" width="16.625" style="24" customWidth="1"/>
    <col min="3" max="6" width="18.625" style="24" customWidth="1"/>
    <col min="7" max="7" width="16.625" style="24" customWidth="1"/>
    <col min="8" max="8" width="11.625" style="24" customWidth="1"/>
    <col min="9"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41" customFormat="1" ht="18.75">
      <c r="A3" s="3048" t="s">
        <v>4243</v>
      </c>
      <c r="B3" s="3048"/>
      <c r="C3" s="3048"/>
      <c r="D3" s="3048"/>
      <c r="E3" s="3048"/>
      <c r="F3" s="3048"/>
      <c r="G3" s="3048"/>
    </row>
    <row r="4" spans="1:26" s="90" customFormat="1" ht="15" customHeight="1" thickBot="1">
      <c r="A4" s="1805" t="s">
        <v>898</v>
      </c>
      <c r="B4" s="1805"/>
    </row>
    <row r="5" spans="1:26" ht="18" customHeight="1" thickTop="1">
      <c r="A5" s="3076" t="s">
        <v>697</v>
      </c>
      <c r="B5" s="3042" t="s">
        <v>707</v>
      </c>
      <c r="C5" s="3042" t="s">
        <v>4242</v>
      </c>
      <c r="D5" s="3066" t="s">
        <v>4241</v>
      </c>
      <c r="E5" s="3067"/>
      <c r="F5" s="3067"/>
      <c r="G5" s="3133" t="s">
        <v>4240</v>
      </c>
      <c r="H5" s="1845"/>
    </row>
    <row r="6" spans="1:26" ht="18" customHeight="1">
      <c r="A6" s="3134"/>
      <c r="B6" s="3044"/>
      <c r="C6" s="3044"/>
      <c r="D6" s="1794" t="s">
        <v>4239</v>
      </c>
      <c r="E6" s="1794" t="s">
        <v>888</v>
      </c>
      <c r="F6" s="1794" t="s">
        <v>4238</v>
      </c>
      <c r="G6" s="3785"/>
      <c r="H6" s="1845"/>
    </row>
    <row r="7" spans="1:26" s="310" customFormat="1" ht="18" customHeight="1">
      <c r="A7" s="2377" t="s">
        <v>4237</v>
      </c>
      <c r="B7" s="2523"/>
      <c r="C7" s="2522"/>
      <c r="D7" s="2522"/>
      <c r="E7" s="2522"/>
      <c r="F7" s="2522"/>
      <c r="G7" s="2521"/>
      <c r="H7" s="2515"/>
    </row>
    <row r="8" spans="1:26" ht="18" customHeight="1">
      <c r="A8" s="17" t="s">
        <v>661</v>
      </c>
      <c r="B8" s="419">
        <v>1948305</v>
      </c>
      <c r="C8" s="418">
        <v>38014714270</v>
      </c>
      <c r="D8" s="418">
        <v>27681879682</v>
      </c>
      <c r="E8" s="418">
        <v>8470781868</v>
      </c>
      <c r="F8" s="418">
        <v>1862052720</v>
      </c>
      <c r="G8" s="418">
        <v>19512</v>
      </c>
      <c r="H8" s="700"/>
    </row>
    <row r="9" spans="1:26" s="399" customFormat="1" ht="18" customHeight="1">
      <c r="A9" s="17">
        <v>29</v>
      </c>
      <c r="B9" s="419">
        <v>1836898</v>
      </c>
      <c r="C9" s="418">
        <v>36356341277</v>
      </c>
      <c r="D9" s="418">
        <v>26482219400</v>
      </c>
      <c r="E9" s="418">
        <v>8043387616</v>
      </c>
      <c r="F9" s="418">
        <v>1830734261</v>
      </c>
      <c r="G9" s="418">
        <v>19792</v>
      </c>
      <c r="H9" s="1849"/>
    </row>
    <row r="10" spans="1:26" ht="18" customHeight="1">
      <c r="A10" s="17">
        <v>30</v>
      </c>
      <c r="B10" s="419">
        <v>1774618</v>
      </c>
      <c r="C10" s="418">
        <v>35539582115</v>
      </c>
      <c r="D10" s="418">
        <v>25875639419</v>
      </c>
      <c r="E10" s="418">
        <v>8419663862</v>
      </c>
      <c r="F10" s="418">
        <v>1244278834</v>
      </c>
      <c r="G10" s="418">
        <v>20027</v>
      </c>
      <c r="H10" s="1849"/>
    </row>
    <row r="11" spans="1:26" s="399" customFormat="1" ht="18" customHeight="1">
      <c r="A11" s="18" t="s">
        <v>660</v>
      </c>
      <c r="B11" s="419">
        <v>1688932</v>
      </c>
      <c r="C11" s="418">
        <v>34061672185</v>
      </c>
      <c r="D11" s="418">
        <v>24853202943</v>
      </c>
      <c r="E11" s="418">
        <v>8152507179</v>
      </c>
      <c r="F11" s="418">
        <v>1055962063</v>
      </c>
      <c r="G11" s="418">
        <v>20168</v>
      </c>
      <c r="H11" s="1849"/>
    </row>
    <row r="12" spans="1:26" s="391" customFormat="1" ht="18" customHeight="1">
      <c r="A12" s="395">
        <v>2</v>
      </c>
      <c r="B12" s="2520">
        <v>1480588</v>
      </c>
      <c r="C12" s="2513">
        <v>32668591879</v>
      </c>
      <c r="D12" s="2513">
        <v>23896791181</v>
      </c>
      <c r="E12" s="2513">
        <v>7793039592</v>
      </c>
      <c r="F12" s="2513">
        <v>978761106</v>
      </c>
      <c r="G12" s="2513">
        <v>22065</v>
      </c>
      <c r="H12" s="2512"/>
    </row>
    <row r="13" spans="1:26" s="310" customFormat="1" ht="18" customHeight="1">
      <c r="A13" s="2519" t="s">
        <v>4236</v>
      </c>
      <c r="B13" s="2518"/>
      <c r="C13" s="2517"/>
      <c r="D13" s="2517"/>
      <c r="E13" s="2517"/>
      <c r="F13" s="2517"/>
      <c r="G13" s="2516"/>
      <c r="H13" s="2515"/>
    </row>
    <row r="14" spans="1:26" ht="18" customHeight="1">
      <c r="A14" s="17" t="s">
        <v>661</v>
      </c>
      <c r="B14" s="419">
        <v>84264</v>
      </c>
      <c r="C14" s="418">
        <v>941620101</v>
      </c>
      <c r="D14" s="418">
        <v>685349131</v>
      </c>
      <c r="E14" s="418">
        <v>209563800</v>
      </c>
      <c r="F14" s="418">
        <v>46707170</v>
      </c>
      <c r="G14" s="418">
        <v>11175</v>
      </c>
      <c r="H14" s="700"/>
    </row>
    <row r="15" spans="1:26" s="399" customFormat="1" ht="18" customHeight="1">
      <c r="A15" s="17">
        <v>29</v>
      </c>
      <c r="B15" s="419">
        <v>75050</v>
      </c>
      <c r="C15" s="418">
        <v>820406867</v>
      </c>
      <c r="D15" s="418">
        <v>598894379</v>
      </c>
      <c r="E15" s="418">
        <v>176806199</v>
      </c>
      <c r="F15" s="418">
        <v>44706289</v>
      </c>
      <c r="G15" s="418">
        <v>10931</v>
      </c>
      <c r="H15" s="1849"/>
    </row>
    <row r="16" spans="1:26" s="2417" customFormat="1" ht="18" customHeight="1">
      <c r="A16" s="17">
        <v>30</v>
      </c>
      <c r="B16" s="419">
        <v>66649</v>
      </c>
      <c r="C16" s="418">
        <v>734702469</v>
      </c>
      <c r="D16" s="418">
        <v>531865124</v>
      </c>
      <c r="E16" s="418">
        <v>185904737</v>
      </c>
      <c r="F16" s="418">
        <v>16932608</v>
      </c>
      <c r="G16" s="418">
        <v>11023</v>
      </c>
      <c r="H16" s="2514"/>
    </row>
    <row r="17" spans="1:8" s="399" customFormat="1" ht="18" customHeight="1">
      <c r="A17" s="18" t="s">
        <v>660</v>
      </c>
      <c r="B17" s="419">
        <v>60705</v>
      </c>
      <c r="C17" s="418">
        <v>655448731</v>
      </c>
      <c r="D17" s="418">
        <v>477944944</v>
      </c>
      <c r="E17" s="418">
        <v>167024268</v>
      </c>
      <c r="F17" s="418">
        <v>10479519</v>
      </c>
      <c r="G17" s="418">
        <v>10797</v>
      </c>
      <c r="H17" s="1849"/>
    </row>
    <row r="18" spans="1:8" s="391" customFormat="1" ht="18" customHeight="1">
      <c r="A18" s="395">
        <v>2</v>
      </c>
      <c r="B18" s="415">
        <v>48907</v>
      </c>
      <c r="C18" s="414">
        <v>538714068</v>
      </c>
      <c r="D18" s="414">
        <v>392965001</v>
      </c>
      <c r="E18" s="414">
        <v>138000761</v>
      </c>
      <c r="F18" s="414">
        <v>7748306</v>
      </c>
      <c r="G18" s="2513">
        <v>11015</v>
      </c>
      <c r="H18" s="2512"/>
    </row>
    <row r="19" spans="1:8" s="90" customFormat="1" ht="15" customHeight="1">
      <c r="A19" s="91" t="s">
        <v>4235</v>
      </c>
      <c r="B19" s="1830"/>
    </row>
  </sheetData>
  <mergeCells count="8">
    <mergeCell ref="A1:D1"/>
    <mergeCell ref="A2:D2"/>
    <mergeCell ref="A3:G3"/>
    <mergeCell ref="A5:A6"/>
    <mergeCell ref="B5:B6"/>
    <mergeCell ref="C5:C6"/>
    <mergeCell ref="D5:F5"/>
    <mergeCell ref="G5:G6"/>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zoomScaleNormal="100" zoomScaleSheetLayoutView="100" workbookViewId="0">
      <selection activeCell="A2" sqref="A2:D2"/>
    </sheetView>
  </sheetViews>
  <sheetFormatPr defaultColWidth="9" defaultRowHeight="14.25"/>
  <cols>
    <col min="1" max="1" width="15.75" style="24" customWidth="1"/>
    <col min="2" max="2" width="8.75" style="24" customWidth="1"/>
    <col min="3" max="3" width="10.75" style="24" customWidth="1"/>
    <col min="4" max="4" width="8.75" style="24" customWidth="1"/>
    <col min="5" max="5" width="10.75" style="24" customWidth="1"/>
    <col min="6" max="6" width="8.75" style="24" customWidth="1"/>
    <col min="7" max="7" width="10.75" style="24" customWidth="1"/>
    <col min="8" max="8" width="8.75" style="24" customWidth="1"/>
    <col min="9" max="10" width="10.75" style="24" customWidth="1"/>
    <col min="11" max="11" width="8.75" style="24" customWidth="1"/>
    <col min="12" max="12" width="10.75" style="24" customWidth="1"/>
    <col min="13" max="13" width="11.625" style="24" customWidth="1"/>
    <col min="14"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41" customFormat="1" ht="19.899999999999999" customHeight="1">
      <c r="A3" s="3048" t="s">
        <v>4250</v>
      </c>
      <c r="B3" s="3048"/>
      <c r="C3" s="3048"/>
      <c r="D3" s="3048"/>
      <c r="E3" s="3048"/>
      <c r="F3" s="3048"/>
      <c r="G3" s="3048"/>
      <c r="H3" s="3048"/>
      <c r="I3" s="3048"/>
      <c r="J3" s="3048"/>
      <c r="K3" s="3048"/>
      <c r="L3" s="3048"/>
    </row>
    <row r="4" spans="1:26" s="90" customFormat="1" ht="15" customHeight="1" thickBot="1">
      <c r="A4" s="1805"/>
      <c r="B4" s="1805"/>
      <c r="C4" s="1817"/>
      <c r="D4" s="1817"/>
      <c r="E4" s="1817"/>
      <c r="F4" s="1817"/>
      <c r="G4" s="1817"/>
      <c r="H4" s="1817"/>
      <c r="I4" s="1817"/>
      <c r="J4" s="1817"/>
      <c r="K4" s="1817"/>
      <c r="L4" s="1817"/>
    </row>
    <row r="5" spans="1:26" s="2539" customFormat="1" ht="18" customHeight="1" thickTop="1">
      <c r="A5" s="3909" t="s">
        <v>4249</v>
      </c>
      <c r="B5" s="3041" t="s">
        <v>25</v>
      </c>
      <c r="C5" s="3041"/>
      <c r="D5" s="3041" t="s">
        <v>4248</v>
      </c>
      <c r="E5" s="3041"/>
      <c r="F5" s="3041" t="s">
        <v>4247</v>
      </c>
      <c r="G5" s="3041"/>
      <c r="H5" s="3041" t="s">
        <v>4246</v>
      </c>
      <c r="I5" s="3041"/>
      <c r="J5" s="3041" t="s">
        <v>4245</v>
      </c>
      <c r="K5" s="3041" t="s">
        <v>202</v>
      </c>
      <c r="L5" s="3071"/>
      <c r="M5" s="2540"/>
    </row>
    <row r="6" spans="1:26" s="2539" customFormat="1" ht="18" customHeight="1">
      <c r="A6" s="3909"/>
      <c r="B6" s="1790" t="s">
        <v>3</v>
      </c>
      <c r="C6" s="1790" t="s">
        <v>3264</v>
      </c>
      <c r="D6" s="1790" t="s">
        <v>3</v>
      </c>
      <c r="E6" s="1790" t="s">
        <v>3264</v>
      </c>
      <c r="F6" s="1790" t="s">
        <v>3</v>
      </c>
      <c r="G6" s="1790" t="s">
        <v>3264</v>
      </c>
      <c r="H6" s="1790" t="s">
        <v>3</v>
      </c>
      <c r="I6" s="1790" t="s">
        <v>3264</v>
      </c>
      <c r="J6" s="3041"/>
      <c r="K6" s="1790" t="s">
        <v>3</v>
      </c>
      <c r="L6" s="1794" t="s">
        <v>3264</v>
      </c>
      <c r="M6" s="2540"/>
    </row>
    <row r="7" spans="1:26" s="90" customFormat="1" ht="18" customHeight="1">
      <c r="A7" s="2538"/>
      <c r="B7" s="472" t="s">
        <v>3893</v>
      </c>
      <c r="C7" s="226" t="s">
        <v>329</v>
      </c>
      <c r="D7" s="42" t="s">
        <v>3893</v>
      </c>
      <c r="E7" s="42" t="s">
        <v>329</v>
      </c>
      <c r="F7" s="226" t="s">
        <v>3893</v>
      </c>
      <c r="G7" s="42" t="s">
        <v>329</v>
      </c>
      <c r="H7" s="226" t="s">
        <v>3893</v>
      </c>
      <c r="I7" s="42" t="s">
        <v>329</v>
      </c>
      <c r="J7" s="226" t="s">
        <v>4244</v>
      </c>
      <c r="K7" s="42" t="s">
        <v>3893</v>
      </c>
      <c r="L7" s="226" t="s">
        <v>4244</v>
      </c>
      <c r="M7" s="51"/>
    </row>
    <row r="8" spans="1:26" s="32" customFormat="1" ht="18" customHeight="1">
      <c r="A8" s="711" t="s">
        <v>420</v>
      </c>
      <c r="B8" s="471">
        <v>17788</v>
      </c>
      <c r="C8" s="467">
        <v>23058</v>
      </c>
      <c r="D8" s="468">
        <v>7248</v>
      </c>
      <c r="E8" s="468">
        <v>8550</v>
      </c>
      <c r="F8" s="468">
        <v>9736</v>
      </c>
      <c r="G8" s="468">
        <v>13003</v>
      </c>
      <c r="H8" s="468">
        <v>287</v>
      </c>
      <c r="I8" s="468">
        <v>359</v>
      </c>
      <c r="J8" s="468">
        <v>560</v>
      </c>
      <c r="K8" s="468">
        <v>517</v>
      </c>
      <c r="L8" s="468">
        <v>586</v>
      </c>
      <c r="N8" s="2537"/>
      <c r="O8" s="2537"/>
    </row>
    <row r="9" spans="1:26" s="32" customFormat="1" ht="18" customHeight="1">
      <c r="A9" s="711">
        <v>29</v>
      </c>
      <c r="B9" s="471">
        <v>18626</v>
      </c>
      <c r="C9" s="467">
        <v>23554</v>
      </c>
      <c r="D9" s="468">
        <v>7521</v>
      </c>
      <c r="E9" s="468">
        <v>8649</v>
      </c>
      <c r="F9" s="468">
        <v>10343</v>
      </c>
      <c r="G9" s="468">
        <v>13533</v>
      </c>
      <c r="H9" s="468">
        <v>258</v>
      </c>
      <c r="I9" s="468">
        <v>340</v>
      </c>
      <c r="J9" s="468">
        <v>493</v>
      </c>
      <c r="K9" s="468">
        <v>504</v>
      </c>
      <c r="L9" s="468">
        <v>539</v>
      </c>
      <c r="M9" s="666"/>
      <c r="N9" s="2537"/>
      <c r="O9" s="2537"/>
    </row>
    <row r="10" spans="1:26" s="32" customFormat="1" ht="18" customHeight="1">
      <c r="A10" s="711">
        <v>30</v>
      </c>
      <c r="B10" s="469">
        <v>19305</v>
      </c>
      <c r="C10" s="468">
        <v>23732</v>
      </c>
      <c r="D10" s="468">
        <v>7413</v>
      </c>
      <c r="E10" s="468">
        <v>8428</v>
      </c>
      <c r="F10" s="468">
        <v>10487</v>
      </c>
      <c r="G10" s="468">
        <v>13679</v>
      </c>
      <c r="H10" s="468">
        <v>254</v>
      </c>
      <c r="I10" s="468">
        <v>307</v>
      </c>
      <c r="J10" s="468">
        <v>420</v>
      </c>
      <c r="K10" s="468">
        <v>735</v>
      </c>
      <c r="L10" s="468">
        <v>898</v>
      </c>
      <c r="M10" s="666"/>
      <c r="N10" s="2537"/>
      <c r="O10" s="2537"/>
    </row>
    <row r="11" spans="1:26" s="2534" customFormat="1" ht="18" customHeight="1">
      <c r="A11" s="711" t="s">
        <v>671</v>
      </c>
      <c r="B11" s="469">
        <v>19807</v>
      </c>
      <c r="C11" s="468">
        <v>24222</v>
      </c>
      <c r="D11" s="468">
        <v>7403</v>
      </c>
      <c r="E11" s="468">
        <v>8412</v>
      </c>
      <c r="F11" s="468">
        <v>10877</v>
      </c>
      <c r="G11" s="468">
        <v>14003</v>
      </c>
      <c r="H11" s="468">
        <v>214</v>
      </c>
      <c r="I11" s="468">
        <v>272</v>
      </c>
      <c r="J11" s="468">
        <v>383</v>
      </c>
      <c r="K11" s="468">
        <v>935</v>
      </c>
      <c r="L11" s="468">
        <v>1152</v>
      </c>
      <c r="M11" s="2536"/>
      <c r="N11" s="2535"/>
      <c r="O11" s="2535"/>
    </row>
    <row r="12" spans="1:26" s="391" customFormat="1" ht="18" customHeight="1">
      <c r="A12" s="2533">
        <v>2</v>
      </c>
      <c r="B12" s="2532">
        <f t="shared" ref="B12:L12" si="0">SUM(B13:B24)</f>
        <v>18577</v>
      </c>
      <c r="C12" s="2531">
        <f t="shared" si="0"/>
        <v>23088</v>
      </c>
      <c r="D12" s="2531">
        <f t="shared" si="0"/>
        <v>5699</v>
      </c>
      <c r="E12" s="2531">
        <f t="shared" si="0"/>
        <v>6475</v>
      </c>
      <c r="F12" s="2531">
        <f t="shared" si="0"/>
        <v>11377</v>
      </c>
      <c r="G12" s="2531">
        <f t="shared" si="0"/>
        <v>14492</v>
      </c>
      <c r="H12" s="2531">
        <f t="shared" si="0"/>
        <v>230</v>
      </c>
      <c r="I12" s="2531">
        <f t="shared" si="0"/>
        <v>282</v>
      </c>
      <c r="J12" s="2531">
        <f t="shared" si="0"/>
        <v>348</v>
      </c>
      <c r="K12" s="2531">
        <f t="shared" si="0"/>
        <v>1271</v>
      </c>
      <c r="L12" s="2531">
        <f t="shared" si="0"/>
        <v>1491</v>
      </c>
      <c r="M12" s="2530"/>
      <c r="N12" s="2529"/>
      <c r="O12" s="2529"/>
    </row>
    <row r="13" spans="1:26" s="32" customFormat="1" ht="18" customHeight="1">
      <c r="A13" s="208" t="s">
        <v>200</v>
      </c>
      <c r="B13" s="471">
        <v>1397</v>
      </c>
      <c r="C13" s="467">
        <v>1750</v>
      </c>
      <c r="D13" s="468">
        <v>453</v>
      </c>
      <c r="E13" s="468">
        <v>518</v>
      </c>
      <c r="F13" s="468">
        <v>846</v>
      </c>
      <c r="G13" s="468">
        <v>1068</v>
      </c>
      <c r="H13" s="468">
        <v>15</v>
      </c>
      <c r="I13" s="468">
        <v>19</v>
      </c>
      <c r="J13" s="468">
        <v>36</v>
      </c>
      <c r="K13" s="468">
        <v>83</v>
      </c>
      <c r="L13" s="468">
        <v>109</v>
      </c>
      <c r="M13" s="2525"/>
      <c r="N13" s="2524"/>
      <c r="O13" s="2524"/>
    </row>
    <row r="14" spans="1:26" s="32" customFormat="1" ht="18" customHeight="1">
      <c r="A14" s="714">
        <v>2</v>
      </c>
      <c r="B14" s="471">
        <v>1335</v>
      </c>
      <c r="C14" s="467">
        <v>1641</v>
      </c>
      <c r="D14" s="468">
        <v>465</v>
      </c>
      <c r="E14" s="468">
        <v>530</v>
      </c>
      <c r="F14" s="468">
        <v>760</v>
      </c>
      <c r="G14" s="468">
        <v>941</v>
      </c>
      <c r="H14" s="468">
        <v>22</v>
      </c>
      <c r="I14" s="468">
        <v>24</v>
      </c>
      <c r="J14" s="468">
        <v>36</v>
      </c>
      <c r="K14" s="468">
        <v>88</v>
      </c>
      <c r="L14" s="468">
        <v>110</v>
      </c>
      <c r="M14" s="2525"/>
      <c r="N14" s="2524"/>
      <c r="O14" s="2524"/>
    </row>
    <row r="15" spans="1:26" s="32" customFormat="1" ht="18" customHeight="1">
      <c r="A15" s="714">
        <v>3</v>
      </c>
      <c r="B15" s="471">
        <v>1804</v>
      </c>
      <c r="C15" s="467">
        <v>2255</v>
      </c>
      <c r="D15" s="468">
        <v>759</v>
      </c>
      <c r="E15" s="468">
        <v>893</v>
      </c>
      <c r="F15" s="468">
        <v>926</v>
      </c>
      <c r="G15" s="468">
        <v>1173</v>
      </c>
      <c r="H15" s="468">
        <v>17</v>
      </c>
      <c r="I15" s="468">
        <v>23</v>
      </c>
      <c r="J15" s="468">
        <v>34</v>
      </c>
      <c r="K15" s="468">
        <v>102</v>
      </c>
      <c r="L15" s="468">
        <v>132</v>
      </c>
      <c r="M15" s="2525"/>
      <c r="N15" s="2524"/>
      <c r="O15" s="2524"/>
    </row>
    <row r="16" spans="1:26" s="32" customFormat="1" ht="18" customHeight="1">
      <c r="A16" s="714">
        <v>4</v>
      </c>
      <c r="B16" s="471">
        <v>2771</v>
      </c>
      <c r="C16" s="467">
        <v>3436</v>
      </c>
      <c r="D16" s="468">
        <v>753</v>
      </c>
      <c r="E16" s="468">
        <v>826</v>
      </c>
      <c r="F16" s="468">
        <v>1834</v>
      </c>
      <c r="G16" s="468">
        <v>2381</v>
      </c>
      <c r="H16" s="468">
        <v>30</v>
      </c>
      <c r="I16" s="468">
        <v>34</v>
      </c>
      <c r="J16" s="468">
        <v>32</v>
      </c>
      <c r="K16" s="468">
        <v>154</v>
      </c>
      <c r="L16" s="468">
        <v>163</v>
      </c>
      <c r="M16" s="2525"/>
      <c r="N16" s="2524"/>
      <c r="O16" s="2524"/>
    </row>
    <row r="17" spans="1:15" s="32" customFormat="1" ht="18" customHeight="1">
      <c r="A17" s="714">
        <v>5</v>
      </c>
      <c r="B17" s="471">
        <v>1305</v>
      </c>
      <c r="C17" s="467">
        <v>1622</v>
      </c>
      <c r="D17" s="468">
        <v>299</v>
      </c>
      <c r="E17" s="468">
        <v>321</v>
      </c>
      <c r="F17" s="468">
        <v>877</v>
      </c>
      <c r="G17" s="468">
        <v>1125</v>
      </c>
      <c r="H17" s="468">
        <v>18</v>
      </c>
      <c r="I17" s="468">
        <v>21</v>
      </c>
      <c r="J17" s="468">
        <v>19</v>
      </c>
      <c r="K17" s="468">
        <v>111</v>
      </c>
      <c r="L17" s="468">
        <v>136</v>
      </c>
      <c r="M17" s="2525"/>
      <c r="N17" s="2524"/>
      <c r="O17" s="2524"/>
    </row>
    <row r="18" spans="1:15" s="32" customFormat="1" ht="18" customHeight="1">
      <c r="A18" s="714">
        <v>6</v>
      </c>
      <c r="B18" s="471">
        <v>1442</v>
      </c>
      <c r="C18" s="467">
        <v>1788</v>
      </c>
      <c r="D18" s="468">
        <v>341</v>
      </c>
      <c r="E18" s="468">
        <v>385</v>
      </c>
      <c r="F18" s="468">
        <v>946</v>
      </c>
      <c r="G18" s="468">
        <v>1199</v>
      </c>
      <c r="H18" s="468">
        <v>18</v>
      </c>
      <c r="I18" s="468">
        <v>20</v>
      </c>
      <c r="J18" s="468">
        <v>23</v>
      </c>
      <c r="K18" s="468">
        <v>137</v>
      </c>
      <c r="L18" s="468">
        <v>161</v>
      </c>
      <c r="M18" s="2525"/>
      <c r="N18" s="2524"/>
      <c r="O18" s="2524"/>
    </row>
    <row r="19" spans="1:15" s="32" customFormat="1" ht="18" customHeight="1">
      <c r="A19" s="714">
        <v>7</v>
      </c>
      <c r="B19" s="471">
        <v>1624</v>
      </c>
      <c r="C19" s="467">
        <v>2057</v>
      </c>
      <c r="D19" s="468">
        <v>414</v>
      </c>
      <c r="E19" s="468">
        <v>494</v>
      </c>
      <c r="F19" s="468">
        <v>1012</v>
      </c>
      <c r="G19" s="468">
        <v>1318</v>
      </c>
      <c r="H19" s="468">
        <v>11</v>
      </c>
      <c r="I19" s="468">
        <v>14</v>
      </c>
      <c r="J19" s="468">
        <v>26</v>
      </c>
      <c r="K19" s="468">
        <v>187</v>
      </c>
      <c r="L19" s="468">
        <v>205</v>
      </c>
      <c r="M19" s="2525"/>
      <c r="N19" s="2524"/>
      <c r="O19" s="2524"/>
    </row>
    <row r="20" spans="1:15" s="32" customFormat="1" ht="18" customHeight="1">
      <c r="A20" s="714">
        <v>8</v>
      </c>
      <c r="B20" s="471">
        <v>1238</v>
      </c>
      <c r="C20" s="467">
        <v>1559</v>
      </c>
      <c r="D20" s="468">
        <v>372</v>
      </c>
      <c r="E20" s="468">
        <v>440</v>
      </c>
      <c r="F20" s="468">
        <v>769</v>
      </c>
      <c r="G20" s="468">
        <v>980</v>
      </c>
      <c r="H20" s="468">
        <v>19</v>
      </c>
      <c r="I20" s="468">
        <v>21</v>
      </c>
      <c r="J20" s="468">
        <v>30</v>
      </c>
      <c r="K20" s="468">
        <v>78</v>
      </c>
      <c r="L20" s="468">
        <v>88</v>
      </c>
      <c r="M20" s="2525"/>
      <c r="N20" s="2524"/>
      <c r="O20" s="2524"/>
    </row>
    <row r="21" spans="1:15" s="32" customFormat="1" ht="18" customHeight="1">
      <c r="A21" s="714">
        <v>9</v>
      </c>
      <c r="B21" s="471">
        <v>1278</v>
      </c>
      <c r="C21" s="467">
        <v>1602</v>
      </c>
      <c r="D21" s="468">
        <v>332</v>
      </c>
      <c r="E21" s="468">
        <v>377</v>
      </c>
      <c r="F21" s="468">
        <v>852</v>
      </c>
      <c r="G21" s="468">
        <v>1086</v>
      </c>
      <c r="H21" s="468">
        <v>18</v>
      </c>
      <c r="I21" s="468">
        <v>30</v>
      </c>
      <c r="J21" s="468">
        <v>25</v>
      </c>
      <c r="K21" s="468">
        <v>76</v>
      </c>
      <c r="L21" s="468">
        <v>84</v>
      </c>
      <c r="M21" s="2525"/>
      <c r="N21" s="2524"/>
      <c r="O21" s="2524"/>
    </row>
    <row r="22" spans="1:15" s="32" customFormat="1" ht="18" customHeight="1">
      <c r="A22" s="714">
        <v>10</v>
      </c>
      <c r="B22" s="471">
        <v>1559</v>
      </c>
      <c r="C22" s="467">
        <v>1954</v>
      </c>
      <c r="D22" s="468">
        <v>399</v>
      </c>
      <c r="E22" s="468">
        <v>464</v>
      </c>
      <c r="F22" s="468">
        <v>1041</v>
      </c>
      <c r="G22" s="468">
        <v>1316</v>
      </c>
      <c r="H22" s="468">
        <v>25</v>
      </c>
      <c r="I22" s="468">
        <v>34</v>
      </c>
      <c r="J22" s="468">
        <v>34</v>
      </c>
      <c r="K22" s="468">
        <v>94</v>
      </c>
      <c r="L22" s="468">
        <v>106</v>
      </c>
      <c r="M22" s="2525"/>
      <c r="N22" s="2524"/>
      <c r="O22" s="2524"/>
    </row>
    <row r="23" spans="1:15" s="32" customFormat="1" ht="18" customHeight="1">
      <c r="A23" s="714">
        <v>11</v>
      </c>
      <c r="B23" s="471">
        <v>1405</v>
      </c>
      <c r="C23" s="467">
        <v>1696</v>
      </c>
      <c r="D23" s="468">
        <v>511</v>
      </c>
      <c r="E23" s="468">
        <v>579</v>
      </c>
      <c r="F23" s="468">
        <v>785</v>
      </c>
      <c r="G23" s="468">
        <v>964</v>
      </c>
      <c r="H23" s="468">
        <v>14</v>
      </c>
      <c r="I23" s="468">
        <v>16</v>
      </c>
      <c r="J23" s="468">
        <v>25</v>
      </c>
      <c r="K23" s="468">
        <v>95</v>
      </c>
      <c r="L23" s="468">
        <v>112</v>
      </c>
      <c r="M23" s="2525"/>
      <c r="N23" s="2524"/>
      <c r="O23" s="2524"/>
    </row>
    <row r="24" spans="1:15" s="32" customFormat="1" ht="18" customHeight="1">
      <c r="A24" s="97">
        <v>12</v>
      </c>
      <c r="B24" s="2528">
        <v>1419</v>
      </c>
      <c r="C24" s="2527">
        <v>1728</v>
      </c>
      <c r="D24" s="2526">
        <v>601</v>
      </c>
      <c r="E24" s="2526">
        <v>648</v>
      </c>
      <c r="F24" s="2526">
        <v>729</v>
      </c>
      <c r="G24" s="2526">
        <v>941</v>
      </c>
      <c r="H24" s="2526">
        <v>23</v>
      </c>
      <c r="I24" s="2526">
        <v>26</v>
      </c>
      <c r="J24" s="2526">
        <v>28</v>
      </c>
      <c r="K24" s="2526">
        <v>66</v>
      </c>
      <c r="L24" s="2526">
        <v>85</v>
      </c>
      <c r="M24" s="2525"/>
      <c r="N24" s="2524"/>
      <c r="O24" s="2524"/>
    </row>
  </sheetData>
  <mergeCells count="10">
    <mergeCell ref="A1:D1"/>
    <mergeCell ref="A2:D2"/>
    <mergeCell ref="A3:L3"/>
    <mergeCell ref="A5:A6"/>
    <mergeCell ref="B5:C5"/>
    <mergeCell ref="D5:E5"/>
    <mergeCell ref="F5:G5"/>
    <mergeCell ref="H5:I5"/>
    <mergeCell ref="J5:J6"/>
    <mergeCell ref="K5:L5"/>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zoomScaleNormal="100" zoomScaleSheetLayoutView="100" workbookViewId="0">
      <selection activeCell="A2" sqref="A2:D2"/>
    </sheetView>
  </sheetViews>
  <sheetFormatPr defaultColWidth="9" defaultRowHeight="14.25"/>
  <cols>
    <col min="1" max="1" width="15.75" style="24" customWidth="1"/>
    <col min="2" max="3" width="7.625" style="24" customWidth="1"/>
    <col min="4" max="4" width="6.625" style="24" customWidth="1"/>
    <col min="5" max="7" width="7.625" style="24" customWidth="1"/>
    <col min="8" max="8" width="6.625" style="24" customWidth="1"/>
    <col min="9" max="9" width="7.625" style="24" customWidth="1"/>
    <col min="10" max="10" width="6.625" style="24" customWidth="1"/>
    <col min="11" max="11" width="7.625" style="24" customWidth="1"/>
    <col min="12" max="12" width="6.625" style="24" customWidth="1"/>
    <col min="13" max="13" width="7.625" style="24" customWidth="1"/>
    <col min="14" max="15" width="9.625" style="24" customWidth="1"/>
    <col min="16"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41" customFormat="1" ht="19.899999999999999" customHeight="1">
      <c r="A3" s="3048" t="s">
        <v>4254</v>
      </c>
      <c r="B3" s="3048"/>
      <c r="C3" s="3048"/>
      <c r="D3" s="3048"/>
      <c r="E3" s="3048"/>
      <c r="F3" s="3048"/>
      <c r="G3" s="3048"/>
      <c r="H3" s="3048"/>
      <c r="I3" s="3048"/>
      <c r="J3" s="3048"/>
      <c r="K3" s="3048"/>
      <c r="L3" s="3048"/>
      <c r="M3" s="3048"/>
      <c r="N3" s="3048"/>
      <c r="O3" s="3048"/>
    </row>
    <row r="4" spans="1:26" s="90" customFormat="1" ht="15" customHeight="1" thickBot="1">
      <c r="A4" s="1817"/>
      <c r="B4" s="1865"/>
      <c r="C4" s="1865"/>
      <c r="D4" s="1865"/>
      <c r="E4" s="1865"/>
      <c r="F4" s="1865"/>
      <c r="G4" s="1865"/>
      <c r="H4" s="1865"/>
      <c r="I4" s="1865"/>
      <c r="J4" s="1865"/>
      <c r="K4" s="1865"/>
      <c r="L4" s="1865"/>
      <c r="M4" s="1865"/>
      <c r="N4" s="1866"/>
      <c r="O4" s="1866"/>
    </row>
    <row r="5" spans="1:26" s="2539" customFormat="1" ht="18" customHeight="1" thickTop="1">
      <c r="A5" s="3909" t="s">
        <v>4249</v>
      </c>
      <c r="B5" s="3910" t="s">
        <v>25</v>
      </c>
      <c r="C5" s="3910"/>
      <c r="D5" s="3910" t="s">
        <v>204</v>
      </c>
      <c r="E5" s="3910"/>
      <c r="F5" s="3911" t="s">
        <v>4253</v>
      </c>
      <c r="G5" s="3911"/>
      <c r="H5" s="3910" t="s">
        <v>4252</v>
      </c>
      <c r="I5" s="3910"/>
      <c r="J5" s="3910" t="s">
        <v>203</v>
      </c>
      <c r="K5" s="3910"/>
      <c r="L5" s="3910" t="s">
        <v>202</v>
      </c>
      <c r="M5" s="3910"/>
      <c r="N5" s="3720" t="s">
        <v>4251</v>
      </c>
      <c r="O5" s="3716"/>
    </row>
    <row r="6" spans="1:26" s="2539" customFormat="1" ht="18" customHeight="1">
      <c r="A6" s="3909"/>
      <c r="B6" s="2561" t="s">
        <v>3</v>
      </c>
      <c r="C6" s="2561" t="s">
        <v>3264</v>
      </c>
      <c r="D6" s="2561" t="s">
        <v>3</v>
      </c>
      <c r="E6" s="2561" t="s">
        <v>3264</v>
      </c>
      <c r="F6" s="2561" t="s">
        <v>3</v>
      </c>
      <c r="G6" s="2561" t="s">
        <v>3264</v>
      </c>
      <c r="H6" s="2561" t="s">
        <v>3</v>
      </c>
      <c r="I6" s="2561" t="s">
        <v>3264</v>
      </c>
      <c r="J6" s="2561" t="s">
        <v>3</v>
      </c>
      <c r="K6" s="2561" t="s">
        <v>3264</v>
      </c>
      <c r="L6" s="2561" t="s">
        <v>3</v>
      </c>
      <c r="M6" s="2561" t="s">
        <v>3264</v>
      </c>
      <c r="N6" s="2560" t="s">
        <v>3</v>
      </c>
      <c r="O6" s="2559" t="s">
        <v>3264</v>
      </c>
    </row>
    <row r="7" spans="1:26" s="90" customFormat="1" ht="18" customHeight="1">
      <c r="A7" s="2538"/>
      <c r="B7" s="2558" t="s">
        <v>3893</v>
      </c>
      <c r="C7" s="2556" t="s">
        <v>329</v>
      </c>
      <c r="D7" s="2557" t="s">
        <v>3893</v>
      </c>
      <c r="E7" s="2557" t="s">
        <v>329</v>
      </c>
      <c r="F7" s="2556" t="s">
        <v>3893</v>
      </c>
      <c r="G7" s="2557" t="s">
        <v>329</v>
      </c>
      <c r="H7" s="2556" t="s">
        <v>3893</v>
      </c>
      <c r="I7" s="2557" t="s">
        <v>329</v>
      </c>
      <c r="J7" s="2557" t="s">
        <v>3893</v>
      </c>
      <c r="K7" s="2556" t="s">
        <v>4244</v>
      </c>
      <c r="L7" s="2557" t="s">
        <v>3893</v>
      </c>
      <c r="M7" s="2556" t="s">
        <v>4244</v>
      </c>
      <c r="N7" s="2557" t="s">
        <v>3893</v>
      </c>
      <c r="O7" s="2556" t="s">
        <v>4244</v>
      </c>
    </row>
    <row r="8" spans="1:26" s="32" customFormat="1" ht="18" customHeight="1">
      <c r="A8" s="711" t="s">
        <v>420</v>
      </c>
      <c r="B8" s="2550">
        <v>23941</v>
      </c>
      <c r="C8" s="2545">
        <v>29673</v>
      </c>
      <c r="D8" s="2549">
        <v>5299</v>
      </c>
      <c r="E8" s="2555">
        <v>6264</v>
      </c>
      <c r="F8" s="2555">
        <v>12233</v>
      </c>
      <c r="G8" s="2555">
        <v>16582</v>
      </c>
      <c r="H8" s="2555">
        <v>654</v>
      </c>
      <c r="I8" s="2555">
        <v>788</v>
      </c>
      <c r="J8" s="2555">
        <v>792</v>
      </c>
      <c r="K8" s="2555">
        <v>793</v>
      </c>
      <c r="L8" s="2555">
        <v>4963</v>
      </c>
      <c r="M8" s="2555">
        <v>5246</v>
      </c>
      <c r="N8" s="2554">
        <v>-6153</v>
      </c>
      <c r="O8" s="2554">
        <v>-6615</v>
      </c>
      <c r="Q8" s="2544"/>
      <c r="R8" s="2544"/>
    </row>
    <row r="9" spans="1:26" s="32" customFormat="1" ht="18" customHeight="1">
      <c r="A9" s="711">
        <v>29</v>
      </c>
      <c r="B9" s="2550">
        <v>24253</v>
      </c>
      <c r="C9" s="2545">
        <v>30275</v>
      </c>
      <c r="D9" s="2545">
        <v>5548</v>
      </c>
      <c r="E9" s="2545">
        <v>6456</v>
      </c>
      <c r="F9" s="2545">
        <v>12885</v>
      </c>
      <c r="G9" s="2545">
        <v>17272</v>
      </c>
      <c r="H9" s="2545">
        <v>596</v>
      </c>
      <c r="I9" s="2545">
        <v>748</v>
      </c>
      <c r="J9" s="2545">
        <v>735</v>
      </c>
      <c r="K9" s="2545">
        <v>734</v>
      </c>
      <c r="L9" s="2545">
        <v>4489</v>
      </c>
      <c r="M9" s="2545">
        <v>5065</v>
      </c>
      <c r="N9" s="2554">
        <v>-5627</v>
      </c>
      <c r="O9" s="2554">
        <v>-6721</v>
      </c>
      <c r="Q9" s="2544"/>
      <c r="R9" s="2544"/>
    </row>
    <row r="10" spans="1:26" s="32" customFormat="1" ht="18" customHeight="1">
      <c r="A10" s="711">
        <v>30</v>
      </c>
      <c r="B10" s="2550">
        <v>23236</v>
      </c>
      <c r="C10" s="2545">
        <v>28504</v>
      </c>
      <c r="D10" s="2545">
        <v>5834</v>
      </c>
      <c r="E10" s="2545">
        <v>6684</v>
      </c>
      <c r="F10" s="2545">
        <v>11208</v>
      </c>
      <c r="G10" s="2545">
        <v>14628</v>
      </c>
      <c r="H10" s="2545">
        <v>554</v>
      </c>
      <c r="I10" s="2545">
        <v>716</v>
      </c>
      <c r="J10" s="2545">
        <v>654</v>
      </c>
      <c r="K10" s="2545">
        <v>649</v>
      </c>
      <c r="L10" s="2545">
        <v>4986</v>
      </c>
      <c r="M10" s="2545">
        <v>5827</v>
      </c>
      <c r="N10" s="2554">
        <v>-3931</v>
      </c>
      <c r="O10" s="2554">
        <v>-4772</v>
      </c>
      <c r="Q10" s="2544"/>
      <c r="R10" s="2544"/>
    </row>
    <row r="11" spans="1:26" s="32" customFormat="1" ht="18" customHeight="1">
      <c r="A11" s="711" t="s">
        <v>671</v>
      </c>
      <c r="B11" s="2550">
        <v>23772</v>
      </c>
      <c r="C11" s="2545">
        <v>29412</v>
      </c>
      <c r="D11" s="2545">
        <v>5814</v>
      </c>
      <c r="E11" s="2545">
        <v>6701</v>
      </c>
      <c r="F11" s="2545">
        <v>12041</v>
      </c>
      <c r="G11" s="2545">
        <v>15765</v>
      </c>
      <c r="H11" s="2545">
        <v>488</v>
      </c>
      <c r="I11" s="2545">
        <v>616</v>
      </c>
      <c r="J11" s="2545">
        <v>677</v>
      </c>
      <c r="K11" s="2545">
        <v>677</v>
      </c>
      <c r="L11" s="2545">
        <v>4752</v>
      </c>
      <c r="M11" s="2545">
        <v>5653</v>
      </c>
      <c r="N11" s="2554">
        <v>-3965</v>
      </c>
      <c r="O11" s="2554">
        <v>-5190</v>
      </c>
      <c r="Q11" s="2544"/>
      <c r="R11" s="2544"/>
    </row>
    <row r="12" spans="1:26" s="391" customFormat="1" ht="18" customHeight="1">
      <c r="A12" s="2533">
        <v>2</v>
      </c>
      <c r="B12" s="2553">
        <f t="shared" ref="B12:O12" si="0">SUM(B13:B24)</f>
        <v>20576</v>
      </c>
      <c r="C12" s="2552">
        <f t="shared" si="0"/>
        <v>25256</v>
      </c>
      <c r="D12" s="2552">
        <f t="shared" si="0"/>
        <v>5247</v>
      </c>
      <c r="E12" s="2552">
        <f t="shared" si="0"/>
        <v>5976</v>
      </c>
      <c r="F12" s="2552">
        <f t="shared" si="0"/>
        <v>10282</v>
      </c>
      <c r="G12" s="2552">
        <f t="shared" si="0"/>
        <v>12953</v>
      </c>
      <c r="H12" s="2552">
        <f t="shared" si="0"/>
        <v>537</v>
      </c>
      <c r="I12" s="2552">
        <f t="shared" si="0"/>
        <v>609</v>
      </c>
      <c r="J12" s="2552">
        <f t="shared" si="0"/>
        <v>643</v>
      </c>
      <c r="K12" s="2552">
        <f t="shared" si="0"/>
        <v>643</v>
      </c>
      <c r="L12" s="2552">
        <f t="shared" si="0"/>
        <v>3867</v>
      </c>
      <c r="M12" s="2552">
        <f t="shared" si="0"/>
        <v>5075</v>
      </c>
      <c r="N12" s="2552">
        <f t="shared" si="0"/>
        <v>-1999</v>
      </c>
      <c r="O12" s="2552">
        <f t="shared" si="0"/>
        <v>-2168</v>
      </c>
      <c r="Q12" s="2551"/>
      <c r="R12" s="2551"/>
    </row>
    <row r="13" spans="1:26" s="32" customFormat="1" ht="18" customHeight="1">
      <c r="A13" s="208" t="s">
        <v>200</v>
      </c>
      <c r="B13" s="2550">
        <v>1688</v>
      </c>
      <c r="C13" s="2545">
        <v>2073</v>
      </c>
      <c r="D13" s="2549">
        <v>431</v>
      </c>
      <c r="E13" s="2549">
        <v>471</v>
      </c>
      <c r="F13" s="2549">
        <v>763</v>
      </c>
      <c r="G13" s="2549">
        <v>964</v>
      </c>
      <c r="H13" s="2549">
        <v>40</v>
      </c>
      <c r="I13" s="2549">
        <v>42</v>
      </c>
      <c r="J13" s="2549">
        <v>62</v>
      </c>
      <c r="K13" s="2549">
        <v>62</v>
      </c>
      <c r="L13" s="2549">
        <v>392</v>
      </c>
      <c r="M13" s="2549">
        <v>534</v>
      </c>
      <c r="N13" s="2545">
        <v>-291</v>
      </c>
      <c r="O13" s="2545">
        <v>-323</v>
      </c>
      <c r="P13" s="2537"/>
      <c r="Q13" s="2544"/>
      <c r="R13" s="2544"/>
      <c r="S13" s="2537"/>
      <c r="T13" s="2537"/>
      <c r="U13" s="2537"/>
      <c r="V13" s="2537"/>
    </row>
    <row r="14" spans="1:26" s="32" customFormat="1" ht="18" customHeight="1">
      <c r="A14" s="714">
        <v>2</v>
      </c>
      <c r="B14" s="2550">
        <v>1614</v>
      </c>
      <c r="C14" s="2545">
        <v>1983</v>
      </c>
      <c r="D14" s="2549">
        <v>428</v>
      </c>
      <c r="E14" s="2549">
        <v>497</v>
      </c>
      <c r="F14" s="2549">
        <v>741</v>
      </c>
      <c r="G14" s="2549">
        <v>959</v>
      </c>
      <c r="H14" s="2549">
        <v>53</v>
      </c>
      <c r="I14" s="2549">
        <v>69</v>
      </c>
      <c r="J14" s="2549">
        <v>44</v>
      </c>
      <c r="K14" s="2549">
        <v>44</v>
      </c>
      <c r="L14" s="2549">
        <v>348</v>
      </c>
      <c r="M14" s="2549">
        <v>414</v>
      </c>
      <c r="N14" s="2545">
        <v>-279</v>
      </c>
      <c r="O14" s="2545">
        <v>-342</v>
      </c>
      <c r="P14" s="2537"/>
      <c r="Q14" s="2544"/>
      <c r="R14" s="2544"/>
      <c r="S14" s="2537"/>
      <c r="T14" s="2537"/>
      <c r="U14" s="2537"/>
      <c r="V14" s="2537"/>
    </row>
    <row r="15" spans="1:26" s="32" customFormat="1" ht="18" customHeight="1">
      <c r="A15" s="714">
        <v>3</v>
      </c>
      <c r="B15" s="2550">
        <v>2237</v>
      </c>
      <c r="C15" s="2545">
        <v>2671</v>
      </c>
      <c r="D15" s="2549">
        <v>898</v>
      </c>
      <c r="E15" s="2549">
        <v>944</v>
      </c>
      <c r="F15" s="2549">
        <v>862</v>
      </c>
      <c r="G15" s="2549">
        <v>1139</v>
      </c>
      <c r="H15" s="2549">
        <v>42</v>
      </c>
      <c r="I15" s="2549">
        <v>46</v>
      </c>
      <c r="J15" s="2549">
        <v>61</v>
      </c>
      <c r="K15" s="2549">
        <v>61</v>
      </c>
      <c r="L15" s="2549">
        <v>374</v>
      </c>
      <c r="M15" s="2549">
        <v>481</v>
      </c>
      <c r="N15" s="2545">
        <v>-433</v>
      </c>
      <c r="O15" s="2545">
        <v>-416</v>
      </c>
      <c r="P15" s="2537"/>
      <c r="Q15" s="2544"/>
      <c r="R15" s="2544"/>
      <c r="S15" s="2537"/>
      <c r="T15" s="2537"/>
      <c r="U15" s="2537"/>
      <c r="V15" s="2537"/>
    </row>
    <row r="16" spans="1:26" s="32" customFormat="1" ht="18" customHeight="1">
      <c r="A16" s="714">
        <v>4</v>
      </c>
      <c r="B16" s="2550">
        <v>2180</v>
      </c>
      <c r="C16" s="2545">
        <v>2623</v>
      </c>
      <c r="D16" s="2549">
        <v>642</v>
      </c>
      <c r="E16" s="2549">
        <v>783</v>
      </c>
      <c r="F16" s="2549">
        <v>1095</v>
      </c>
      <c r="G16" s="2549">
        <v>1312</v>
      </c>
      <c r="H16" s="2549">
        <v>44</v>
      </c>
      <c r="I16" s="2549">
        <v>49</v>
      </c>
      <c r="J16" s="2549">
        <v>49</v>
      </c>
      <c r="K16" s="2549">
        <v>49</v>
      </c>
      <c r="L16" s="2549">
        <v>350</v>
      </c>
      <c r="M16" s="2549">
        <v>430</v>
      </c>
      <c r="N16" s="2545">
        <v>591</v>
      </c>
      <c r="O16" s="2545">
        <v>813</v>
      </c>
      <c r="P16" s="2537"/>
      <c r="Q16" s="2544"/>
      <c r="R16" s="2544"/>
      <c r="S16" s="2537"/>
      <c r="T16" s="2537"/>
      <c r="U16" s="2537"/>
      <c r="V16" s="2537"/>
    </row>
    <row r="17" spans="1:22" s="32" customFormat="1" ht="18" customHeight="1">
      <c r="A17" s="714">
        <v>5</v>
      </c>
      <c r="B17" s="2550">
        <v>1507</v>
      </c>
      <c r="C17" s="2545">
        <v>1881</v>
      </c>
      <c r="D17" s="2549">
        <v>320</v>
      </c>
      <c r="E17" s="2549">
        <v>392</v>
      </c>
      <c r="F17" s="2549">
        <v>809</v>
      </c>
      <c r="G17" s="2549">
        <v>1005</v>
      </c>
      <c r="H17" s="2549">
        <v>58</v>
      </c>
      <c r="I17" s="2549">
        <v>61</v>
      </c>
      <c r="J17" s="2549">
        <v>49</v>
      </c>
      <c r="K17" s="2549">
        <v>49</v>
      </c>
      <c r="L17" s="2549">
        <v>271</v>
      </c>
      <c r="M17" s="2549">
        <v>374</v>
      </c>
      <c r="N17" s="2545">
        <v>-202</v>
      </c>
      <c r="O17" s="2545">
        <v>-259</v>
      </c>
      <c r="P17" s="2537"/>
      <c r="Q17" s="2544"/>
      <c r="R17" s="2544"/>
      <c r="S17" s="2537"/>
      <c r="T17" s="2537"/>
      <c r="U17" s="2537"/>
      <c r="V17" s="2537"/>
    </row>
    <row r="18" spans="1:22" s="32" customFormat="1" ht="18" customHeight="1">
      <c r="A18" s="714">
        <v>6</v>
      </c>
      <c r="B18" s="2550">
        <v>1898</v>
      </c>
      <c r="C18" s="2545">
        <v>2296</v>
      </c>
      <c r="D18" s="2549">
        <v>332</v>
      </c>
      <c r="E18" s="2549">
        <v>346</v>
      </c>
      <c r="F18" s="2549">
        <v>1190</v>
      </c>
      <c r="G18" s="2549">
        <v>1434</v>
      </c>
      <c r="H18" s="2549">
        <v>36</v>
      </c>
      <c r="I18" s="2549">
        <v>38</v>
      </c>
      <c r="J18" s="2549">
        <v>58</v>
      </c>
      <c r="K18" s="2549">
        <v>58</v>
      </c>
      <c r="L18" s="2549">
        <v>282</v>
      </c>
      <c r="M18" s="2549">
        <v>420</v>
      </c>
      <c r="N18" s="2545">
        <v>-456</v>
      </c>
      <c r="O18" s="2545">
        <v>-508</v>
      </c>
      <c r="P18" s="2537"/>
      <c r="Q18" s="2544"/>
      <c r="R18" s="2544"/>
      <c r="S18" s="2537"/>
      <c r="T18" s="2537"/>
      <c r="U18" s="2537"/>
      <c r="V18" s="2537"/>
    </row>
    <row r="19" spans="1:22" s="32" customFormat="1" ht="18" customHeight="1">
      <c r="A19" s="714">
        <v>7</v>
      </c>
      <c r="B19" s="2550">
        <v>1707</v>
      </c>
      <c r="C19" s="2545">
        <v>2220</v>
      </c>
      <c r="D19" s="2549">
        <v>378</v>
      </c>
      <c r="E19" s="2549">
        <v>417</v>
      </c>
      <c r="F19" s="2549">
        <v>880</v>
      </c>
      <c r="G19" s="2549">
        <v>1132</v>
      </c>
      <c r="H19" s="2549">
        <v>48</v>
      </c>
      <c r="I19" s="2549">
        <v>49</v>
      </c>
      <c r="J19" s="2549">
        <v>58</v>
      </c>
      <c r="K19" s="2549">
        <v>58</v>
      </c>
      <c r="L19" s="2549">
        <v>343</v>
      </c>
      <c r="M19" s="2549">
        <v>564</v>
      </c>
      <c r="N19" s="2545">
        <v>-83</v>
      </c>
      <c r="O19" s="2545">
        <v>-163</v>
      </c>
      <c r="P19" s="2537"/>
      <c r="Q19" s="2544"/>
      <c r="R19" s="2544"/>
      <c r="S19" s="2537"/>
      <c r="T19" s="2537"/>
      <c r="U19" s="2537"/>
      <c r="V19" s="2537"/>
    </row>
    <row r="20" spans="1:22" s="32" customFormat="1" ht="18" customHeight="1">
      <c r="A20" s="714">
        <v>8</v>
      </c>
      <c r="B20" s="2550">
        <v>1559</v>
      </c>
      <c r="C20" s="2545">
        <v>1979</v>
      </c>
      <c r="D20" s="2549">
        <v>372</v>
      </c>
      <c r="E20" s="2549">
        <v>425</v>
      </c>
      <c r="F20" s="2549">
        <v>798</v>
      </c>
      <c r="G20" s="2549">
        <v>1040</v>
      </c>
      <c r="H20" s="2549">
        <v>38</v>
      </c>
      <c r="I20" s="2549">
        <v>43</v>
      </c>
      <c r="J20" s="2549">
        <v>46</v>
      </c>
      <c r="K20" s="2549">
        <v>46</v>
      </c>
      <c r="L20" s="2549">
        <v>305</v>
      </c>
      <c r="M20" s="2549">
        <v>425</v>
      </c>
      <c r="N20" s="2545">
        <v>-321</v>
      </c>
      <c r="O20" s="2545">
        <v>-420</v>
      </c>
      <c r="P20" s="2537"/>
      <c r="Q20" s="2544"/>
      <c r="R20" s="2544"/>
      <c r="S20" s="2537"/>
      <c r="T20" s="2537"/>
      <c r="U20" s="2537"/>
      <c r="V20" s="2537"/>
    </row>
    <row r="21" spans="1:22" s="32" customFormat="1" ht="18" customHeight="1">
      <c r="A21" s="714">
        <v>9</v>
      </c>
      <c r="B21" s="2550">
        <v>1525</v>
      </c>
      <c r="C21" s="2545">
        <v>1867</v>
      </c>
      <c r="D21" s="2549">
        <v>374</v>
      </c>
      <c r="E21" s="2549">
        <v>417</v>
      </c>
      <c r="F21" s="2549">
        <v>750</v>
      </c>
      <c r="G21" s="2549">
        <v>952</v>
      </c>
      <c r="H21" s="2549">
        <v>52</v>
      </c>
      <c r="I21" s="2549">
        <v>58</v>
      </c>
      <c r="J21" s="2549">
        <v>43</v>
      </c>
      <c r="K21" s="2549">
        <v>43</v>
      </c>
      <c r="L21" s="2549">
        <v>306</v>
      </c>
      <c r="M21" s="2549">
        <v>397</v>
      </c>
      <c r="N21" s="2545">
        <v>-247</v>
      </c>
      <c r="O21" s="2545">
        <v>-265</v>
      </c>
      <c r="P21" s="2537"/>
      <c r="Q21" s="2544"/>
      <c r="R21" s="2544"/>
      <c r="S21" s="2537"/>
      <c r="T21" s="2537"/>
      <c r="U21" s="2537"/>
      <c r="V21" s="2537"/>
    </row>
    <row r="22" spans="1:22" s="32" customFormat="1" ht="18" customHeight="1">
      <c r="A22" s="714">
        <v>10</v>
      </c>
      <c r="B22" s="2550">
        <v>1500</v>
      </c>
      <c r="C22" s="2545">
        <v>1853</v>
      </c>
      <c r="D22" s="2549">
        <v>340</v>
      </c>
      <c r="E22" s="2549">
        <v>416</v>
      </c>
      <c r="F22" s="2549">
        <v>777</v>
      </c>
      <c r="G22" s="2549">
        <v>964</v>
      </c>
      <c r="H22" s="2549">
        <v>41</v>
      </c>
      <c r="I22" s="2549">
        <v>49</v>
      </c>
      <c r="J22" s="2549">
        <v>55</v>
      </c>
      <c r="K22" s="2549">
        <v>55</v>
      </c>
      <c r="L22" s="2549">
        <v>287</v>
      </c>
      <c r="M22" s="2549">
        <v>369</v>
      </c>
      <c r="N22" s="2545">
        <v>59</v>
      </c>
      <c r="O22" s="2545">
        <v>101</v>
      </c>
      <c r="P22" s="2537"/>
      <c r="Q22" s="2544"/>
      <c r="R22" s="2544"/>
      <c r="S22" s="2537"/>
      <c r="T22" s="2537"/>
      <c r="U22" s="2537"/>
      <c r="V22" s="2537"/>
    </row>
    <row r="23" spans="1:22" s="32" customFormat="1" ht="18" customHeight="1">
      <c r="A23" s="714">
        <v>11</v>
      </c>
      <c r="B23" s="2550">
        <v>1580</v>
      </c>
      <c r="C23" s="2545">
        <v>1920</v>
      </c>
      <c r="D23" s="2549">
        <v>405</v>
      </c>
      <c r="E23" s="2549">
        <v>451</v>
      </c>
      <c r="F23" s="2549">
        <v>813</v>
      </c>
      <c r="G23" s="2549">
        <v>1026</v>
      </c>
      <c r="H23" s="2549">
        <v>40</v>
      </c>
      <c r="I23" s="2549">
        <v>49</v>
      </c>
      <c r="J23" s="2549">
        <v>54</v>
      </c>
      <c r="K23" s="2549">
        <v>54</v>
      </c>
      <c r="L23" s="2549">
        <v>268</v>
      </c>
      <c r="M23" s="2549">
        <v>340</v>
      </c>
      <c r="N23" s="2545">
        <v>-175</v>
      </c>
      <c r="O23" s="2545">
        <v>-224</v>
      </c>
      <c r="P23" s="2537"/>
      <c r="Q23" s="2544"/>
      <c r="R23" s="2544"/>
      <c r="S23" s="2537"/>
      <c r="T23" s="2537"/>
      <c r="U23" s="2537"/>
      <c r="V23" s="2537"/>
    </row>
    <row r="24" spans="1:22" s="32" customFormat="1" ht="18" customHeight="1">
      <c r="A24" s="97">
        <v>12</v>
      </c>
      <c r="B24" s="2548">
        <v>1581</v>
      </c>
      <c r="C24" s="2547">
        <v>1890</v>
      </c>
      <c r="D24" s="2546">
        <v>327</v>
      </c>
      <c r="E24" s="2546">
        <v>417</v>
      </c>
      <c r="F24" s="2546">
        <v>804</v>
      </c>
      <c r="G24" s="2546">
        <v>1026</v>
      </c>
      <c r="H24" s="2546">
        <v>45</v>
      </c>
      <c r="I24" s="2546">
        <v>56</v>
      </c>
      <c r="J24" s="2546">
        <v>64</v>
      </c>
      <c r="K24" s="2546">
        <v>64</v>
      </c>
      <c r="L24" s="2546">
        <v>341</v>
      </c>
      <c r="M24" s="2546">
        <v>327</v>
      </c>
      <c r="N24" s="2545">
        <v>-162</v>
      </c>
      <c r="O24" s="2545">
        <v>-162</v>
      </c>
      <c r="P24" s="2537"/>
      <c r="Q24" s="2544"/>
      <c r="R24" s="2544"/>
      <c r="S24" s="2537"/>
      <c r="T24" s="2537"/>
      <c r="U24" s="2537"/>
      <c r="V24" s="2537"/>
    </row>
    <row r="25" spans="1:22">
      <c r="A25" s="2541"/>
      <c r="B25" s="2541"/>
      <c r="C25" s="2543"/>
      <c r="D25" s="2541"/>
      <c r="E25" s="2542"/>
      <c r="F25" s="2541"/>
      <c r="G25" s="2541"/>
    </row>
  </sheetData>
  <mergeCells count="11">
    <mergeCell ref="L5:M5"/>
    <mergeCell ref="A1:D1"/>
    <mergeCell ref="A2:D2"/>
    <mergeCell ref="A3:O3"/>
    <mergeCell ref="A5:A6"/>
    <mergeCell ref="N5:O5"/>
    <mergeCell ref="B5:C5"/>
    <mergeCell ref="D5:E5"/>
    <mergeCell ref="F5:G5"/>
    <mergeCell ref="H5:I5"/>
    <mergeCell ref="J5:K5"/>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8"/>
  <sheetViews>
    <sheetView zoomScaleNormal="100" zoomScaleSheetLayoutView="100" workbookViewId="0">
      <selection activeCell="G7" sqref="G7"/>
    </sheetView>
  </sheetViews>
  <sheetFormatPr defaultColWidth="9" defaultRowHeight="14.25"/>
  <cols>
    <col min="1" max="1" width="25.25" style="357" customWidth="1"/>
    <col min="2" max="2" width="18.625" style="359" customWidth="1"/>
    <col min="3" max="3" width="18.625" style="358" customWidth="1"/>
    <col min="4" max="4" width="25.25" style="357" customWidth="1"/>
    <col min="5" max="5" width="18.625" style="359" customWidth="1"/>
    <col min="6" max="6" width="18.625" style="358" customWidth="1"/>
    <col min="7" max="16384" width="9" style="357"/>
  </cols>
  <sheetData>
    <row r="1" spans="1:6" s="1763" customFormat="1" ht="20.100000000000001" customHeight="1">
      <c r="A1" s="3046" t="str">
        <f>HYPERLINK("#目次!A1","【目次に戻る】")</f>
        <v>【目次に戻る】</v>
      </c>
      <c r="B1" s="3046"/>
      <c r="C1" s="3046"/>
      <c r="D1" s="3046"/>
      <c r="E1" s="1762"/>
      <c r="F1" s="1762"/>
    </row>
    <row r="2" spans="1:6" s="1763" customFormat="1" ht="20.100000000000001" customHeight="1">
      <c r="A2" s="3046" t="str">
        <f>HYPERLINK("#業務所管課別目次!A1","【業務所管課別目次に戻る】")</f>
        <v>【業務所管課別目次に戻る】</v>
      </c>
      <c r="B2" s="3046"/>
      <c r="C2" s="3046"/>
      <c r="D2" s="3046"/>
      <c r="E2" s="1762"/>
      <c r="F2" s="1762"/>
    </row>
    <row r="3" spans="1:6" s="389" customFormat="1" ht="26.1" customHeight="1">
      <c r="A3" s="3128" t="s">
        <v>604</v>
      </c>
      <c r="B3" s="3128"/>
      <c r="C3" s="3128"/>
      <c r="D3" s="3128"/>
      <c r="E3" s="3128"/>
      <c r="F3" s="3128"/>
    </row>
    <row r="4" spans="1:6" s="360" customFormat="1" ht="15" customHeight="1">
      <c r="A4" s="3129"/>
      <c r="B4" s="3129"/>
      <c r="C4" s="3129"/>
      <c r="D4" s="3129"/>
      <c r="E4" s="388"/>
      <c r="F4" s="387"/>
    </row>
    <row r="5" spans="1:6" s="360" customFormat="1" ht="15" customHeight="1" thickBot="1">
      <c r="B5" s="362"/>
      <c r="C5" s="361"/>
      <c r="E5" s="386"/>
      <c r="F5" s="385" t="s">
        <v>603</v>
      </c>
    </row>
    <row r="6" spans="1:6" s="364" customFormat="1" ht="18" customHeight="1" thickTop="1">
      <c r="A6" s="384" t="s">
        <v>197</v>
      </c>
      <c r="B6" s="382" t="s">
        <v>336</v>
      </c>
      <c r="C6" s="381" t="s">
        <v>602</v>
      </c>
      <c r="D6" s="383" t="s">
        <v>197</v>
      </c>
      <c r="E6" s="382" t="s">
        <v>336</v>
      </c>
      <c r="F6" s="381" t="s">
        <v>602</v>
      </c>
    </row>
    <row r="7" spans="1:6" s="376" customFormat="1" ht="18" customHeight="1">
      <c r="A7" s="380"/>
      <c r="B7" s="378" t="s">
        <v>601</v>
      </c>
      <c r="C7" s="377" t="s">
        <v>600</v>
      </c>
      <c r="D7" s="379"/>
      <c r="E7" s="378" t="s">
        <v>601</v>
      </c>
      <c r="F7" s="377" t="s">
        <v>600</v>
      </c>
    </row>
    <row r="8" spans="1:6" s="364" customFormat="1" ht="18" customHeight="1">
      <c r="A8" s="375" t="s">
        <v>25</v>
      </c>
      <c r="B8" s="374">
        <v>34.799999999999997</v>
      </c>
      <c r="C8" s="373">
        <v>1000</v>
      </c>
      <c r="D8" s="371" t="s">
        <v>599</v>
      </c>
      <c r="E8" s="368">
        <f t="shared" ref="E8:E39" si="0">34.8*F8*0.001</f>
        <v>0.25703280000000001</v>
      </c>
      <c r="F8" s="370">
        <v>7.3860000000000001</v>
      </c>
    </row>
    <row r="9" spans="1:6" s="364" customFormat="1" ht="18" customHeight="1">
      <c r="A9" s="372" t="s">
        <v>598</v>
      </c>
      <c r="B9" s="368">
        <f>B8*C9*0.001</f>
        <v>9.5352000000000006E-2</v>
      </c>
      <c r="C9" s="370">
        <v>2.74</v>
      </c>
      <c r="D9" s="371" t="s">
        <v>597</v>
      </c>
      <c r="E9" s="368">
        <f t="shared" si="0"/>
        <v>0.256998</v>
      </c>
      <c r="F9" s="370">
        <v>7.3849999999999998</v>
      </c>
    </row>
    <row r="10" spans="1:6" s="364" customFormat="1" ht="18" customHeight="1">
      <c r="A10" s="372" t="s">
        <v>596</v>
      </c>
      <c r="B10" s="368">
        <f>B8*C10*0.001</f>
        <v>0.16502159999999999</v>
      </c>
      <c r="C10" s="370">
        <v>4.742</v>
      </c>
      <c r="D10" s="371" t="s">
        <v>595</v>
      </c>
      <c r="E10" s="368">
        <f t="shared" si="0"/>
        <v>0.36842759999999997</v>
      </c>
      <c r="F10" s="370">
        <v>10.587</v>
      </c>
    </row>
    <row r="11" spans="1:6" s="364" customFormat="1" ht="18" customHeight="1">
      <c r="A11" s="372" t="s">
        <v>594</v>
      </c>
      <c r="B11" s="368">
        <f t="shared" ref="B11:B42" si="1">34.8*C11*0.001</f>
        <v>0.1433412</v>
      </c>
      <c r="C11" s="370">
        <v>4.1189999999999998</v>
      </c>
      <c r="D11" s="371" t="s">
        <v>593</v>
      </c>
      <c r="E11" s="368">
        <f t="shared" si="0"/>
        <v>0.20883480000000001</v>
      </c>
      <c r="F11" s="370">
        <v>6.0010000000000003</v>
      </c>
    </row>
    <row r="12" spans="1:6" s="364" customFormat="1" ht="18" customHeight="1">
      <c r="A12" s="372" t="s">
        <v>592</v>
      </c>
      <c r="B12" s="368">
        <f t="shared" si="1"/>
        <v>0.1156056</v>
      </c>
      <c r="C12" s="370">
        <v>3.3220000000000001</v>
      </c>
      <c r="D12" s="371" t="s">
        <v>591</v>
      </c>
      <c r="E12" s="368">
        <f t="shared" si="0"/>
        <v>0.2446092</v>
      </c>
      <c r="F12" s="370">
        <v>7.0289999999999999</v>
      </c>
    </row>
    <row r="13" spans="1:6" s="364" customFormat="1" ht="18" customHeight="1">
      <c r="A13" s="372" t="s">
        <v>590</v>
      </c>
      <c r="B13" s="368">
        <f t="shared" si="1"/>
        <v>0.17974199999999999</v>
      </c>
      <c r="C13" s="370">
        <v>5.165</v>
      </c>
      <c r="D13" s="371" t="s">
        <v>589</v>
      </c>
      <c r="E13" s="368">
        <f t="shared" si="0"/>
        <v>0.15346799999999999</v>
      </c>
      <c r="F13" s="370">
        <v>4.41</v>
      </c>
    </row>
    <row r="14" spans="1:6" s="364" customFormat="1" ht="18" customHeight="1">
      <c r="A14" s="372" t="s">
        <v>588</v>
      </c>
      <c r="B14" s="368">
        <f t="shared" si="1"/>
        <v>0.20291880000000001</v>
      </c>
      <c r="C14" s="370">
        <v>5.8310000000000004</v>
      </c>
      <c r="D14" s="371" t="s">
        <v>587</v>
      </c>
      <c r="E14" s="368">
        <f t="shared" si="0"/>
        <v>0.17737559999999999</v>
      </c>
      <c r="F14" s="370">
        <v>5.0970000000000004</v>
      </c>
    </row>
    <row r="15" spans="1:6" s="364" customFormat="1" ht="18" customHeight="1">
      <c r="A15" s="372" t="s">
        <v>586</v>
      </c>
      <c r="B15" s="368">
        <f t="shared" si="1"/>
        <v>0.11950319999999999</v>
      </c>
      <c r="C15" s="370">
        <v>3.4340000000000002</v>
      </c>
      <c r="D15" s="371" t="s">
        <v>585</v>
      </c>
      <c r="E15" s="368">
        <f t="shared" si="0"/>
        <v>0.18551880000000001</v>
      </c>
      <c r="F15" s="370">
        <v>5.3310000000000004</v>
      </c>
    </row>
    <row r="16" spans="1:6" s="364" customFormat="1" ht="18" customHeight="1">
      <c r="A16" s="372" t="s">
        <v>584</v>
      </c>
      <c r="B16" s="368">
        <f t="shared" si="1"/>
        <v>0.37622279999999997</v>
      </c>
      <c r="C16" s="370">
        <v>10.811</v>
      </c>
      <c r="D16" s="371" t="s">
        <v>583</v>
      </c>
      <c r="E16" s="368">
        <f t="shared" si="0"/>
        <v>0.22999319999999998</v>
      </c>
      <c r="F16" s="370">
        <v>6.609</v>
      </c>
    </row>
    <row r="17" spans="1:6" s="364" customFormat="1" ht="18" customHeight="1">
      <c r="A17" s="372" t="s">
        <v>582</v>
      </c>
      <c r="B17" s="368">
        <f t="shared" si="1"/>
        <v>0.19759439999999998</v>
      </c>
      <c r="C17" s="370">
        <v>5.6779999999999999</v>
      </c>
      <c r="D17" s="371" t="s">
        <v>581</v>
      </c>
      <c r="E17" s="368">
        <f t="shared" si="0"/>
        <v>0.14563799999999999</v>
      </c>
      <c r="F17" s="370">
        <v>4.1849999999999996</v>
      </c>
    </row>
    <row r="18" spans="1:6" s="364" customFormat="1" ht="18" customHeight="1">
      <c r="A18" s="372" t="s">
        <v>580</v>
      </c>
      <c r="B18" s="368">
        <f t="shared" si="1"/>
        <v>0.1406616</v>
      </c>
      <c r="C18" s="370">
        <v>4.0419999999999998</v>
      </c>
      <c r="D18" s="371" t="s">
        <v>579</v>
      </c>
      <c r="E18" s="368">
        <f t="shared" si="0"/>
        <v>0.3396132</v>
      </c>
      <c r="F18" s="370">
        <v>9.7590000000000003</v>
      </c>
    </row>
    <row r="19" spans="1:6" s="364" customFormat="1" ht="18" customHeight="1">
      <c r="A19" s="372" t="s">
        <v>578</v>
      </c>
      <c r="B19" s="368">
        <f t="shared" si="1"/>
        <v>0.14682120000000001</v>
      </c>
      <c r="C19" s="370">
        <v>4.2190000000000003</v>
      </c>
      <c r="D19" s="371" t="s">
        <v>577</v>
      </c>
      <c r="E19" s="368">
        <f t="shared" si="0"/>
        <v>0.26186999999999999</v>
      </c>
      <c r="F19" s="370">
        <v>7.5250000000000004</v>
      </c>
    </row>
    <row r="20" spans="1:6" s="364" customFormat="1" ht="18" customHeight="1">
      <c r="A20" s="372" t="s">
        <v>576</v>
      </c>
      <c r="B20" s="368">
        <f t="shared" si="1"/>
        <v>0.3266676</v>
      </c>
      <c r="C20" s="370">
        <v>9.3870000000000005</v>
      </c>
      <c r="D20" s="371" t="s">
        <v>575</v>
      </c>
      <c r="E20" s="368">
        <f t="shared" si="0"/>
        <v>0.19849919999999999</v>
      </c>
      <c r="F20" s="370">
        <v>5.7039999999999997</v>
      </c>
    </row>
    <row r="21" spans="1:6" s="364" customFormat="1" ht="18" customHeight="1">
      <c r="A21" s="372" t="s">
        <v>574</v>
      </c>
      <c r="B21" s="368">
        <f t="shared" si="1"/>
        <v>0.28723919999999997</v>
      </c>
      <c r="C21" s="370">
        <v>8.2539999999999996</v>
      </c>
      <c r="D21" s="371" t="s">
        <v>573</v>
      </c>
      <c r="E21" s="368">
        <f t="shared" si="0"/>
        <v>0.13634639999999998</v>
      </c>
      <c r="F21" s="370">
        <v>3.9180000000000001</v>
      </c>
    </row>
    <row r="22" spans="1:6" s="364" customFormat="1" ht="18" customHeight="1">
      <c r="A22" s="372" t="s">
        <v>572</v>
      </c>
      <c r="B22" s="368">
        <f t="shared" si="1"/>
        <v>0.11671920000000001</v>
      </c>
      <c r="C22" s="370">
        <v>3.3540000000000001</v>
      </c>
      <c r="D22" s="371" t="s">
        <v>571</v>
      </c>
      <c r="E22" s="368">
        <f t="shared" si="0"/>
        <v>0.25477079999999996</v>
      </c>
      <c r="F22" s="370">
        <v>7.3209999999999997</v>
      </c>
    </row>
    <row r="23" spans="1:6" s="364" customFormat="1" ht="18" customHeight="1">
      <c r="A23" s="372" t="s">
        <v>570</v>
      </c>
      <c r="B23" s="368">
        <f t="shared" si="1"/>
        <v>0.24467879999999997</v>
      </c>
      <c r="C23" s="370">
        <v>7.0309999999999997</v>
      </c>
      <c r="D23" s="371" t="s">
        <v>569</v>
      </c>
      <c r="E23" s="368">
        <f t="shared" si="0"/>
        <v>0.15447719999999998</v>
      </c>
      <c r="F23" s="370">
        <v>4.4390000000000001</v>
      </c>
    </row>
    <row r="24" spans="1:6" s="364" customFormat="1" ht="18" customHeight="1">
      <c r="A24" s="372" t="s">
        <v>568</v>
      </c>
      <c r="B24" s="368">
        <f t="shared" si="1"/>
        <v>0.20928719999999998</v>
      </c>
      <c r="C24" s="370">
        <v>6.0140000000000002</v>
      </c>
      <c r="D24" s="371" t="s">
        <v>567</v>
      </c>
      <c r="E24" s="368">
        <f t="shared" si="0"/>
        <v>0.20333639999999997</v>
      </c>
      <c r="F24" s="370">
        <v>5.843</v>
      </c>
    </row>
    <row r="25" spans="1:6" s="364" customFormat="1" ht="18" customHeight="1">
      <c r="A25" s="372" t="s">
        <v>566</v>
      </c>
      <c r="B25" s="368">
        <f t="shared" si="1"/>
        <v>0.17525279999999999</v>
      </c>
      <c r="C25" s="370">
        <v>5.0359999999999996</v>
      </c>
      <c r="D25" s="371" t="s">
        <v>565</v>
      </c>
      <c r="E25" s="368">
        <f t="shared" si="0"/>
        <v>0.1191552</v>
      </c>
      <c r="F25" s="370">
        <v>3.4239999999999999</v>
      </c>
    </row>
    <row r="26" spans="1:6" s="364" customFormat="1" ht="18" customHeight="1">
      <c r="A26" s="372" t="s">
        <v>564</v>
      </c>
      <c r="B26" s="368">
        <f t="shared" si="1"/>
        <v>0.43089359999999993</v>
      </c>
      <c r="C26" s="370">
        <v>12.382</v>
      </c>
      <c r="D26" s="371" t="s">
        <v>563</v>
      </c>
      <c r="E26" s="368">
        <f t="shared" si="0"/>
        <v>0.18155159999999998</v>
      </c>
      <c r="F26" s="370">
        <v>5.2169999999999996</v>
      </c>
    </row>
    <row r="27" spans="1:6" s="364" customFormat="1" ht="18" customHeight="1">
      <c r="A27" s="372" t="s">
        <v>562</v>
      </c>
      <c r="B27" s="368">
        <f t="shared" si="1"/>
        <v>0.20451959999999997</v>
      </c>
      <c r="C27" s="370">
        <v>5.8769999999999998</v>
      </c>
      <c r="D27" s="371" t="s">
        <v>561</v>
      </c>
      <c r="E27" s="368">
        <f t="shared" si="0"/>
        <v>0.15659999999999999</v>
      </c>
      <c r="F27" s="370">
        <v>4.5</v>
      </c>
    </row>
    <row r="28" spans="1:6" s="364" customFormat="1" ht="18" customHeight="1">
      <c r="A28" s="372" t="s">
        <v>560</v>
      </c>
      <c r="B28" s="368">
        <f t="shared" si="1"/>
        <v>0.36717479999999997</v>
      </c>
      <c r="C28" s="370">
        <v>10.551</v>
      </c>
      <c r="D28" s="371" t="s">
        <v>559</v>
      </c>
      <c r="E28" s="368">
        <f t="shared" si="0"/>
        <v>0.25960800000000001</v>
      </c>
      <c r="F28" s="370">
        <v>7.46</v>
      </c>
    </row>
    <row r="29" spans="1:6" s="364" customFormat="1" ht="18" customHeight="1">
      <c r="A29" s="372" t="s">
        <v>558</v>
      </c>
      <c r="B29" s="368">
        <f t="shared" si="1"/>
        <v>0.22877519999999998</v>
      </c>
      <c r="C29" s="370">
        <v>6.5739999999999998</v>
      </c>
      <c r="D29" s="371" t="s">
        <v>557</v>
      </c>
      <c r="E29" s="368">
        <f t="shared" si="0"/>
        <v>0.17271240000000002</v>
      </c>
      <c r="F29" s="370">
        <v>4.9630000000000001</v>
      </c>
    </row>
    <row r="30" spans="1:6" s="364" customFormat="1" ht="18" customHeight="1">
      <c r="A30" s="372" t="s">
        <v>556</v>
      </c>
      <c r="B30" s="368">
        <f t="shared" si="1"/>
        <v>0.16829279999999999</v>
      </c>
      <c r="C30" s="370">
        <v>4.8360000000000003</v>
      </c>
      <c r="D30" s="371" t="s">
        <v>555</v>
      </c>
      <c r="E30" s="368">
        <f t="shared" si="0"/>
        <v>0.14699519999999999</v>
      </c>
      <c r="F30" s="370">
        <v>4.2240000000000002</v>
      </c>
    </row>
    <row r="31" spans="1:6" s="364" customFormat="1" ht="18" customHeight="1">
      <c r="A31" s="372" t="s">
        <v>554</v>
      </c>
      <c r="B31" s="368">
        <f t="shared" si="1"/>
        <v>0.22922759999999998</v>
      </c>
      <c r="C31" s="370">
        <v>6.5869999999999997</v>
      </c>
      <c r="D31" s="371" t="s">
        <v>553</v>
      </c>
      <c r="E31" s="368">
        <f t="shared" si="0"/>
        <v>5.3626799999999995E-2</v>
      </c>
      <c r="F31" s="370">
        <v>1.5409999999999999</v>
      </c>
    </row>
    <row r="32" spans="1:6" s="364" customFormat="1" ht="18" customHeight="1">
      <c r="A32" s="372" t="s">
        <v>552</v>
      </c>
      <c r="B32" s="368">
        <f t="shared" si="1"/>
        <v>0.48420719999999995</v>
      </c>
      <c r="C32" s="370">
        <v>13.914</v>
      </c>
      <c r="D32" s="371" t="s">
        <v>551</v>
      </c>
      <c r="E32" s="368">
        <f t="shared" si="0"/>
        <v>0.251778</v>
      </c>
      <c r="F32" s="370">
        <v>7.2350000000000003</v>
      </c>
    </row>
    <row r="33" spans="1:6" s="364" customFormat="1" ht="18" customHeight="1">
      <c r="A33" s="372" t="s">
        <v>550</v>
      </c>
      <c r="B33" s="368">
        <f t="shared" si="1"/>
        <v>0.41342400000000001</v>
      </c>
      <c r="C33" s="370">
        <v>11.88</v>
      </c>
      <c r="D33" s="371" t="s">
        <v>549</v>
      </c>
      <c r="E33" s="368">
        <f t="shared" si="0"/>
        <v>0.23824079999999997</v>
      </c>
      <c r="F33" s="370">
        <v>6.8460000000000001</v>
      </c>
    </row>
    <row r="34" spans="1:6" s="364" customFormat="1" ht="18" customHeight="1">
      <c r="A34" s="372" t="s">
        <v>548</v>
      </c>
      <c r="B34" s="368">
        <f t="shared" si="1"/>
        <v>0.18670200000000001</v>
      </c>
      <c r="C34" s="370">
        <v>5.3650000000000002</v>
      </c>
      <c r="D34" s="371" t="s">
        <v>547</v>
      </c>
      <c r="E34" s="368">
        <f t="shared" si="0"/>
        <v>0.14863080000000001</v>
      </c>
      <c r="F34" s="370">
        <v>4.2709999999999999</v>
      </c>
    </row>
    <row r="35" spans="1:6" s="364" customFormat="1" ht="18" customHeight="1">
      <c r="A35" s="372" t="s">
        <v>546</v>
      </c>
      <c r="B35" s="368">
        <f t="shared" si="1"/>
        <v>0.46263119999999996</v>
      </c>
      <c r="C35" s="370">
        <v>13.294</v>
      </c>
      <c r="D35" s="371" t="s">
        <v>545</v>
      </c>
      <c r="E35" s="368">
        <f t="shared" si="0"/>
        <v>0.2002044</v>
      </c>
      <c r="F35" s="370">
        <v>5.7530000000000001</v>
      </c>
    </row>
    <row r="36" spans="1:6" s="364" customFormat="1" ht="18" customHeight="1">
      <c r="A36" s="372" t="s">
        <v>544</v>
      </c>
      <c r="B36" s="368">
        <f t="shared" si="1"/>
        <v>0.16794479999999998</v>
      </c>
      <c r="C36" s="370">
        <v>4.8259999999999996</v>
      </c>
      <c r="D36" s="371" t="s">
        <v>543</v>
      </c>
      <c r="E36" s="368">
        <f t="shared" si="0"/>
        <v>0.12757679999999999</v>
      </c>
      <c r="F36" s="370">
        <v>3.6659999999999999</v>
      </c>
    </row>
    <row r="37" spans="1:6" s="364" customFormat="1" ht="18" customHeight="1">
      <c r="A37" s="372" t="s">
        <v>542</v>
      </c>
      <c r="B37" s="368">
        <f t="shared" si="1"/>
        <v>0.16763159999999999</v>
      </c>
      <c r="C37" s="370">
        <v>4.8170000000000002</v>
      </c>
      <c r="D37" s="371" t="s">
        <v>541</v>
      </c>
      <c r="E37" s="368">
        <f t="shared" si="0"/>
        <v>0.21318480000000001</v>
      </c>
      <c r="F37" s="370">
        <v>6.1260000000000003</v>
      </c>
    </row>
    <row r="38" spans="1:6" s="364" customFormat="1" ht="18" customHeight="1">
      <c r="A38" s="372" t="s">
        <v>540</v>
      </c>
      <c r="B38" s="368">
        <f t="shared" si="1"/>
        <v>0.17034599999999997</v>
      </c>
      <c r="C38" s="370">
        <v>4.8949999999999996</v>
      </c>
      <c r="D38" s="371" t="s">
        <v>539</v>
      </c>
      <c r="E38" s="368">
        <f t="shared" si="0"/>
        <v>0.22682639999999998</v>
      </c>
      <c r="F38" s="370">
        <v>6.5179999999999998</v>
      </c>
    </row>
    <row r="39" spans="1:6" s="364" customFormat="1" ht="18" customHeight="1">
      <c r="A39" s="372" t="s">
        <v>538</v>
      </c>
      <c r="B39" s="368">
        <f t="shared" si="1"/>
        <v>0.15472079999999996</v>
      </c>
      <c r="C39" s="370">
        <v>4.4459999999999997</v>
      </c>
      <c r="D39" s="371" t="s">
        <v>537</v>
      </c>
      <c r="E39" s="368">
        <f t="shared" si="0"/>
        <v>0.32461439999999991</v>
      </c>
      <c r="F39" s="370">
        <v>9.3279999999999994</v>
      </c>
    </row>
    <row r="40" spans="1:6" s="364" customFormat="1" ht="18" customHeight="1">
      <c r="A40" s="372" t="s">
        <v>536</v>
      </c>
      <c r="B40" s="368">
        <f t="shared" si="1"/>
        <v>0.13199639999999999</v>
      </c>
      <c r="C40" s="370">
        <v>3.7930000000000001</v>
      </c>
      <c r="D40" s="371" t="s">
        <v>535</v>
      </c>
      <c r="E40" s="368">
        <f t="shared" ref="E40:E71" si="2">34.8*F40*0.001</f>
        <v>0.26141759999999992</v>
      </c>
      <c r="F40" s="370">
        <v>7.5119999999999996</v>
      </c>
    </row>
    <row r="41" spans="1:6" s="364" customFormat="1" ht="18" customHeight="1">
      <c r="A41" s="372" t="s">
        <v>534</v>
      </c>
      <c r="B41" s="368">
        <f t="shared" si="1"/>
        <v>0.17779319999999998</v>
      </c>
      <c r="C41" s="370">
        <v>5.109</v>
      </c>
      <c r="D41" s="371" t="s">
        <v>533</v>
      </c>
      <c r="E41" s="368">
        <f t="shared" si="2"/>
        <v>0.22383359999999999</v>
      </c>
      <c r="F41" s="370">
        <v>6.4320000000000004</v>
      </c>
    </row>
    <row r="42" spans="1:6" s="364" customFormat="1" ht="18" customHeight="1">
      <c r="A42" s="372" t="s">
        <v>532</v>
      </c>
      <c r="B42" s="368">
        <f t="shared" si="1"/>
        <v>0.1685364</v>
      </c>
      <c r="C42" s="370">
        <v>4.843</v>
      </c>
      <c r="D42" s="371" t="s">
        <v>531</v>
      </c>
      <c r="E42" s="368">
        <f t="shared" si="2"/>
        <v>0.16930200000000001</v>
      </c>
      <c r="F42" s="370">
        <v>4.8650000000000002</v>
      </c>
    </row>
    <row r="43" spans="1:6" s="364" customFormat="1" ht="18" customHeight="1">
      <c r="A43" s="372" t="s">
        <v>530</v>
      </c>
      <c r="B43" s="368">
        <f t="shared" ref="B43:B74" si="3">34.8*C43*0.001</f>
        <v>0.68475960000000002</v>
      </c>
      <c r="C43" s="370">
        <v>19.677</v>
      </c>
      <c r="D43" s="371" t="s">
        <v>529</v>
      </c>
      <c r="E43" s="368">
        <f t="shared" si="2"/>
        <v>0.21398519999999999</v>
      </c>
      <c r="F43" s="370">
        <v>6.149</v>
      </c>
    </row>
    <row r="44" spans="1:6" s="364" customFormat="1" ht="18" customHeight="1">
      <c r="A44" s="372" t="s">
        <v>528</v>
      </c>
      <c r="B44" s="368">
        <f t="shared" si="3"/>
        <v>0.20424119999999996</v>
      </c>
      <c r="C44" s="370">
        <v>5.8689999999999998</v>
      </c>
      <c r="D44" s="371" t="s">
        <v>527</v>
      </c>
      <c r="E44" s="368">
        <f t="shared" si="2"/>
        <v>0.23886719999999997</v>
      </c>
      <c r="F44" s="370">
        <v>6.8639999999999999</v>
      </c>
    </row>
    <row r="45" spans="1:6" s="364" customFormat="1" ht="18" customHeight="1">
      <c r="A45" s="372" t="s">
        <v>526</v>
      </c>
      <c r="B45" s="368">
        <f t="shared" si="3"/>
        <v>0.2026404</v>
      </c>
      <c r="C45" s="370">
        <v>5.8230000000000004</v>
      </c>
      <c r="D45" s="371" t="s">
        <v>525</v>
      </c>
      <c r="E45" s="368">
        <f t="shared" si="2"/>
        <v>0.1387476</v>
      </c>
      <c r="F45" s="370">
        <v>3.9870000000000001</v>
      </c>
    </row>
    <row r="46" spans="1:6" s="364" customFormat="1" ht="18" customHeight="1">
      <c r="A46" s="372" t="s">
        <v>524</v>
      </c>
      <c r="B46" s="368">
        <f t="shared" si="3"/>
        <v>0.14744759999999998</v>
      </c>
      <c r="C46" s="370">
        <v>4.2370000000000001</v>
      </c>
      <c r="D46" s="371" t="s">
        <v>523</v>
      </c>
      <c r="E46" s="368">
        <f t="shared" si="2"/>
        <v>0.17918519999999999</v>
      </c>
      <c r="F46" s="370">
        <v>5.149</v>
      </c>
    </row>
    <row r="47" spans="1:6" s="364" customFormat="1" ht="18" customHeight="1">
      <c r="A47" s="372" t="s">
        <v>522</v>
      </c>
      <c r="B47" s="368">
        <f t="shared" si="3"/>
        <v>0.12315719999999999</v>
      </c>
      <c r="C47" s="370">
        <v>3.5390000000000001</v>
      </c>
      <c r="D47" s="371" t="s">
        <v>521</v>
      </c>
      <c r="E47" s="368">
        <f t="shared" si="2"/>
        <v>0.41088360000000002</v>
      </c>
      <c r="F47" s="370">
        <v>11.807</v>
      </c>
    </row>
    <row r="48" spans="1:6" s="364" customFormat="1" ht="18" customHeight="1">
      <c r="A48" s="372" t="s">
        <v>520</v>
      </c>
      <c r="B48" s="368">
        <f t="shared" si="3"/>
        <v>9.3994800000000003E-2</v>
      </c>
      <c r="C48" s="370">
        <v>2.7010000000000001</v>
      </c>
      <c r="D48" s="371" t="s">
        <v>519</v>
      </c>
      <c r="E48" s="368">
        <f t="shared" si="2"/>
        <v>0.12956039999999999</v>
      </c>
      <c r="F48" s="370">
        <v>3.7229999999999999</v>
      </c>
    </row>
    <row r="49" spans="1:6" s="364" customFormat="1" ht="18" customHeight="1">
      <c r="A49" s="372" t="s">
        <v>518</v>
      </c>
      <c r="B49" s="368">
        <f t="shared" si="3"/>
        <v>0.14421119999999998</v>
      </c>
      <c r="C49" s="370">
        <v>4.1440000000000001</v>
      </c>
      <c r="D49" s="371" t="s">
        <v>517</v>
      </c>
      <c r="E49" s="368">
        <f t="shared" si="2"/>
        <v>0.17577480000000001</v>
      </c>
      <c r="F49" s="370">
        <v>5.0510000000000002</v>
      </c>
    </row>
    <row r="50" spans="1:6" s="364" customFormat="1" ht="18" customHeight="1">
      <c r="A50" s="372" t="s">
        <v>516</v>
      </c>
      <c r="B50" s="368">
        <f t="shared" si="3"/>
        <v>9.4168799999999997E-2</v>
      </c>
      <c r="C50" s="370">
        <v>2.706</v>
      </c>
      <c r="D50" s="371" t="s">
        <v>515</v>
      </c>
      <c r="E50" s="368">
        <f t="shared" si="2"/>
        <v>0.33909119999999998</v>
      </c>
      <c r="F50" s="370">
        <v>9.7439999999999998</v>
      </c>
    </row>
    <row r="51" spans="1:6" s="364" customFormat="1" ht="18" customHeight="1">
      <c r="A51" s="372" t="s">
        <v>514</v>
      </c>
      <c r="B51" s="368">
        <f t="shared" si="3"/>
        <v>0.17274719999999999</v>
      </c>
      <c r="C51" s="370">
        <v>4.9640000000000004</v>
      </c>
      <c r="D51" s="371" t="s">
        <v>513</v>
      </c>
      <c r="E51" s="368">
        <f t="shared" si="2"/>
        <v>0.15350279999999999</v>
      </c>
      <c r="F51" s="370">
        <v>4.4109999999999996</v>
      </c>
    </row>
    <row r="52" spans="1:6" s="364" customFormat="1" ht="18" customHeight="1">
      <c r="A52" s="372" t="s">
        <v>512</v>
      </c>
      <c r="B52" s="368">
        <f t="shared" si="3"/>
        <v>0.19717679999999999</v>
      </c>
      <c r="C52" s="370">
        <v>5.6660000000000004</v>
      </c>
      <c r="D52" s="371" t="s">
        <v>511</v>
      </c>
      <c r="E52" s="368">
        <f t="shared" si="2"/>
        <v>0.16429079999999999</v>
      </c>
      <c r="F52" s="370">
        <v>4.7210000000000001</v>
      </c>
    </row>
    <row r="53" spans="1:6" s="364" customFormat="1" ht="18" customHeight="1">
      <c r="A53" s="372" t="s">
        <v>510</v>
      </c>
      <c r="B53" s="368">
        <f t="shared" si="3"/>
        <v>0.19265279999999996</v>
      </c>
      <c r="C53" s="370">
        <v>5.5359999999999996</v>
      </c>
      <c r="D53" s="371" t="s">
        <v>509</v>
      </c>
      <c r="E53" s="368">
        <f t="shared" si="2"/>
        <v>0.10572239999999998</v>
      </c>
      <c r="F53" s="370">
        <v>3.0379999999999998</v>
      </c>
    </row>
    <row r="54" spans="1:6" s="364" customFormat="1" ht="18" customHeight="1">
      <c r="A54" s="372" t="s">
        <v>508</v>
      </c>
      <c r="B54" s="368">
        <f t="shared" si="3"/>
        <v>0.25762439999999998</v>
      </c>
      <c r="C54" s="370">
        <v>7.4029999999999996</v>
      </c>
      <c r="D54" s="371" t="s">
        <v>69</v>
      </c>
      <c r="E54" s="368">
        <f t="shared" si="2"/>
        <v>0.35746559999999999</v>
      </c>
      <c r="F54" s="370">
        <v>10.272</v>
      </c>
    </row>
    <row r="55" spans="1:6" s="364" customFormat="1" ht="18" customHeight="1">
      <c r="A55" s="372" t="s">
        <v>507</v>
      </c>
      <c r="B55" s="368">
        <f t="shared" si="3"/>
        <v>0.33348839999999996</v>
      </c>
      <c r="C55" s="370">
        <v>9.5830000000000002</v>
      </c>
      <c r="D55" s="371" t="s">
        <v>506</v>
      </c>
      <c r="E55" s="368">
        <f t="shared" si="2"/>
        <v>0.23507399999999998</v>
      </c>
      <c r="F55" s="370">
        <v>6.7549999999999999</v>
      </c>
    </row>
    <row r="56" spans="1:6" s="364" customFormat="1" ht="18" customHeight="1">
      <c r="A56" s="372" t="s">
        <v>505</v>
      </c>
      <c r="B56" s="368">
        <f t="shared" si="3"/>
        <v>0.31754999999999994</v>
      </c>
      <c r="C56" s="370">
        <v>9.125</v>
      </c>
      <c r="D56" s="371" t="s">
        <v>504</v>
      </c>
      <c r="E56" s="368">
        <f t="shared" si="2"/>
        <v>0.19139999999999999</v>
      </c>
      <c r="F56" s="370">
        <v>5.5</v>
      </c>
    </row>
    <row r="57" spans="1:6" s="364" customFormat="1" ht="18" customHeight="1">
      <c r="A57" s="372" t="s">
        <v>503</v>
      </c>
      <c r="B57" s="368">
        <f t="shared" si="3"/>
        <v>0.2245296</v>
      </c>
      <c r="C57" s="370">
        <v>6.452</v>
      </c>
      <c r="D57" s="371" t="s">
        <v>502</v>
      </c>
      <c r="E57" s="368">
        <f t="shared" si="2"/>
        <v>0.16641359999999997</v>
      </c>
      <c r="F57" s="370">
        <v>4.782</v>
      </c>
    </row>
    <row r="58" spans="1:6" s="364" customFormat="1" ht="18" customHeight="1">
      <c r="A58" s="372" t="s">
        <v>501</v>
      </c>
      <c r="B58" s="368">
        <f t="shared" si="3"/>
        <v>0.26573279999999999</v>
      </c>
      <c r="C58" s="370">
        <v>7.6360000000000001</v>
      </c>
      <c r="D58" s="371" t="s">
        <v>500</v>
      </c>
      <c r="E58" s="368">
        <f t="shared" si="2"/>
        <v>0.21377639999999998</v>
      </c>
      <c r="F58" s="370">
        <v>6.1429999999999998</v>
      </c>
    </row>
    <row r="59" spans="1:6" s="364" customFormat="1" ht="18" customHeight="1">
      <c r="A59" s="372" t="s">
        <v>499</v>
      </c>
      <c r="B59" s="368">
        <f t="shared" si="3"/>
        <v>0.22550399999999998</v>
      </c>
      <c r="C59" s="370">
        <v>6.48</v>
      </c>
      <c r="D59" s="371" t="s">
        <v>498</v>
      </c>
      <c r="E59" s="368">
        <f t="shared" si="2"/>
        <v>0.25595400000000001</v>
      </c>
      <c r="F59" s="370">
        <v>7.3550000000000004</v>
      </c>
    </row>
    <row r="60" spans="1:6" s="364" customFormat="1" ht="18" customHeight="1">
      <c r="A60" s="372" t="s">
        <v>497</v>
      </c>
      <c r="B60" s="368">
        <f t="shared" si="3"/>
        <v>0.28685640000000001</v>
      </c>
      <c r="C60" s="370">
        <v>8.2430000000000003</v>
      </c>
      <c r="D60" s="371" t="s">
        <v>496</v>
      </c>
      <c r="E60" s="368">
        <f t="shared" si="2"/>
        <v>0.22174559999999996</v>
      </c>
      <c r="F60" s="370">
        <v>6.3719999999999999</v>
      </c>
    </row>
    <row r="61" spans="1:6" s="364" customFormat="1" ht="18" customHeight="1">
      <c r="A61" s="372" t="s">
        <v>495</v>
      </c>
      <c r="B61" s="368">
        <f t="shared" si="3"/>
        <v>0.24673199999999998</v>
      </c>
      <c r="C61" s="370">
        <v>7.09</v>
      </c>
      <c r="D61" s="371" t="s">
        <v>494</v>
      </c>
      <c r="E61" s="368">
        <f t="shared" si="2"/>
        <v>0.39668519999999996</v>
      </c>
      <c r="F61" s="370">
        <v>11.398999999999999</v>
      </c>
    </row>
    <row r="62" spans="1:6" s="364" customFormat="1" ht="18" customHeight="1">
      <c r="A62" s="372" t="s">
        <v>493</v>
      </c>
      <c r="B62" s="368">
        <f t="shared" si="3"/>
        <v>0.16035839999999998</v>
      </c>
      <c r="C62" s="370">
        <v>4.6079999999999997</v>
      </c>
      <c r="D62" s="371" t="s">
        <v>492</v>
      </c>
      <c r="E62" s="368">
        <f t="shared" si="2"/>
        <v>0.63628319999999994</v>
      </c>
      <c r="F62" s="370">
        <v>18.283999999999999</v>
      </c>
    </row>
    <row r="63" spans="1:6" s="364" customFormat="1" ht="18" customHeight="1">
      <c r="A63" s="372" t="s">
        <v>491</v>
      </c>
      <c r="B63" s="368">
        <f t="shared" si="3"/>
        <v>0.13143959999999999</v>
      </c>
      <c r="C63" s="370">
        <v>3.7770000000000001</v>
      </c>
      <c r="D63" s="371" t="s">
        <v>490</v>
      </c>
      <c r="E63" s="368">
        <f t="shared" si="2"/>
        <v>0.29799239999999999</v>
      </c>
      <c r="F63" s="370">
        <v>8.5630000000000006</v>
      </c>
    </row>
    <row r="64" spans="1:6" s="364" customFormat="1" ht="18" customHeight="1">
      <c r="A64" s="372" t="s">
        <v>489</v>
      </c>
      <c r="B64" s="368">
        <f t="shared" si="3"/>
        <v>0.16383840000000002</v>
      </c>
      <c r="C64" s="370">
        <v>4.7080000000000002</v>
      </c>
      <c r="D64" s="371" t="s">
        <v>488</v>
      </c>
      <c r="E64" s="368">
        <f t="shared" si="2"/>
        <v>0.19098240000000002</v>
      </c>
      <c r="F64" s="370">
        <v>5.4880000000000004</v>
      </c>
    </row>
    <row r="65" spans="1:6" s="364" customFormat="1" ht="18" customHeight="1">
      <c r="A65" s="372" t="s">
        <v>487</v>
      </c>
      <c r="B65" s="368">
        <f t="shared" si="3"/>
        <v>0.22578239999999999</v>
      </c>
      <c r="C65" s="370">
        <v>6.4880000000000004</v>
      </c>
      <c r="D65" s="371" t="s">
        <v>486</v>
      </c>
      <c r="E65" s="368">
        <f t="shared" si="2"/>
        <v>0.22665239999999998</v>
      </c>
      <c r="F65" s="370">
        <v>6.5129999999999999</v>
      </c>
    </row>
    <row r="66" spans="1:6" s="364" customFormat="1" ht="18" customHeight="1">
      <c r="A66" s="372" t="s">
        <v>485</v>
      </c>
      <c r="B66" s="368">
        <f t="shared" si="3"/>
        <v>0.21990119999999999</v>
      </c>
      <c r="C66" s="370">
        <v>6.319</v>
      </c>
      <c r="D66" s="371" t="s">
        <v>484</v>
      </c>
      <c r="E66" s="368">
        <f t="shared" si="2"/>
        <v>0.22348559999999998</v>
      </c>
      <c r="F66" s="370">
        <v>6.4219999999999997</v>
      </c>
    </row>
    <row r="67" spans="1:6" s="364" customFormat="1" ht="18" customHeight="1">
      <c r="A67" s="372" t="s">
        <v>483</v>
      </c>
      <c r="B67" s="368">
        <f t="shared" si="3"/>
        <v>0.16282919999999998</v>
      </c>
      <c r="C67" s="370">
        <v>4.6790000000000003</v>
      </c>
      <c r="D67" s="371" t="s">
        <v>482</v>
      </c>
      <c r="E67" s="368">
        <f t="shared" si="2"/>
        <v>0.15371159999999998</v>
      </c>
      <c r="F67" s="370">
        <v>4.4169999999999998</v>
      </c>
    </row>
    <row r="68" spans="1:6" s="364" customFormat="1" ht="18" customHeight="1">
      <c r="A68" s="372" t="s">
        <v>481</v>
      </c>
      <c r="B68" s="368">
        <f t="shared" si="3"/>
        <v>0.2698044</v>
      </c>
      <c r="C68" s="370">
        <v>7.7530000000000001</v>
      </c>
      <c r="D68" s="371" t="s">
        <v>55</v>
      </c>
      <c r="E68" s="368">
        <f t="shared" si="2"/>
        <v>0.99374879999999999</v>
      </c>
      <c r="F68" s="370">
        <v>28.556000000000001</v>
      </c>
    </row>
    <row r="69" spans="1:6" s="364" customFormat="1" ht="18" customHeight="1">
      <c r="A69" s="372" t="s">
        <v>480</v>
      </c>
      <c r="B69" s="368">
        <f t="shared" si="3"/>
        <v>0.28936199999999995</v>
      </c>
      <c r="C69" s="370">
        <v>8.3149999999999995</v>
      </c>
      <c r="D69" s="371" t="s">
        <v>479</v>
      </c>
      <c r="E69" s="368">
        <f t="shared" si="2"/>
        <v>0.1128912</v>
      </c>
      <c r="F69" s="370">
        <v>3.2440000000000002</v>
      </c>
    </row>
    <row r="70" spans="1:6" s="364" customFormat="1" ht="18" customHeight="1">
      <c r="A70" s="372" t="s">
        <v>478</v>
      </c>
      <c r="B70" s="368">
        <f t="shared" si="3"/>
        <v>0.21600359999999999</v>
      </c>
      <c r="C70" s="370">
        <v>6.2069999999999999</v>
      </c>
      <c r="D70" s="371" t="s">
        <v>477</v>
      </c>
      <c r="E70" s="368">
        <f t="shared" si="2"/>
        <v>0.25637160000000003</v>
      </c>
      <c r="F70" s="370">
        <v>7.367</v>
      </c>
    </row>
    <row r="71" spans="1:6" s="364" customFormat="1" ht="18" customHeight="1">
      <c r="A71" s="372" t="s">
        <v>476</v>
      </c>
      <c r="B71" s="368">
        <f t="shared" si="3"/>
        <v>0.23549160000000002</v>
      </c>
      <c r="C71" s="370">
        <v>6.7670000000000003</v>
      </c>
      <c r="D71" s="371" t="s">
        <v>475</v>
      </c>
      <c r="E71" s="368">
        <f t="shared" si="2"/>
        <v>0.14285400000000001</v>
      </c>
      <c r="F71" s="370">
        <v>4.1050000000000004</v>
      </c>
    </row>
    <row r="72" spans="1:6" s="364" customFormat="1" ht="18" customHeight="1">
      <c r="A72" s="372" t="s">
        <v>474</v>
      </c>
      <c r="B72" s="368">
        <f t="shared" si="3"/>
        <v>0.13965239999999998</v>
      </c>
      <c r="C72" s="370">
        <v>4.0129999999999999</v>
      </c>
      <c r="D72" s="371" t="s">
        <v>473</v>
      </c>
      <c r="E72" s="368">
        <f t="shared" ref="E72:E85" si="4">34.8*F72*0.001</f>
        <v>0.14984879999999998</v>
      </c>
      <c r="F72" s="370">
        <v>4.306</v>
      </c>
    </row>
    <row r="73" spans="1:6" s="364" customFormat="1" ht="18" customHeight="1">
      <c r="A73" s="372" t="s">
        <v>472</v>
      </c>
      <c r="B73" s="368">
        <f t="shared" si="3"/>
        <v>0.19467120000000002</v>
      </c>
      <c r="C73" s="370">
        <v>5.5940000000000003</v>
      </c>
      <c r="D73" s="371" t="s">
        <v>471</v>
      </c>
      <c r="E73" s="368">
        <f t="shared" si="4"/>
        <v>0.183222</v>
      </c>
      <c r="F73" s="370">
        <v>5.2649999999999997</v>
      </c>
    </row>
    <row r="74" spans="1:6" s="364" customFormat="1" ht="18" customHeight="1">
      <c r="A74" s="372" t="s">
        <v>470</v>
      </c>
      <c r="B74" s="368">
        <f t="shared" si="3"/>
        <v>0.19265279999999996</v>
      </c>
      <c r="C74" s="370">
        <v>5.5359999999999996</v>
      </c>
      <c r="D74" s="371" t="s">
        <v>469</v>
      </c>
      <c r="E74" s="368">
        <f t="shared" si="4"/>
        <v>8.13276E-2</v>
      </c>
      <c r="F74" s="370">
        <v>2.3370000000000002</v>
      </c>
    </row>
    <row r="75" spans="1:6" s="364" customFormat="1" ht="18" customHeight="1">
      <c r="A75" s="372" t="s">
        <v>468</v>
      </c>
      <c r="B75" s="368">
        <f t="shared" ref="B75:B86" si="5">34.8*C75*0.001</f>
        <v>0.22849679999999997</v>
      </c>
      <c r="C75" s="370">
        <v>6.5659999999999998</v>
      </c>
      <c r="D75" s="371" t="s">
        <v>467</v>
      </c>
      <c r="E75" s="368">
        <f t="shared" si="4"/>
        <v>0.28508159999999999</v>
      </c>
      <c r="F75" s="370">
        <v>8.1920000000000002</v>
      </c>
    </row>
    <row r="76" spans="1:6" s="364" customFormat="1" ht="18" customHeight="1">
      <c r="A76" s="372" t="s">
        <v>466</v>
      </c>
      <c r="B76" s="368">
        <f t="shared" si="5"/>
        <v>0.19404479999999999</v>
      </c>
      <c r="C76" s="370">
        <v>5.5759999999999996</v>
      </c>
      <c r="D76" s="371" t="s">
        <v>465</v>
      </c>
      <c r="E76" s="368">
        <f t="shared" si="4"/>
        <v>0.27182279999999998</v>
      </c>
      <c r="F76" s="370">
        <v>7.8109999999999999</v>
      </c>
    </row>
    <row r="77" spans="1:6" s="364" customFormat="1" ht="18" customHeight="1">
      <c r="A77" s="372" t="s">
        <v>464</v>
      </c>
      <c r="B77" s="368">
        <f t="shared" si="5"/>
        <v>0.1085412</v>
      </c>
      <c r="C77" s="370">
        <v>3.1190000000000002</v>
      </c>
      <c r="D77" s="371" t="s">
        <v>463</v>
      </c>
      <c r="E77" s="368">
        <f t="shared" si="4"/>
        <v>0.1248624</v>
      </c>
      <c r="F77" s="370">
        <v>3.5880000000000001</v>
      </c>
    </row>
    <row r="78" spans="1:6" s="364" customFormat="1" ht="18" customHeight="1">
      <c r="A78" s="372" t="s">
        <v>462</v>
      </c>
      <c r="B78" s="368">
        <f t="shared" si="5"/>
        <v>0.17187719999999998</v>
      </c>
      <c r="C78" s="370">
        <v>4.9390000000000001</v>
      </c>
      <c r="D78" s="371" t="s">
        <v>461</v>
      </c>
      <c r="E78" s="368">
        <f t="shared" si="4"/>
        <v>0.26896920000000002</v>
      </c>
      <c r="F78" s="370">
        <v>7.7290000000000001</v>
      </c>
    </row>
    <row r="79" spans="1:6" s="364" customFormat="1" ht="18" customHeight="1">
      <c r="A79" s="372" t="s">
        <v>460</v>
      </c>
      <c r="B79" s="368">
        <f t="shared" si="5"/>
        <v>0.13728599999999996</v>
      </c>
      <c r="C79" s="370">
        <v>3.9449999999999998</v>
      </c>
      <c r="D79" s="371" t="s">
        <v>459</v>
      </c>
      <c r="E79" s="368">
        <f t="shared" si="4"/>
        <v>0.26270519999999997</v>
      </c>
      <c r="F79" s="370">
        <v>7.5490000000000004</v>
      </c>
    </row>
    <row r="80" spans="1:6" s="364" customFormat="1" ht="18" customHeight="1">
      <c r="A80" s="372" t="s">
        <v>458</v>
      </c>
      <c r="B80" s="368">
        <f t="shared" si="5"/>
        <v>0.14038319999999999</v>
      </c>
      <c r="C80" s="370">
        <v>4.0339999999999998</v>
      </c>
      <c r="D80" s="371" t="s">
        <v>457</v>
      </c>
      <c r="E80" s="368">
        <f t="shared" si="4"/>
        <v>0.24304319999999999</v>
      </c>
      <c r="F80" s="370">
        <v>6.984</v>
      </c>
    </row>
    <row r="81" spans="1:6" s="364" customFormat="1" ht="18" customHeight="1">
      <c r="A81" s="372" t="s">
        <v>456</v>
      </c>
      <c r="B81" s="368">
        <f t="shared" si="5"/>
        <v>0.17121599999999998</v>
      </c>
      <c r="C81" s="370">
        <v>4.92</v>
      </c>
      <c r="D81" s="371" t="s">
        <v>455</v>
      </c>
      <c r="E81" s="368">
        <f t="shared" si="4"/>
        <v>0.36675719999999995</v>
      </c>
      <c r="F81" s="370">
        <v>10.539</v>
      </c>
    </row>
    <row r="82" spans="1:6" s="364" customFormat="1" ht="18" customHeight="1">
      <c r="A82" s="372" t="s">
        <v>454</v>
      </c>
      <c r="B82" s="368">
        <f t="shared" si="5"/>
        <v>0.21085319999999999</v>
      </c>
      <c r="C82" s="370">
        <v>6.0590000000000002</v>
      </c>
      <c r="D82" s="371" t="s">
        <v>453</v>
      </c>
      <c r="E82" s="368">
        <f t="shared" si="4"/>
        <v>0.21899640000000001</v>
      </c>
      <c r="F82" s="370">
        <v>6.2930000000000001</v>
      </c>
    </row>
    <row r="83" spans="1:6" s="364" customFormat="1" ht="18" customHeight="1">
      <c r="A83" s="372" t="s">
        <v>452</v>
      </c>
      <c r="B83" s="368">
        <f t="shared" si="5"/>
        <v>0.2660112</v>
      </c>
      <c r="C83" s="370">
        <v>7.6440000000000001</v>
      </c>
      <c r="D83" s="371" t="s">
        <v>451</v>
      </c>
      <c r="E83" s="368">
        <f t="shared" si="4"/>
        <v>0.11202119999999999</v>
      </c>
      <c r="F83" s="370">
        <v>3.2189999999999999</v>
      </c>
    </row>
    <row r="84" spans="1:6" s="364" customFormat="1" ht="18" customHeight="1">
      <c r="A84" s="372" t="s">
        <v>450</v>
      </c>
      <c r="B84" s="368">
        <f t="shared" si="5"/>
        <v>0.23597879999999999</v>
      </c>
      <c r="C84" s="370">
        <v>6.7809999999999997</v>
      </c>
      <c r="D84" s="371" t="s">
        <v>449</v>
      </c>
      <c r="E84" s="368">
        <f t="shared" si="4"/>
        <v>0.21812639999999997</v>
      </c>
      <c r="F84" s="370">
        <v>6.2679999999999998</v>
      </c>
    </row>
    <row r="85" spans="1:6" s="364" customFormat="1" ht="18" customHeight="1">
      <c r="A85" s="372" t="s">
        <v>448</v>
      </c>
      <c r="B85" s="368">
        <f t="shared" si="5"/>
        <v>0.52885559999999998</v>
      </c>
      <c r="C85" s="370">
        <v>15.196999999999999</v>
      </c>
      <c r="D85" s="371" t="s">
        <v>447</v>
      </c>
      <c r="E85" s="368">
        <f t="shared" si="4"/>
        <v>3.48E-4</v>
      </c>
      <c r="F85" s="370">
        <v>0.01</v>
      </c>
    </row>
    <row r="86" spans="1:6" s="364" customFormat="1" ht="18" customHeight="1">
      <c r="A86" s="369" t="s">
        <v>446</v>
      </c>
      <c r="B86" s="368">
        <f t="shared" si="5"/>
        <v>0.26903879999999997</v>
      </c>
      <c r="C86" s="365">
        <v>7.7309999999999999</v>
      </c>
      <c r="D86" s="367"/>
      <c r="E86" s="366"/>
      <c r="F86" s="365"/>
    </row>
    <row r="87" spans="1:6" s="360" customFormat="1" ht="15" customHeight="1">
      <c r="A87" s="363" t="s">
        <v>445</v>
      </c>
      <c r="B87" s="363"/>
      <c r="C87" s="361"/>
      <c r="E87" s="362"/>
      <c r="F87" s="361"/>
    </row>
    <row r="88" spans="1:6" s="360" customFormat="1" ht="15" customHeight="1">
      <c r="A88" s="360" t="s">
        <v>444</v>
      </c>
      <c r="B88" s="362"/>
      <c r="C88" s="361"/>
      <c r="E88" s="362"/>
      <c r="F88" s="361"/>
    </row>
  </sheetData>
  <mergeCells count="4">
    <mergeCell ref="A3:F3"/>
    <mergeCell ref="A4:D4"/>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
  <sheetViews>
    <sheetView zoomScaleNormal="100" zoomScaleSheetLayoutView="100" workbookViewId="0">
      <selection activeCell="A2" sqref="A2:D2"/>
    </sheetView>
  </sheetViews>
  <sheetFormatPr defaultColWidth="9" defaultRowHeight="14.25"/>
  <cols>
    <col min="1" max="1" width="15.75" style="24" customWidth="1"/>
    <col min="2" max="7" width="18.625" style="1528" customWidth="1"/>
    <col min="8" max="13" width="11.625" style="24" customWidth="1"/>
    <col min="14"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41" customFormat="1" ht="19.899999999999999" customHeight="1">
      <c r="A3" s="3048" t="s">
        <v>4260</v>
      </c>
      <c r="B3" s="3048"/>
      <c r="C3" s="3048"/>
      <c r="D3" s="3048"/>
      <c r="E3" s="3048"/>
      <c r="F3" s="3048"/>
      <c r="G3" s="3048"/>
    </row>
    <row r="4" spans="1:26" s="90" customFormat="1" ht="15" customHeight="1" thickBot="1">
      <c r="A4" s="35" t="s">
        <v>898</v>
      </c>
      <c r="B4" s="410"/>
      <c r="C4" s="1419"/>
      <c r="D4" s="1419"/>
      <c r="E4" s="1419"/>
      <c r="F4" s="1419"/>
      <c r="G4" s="1419"/>
    </row>
    <row r="5" spans="1:26" ht="18" customHeight="1" thickTop="1">
      <c r="A5" s="1785" t="s">
        <v>697</v>
      </c>
      <c r="B5" s="2577" t="s">
        <v>4259</v>
      </c>
      <c r="C5" s="2576" t="s">
        <v>4237</v>
      </c>
      <c r="D5" s="2575" t="s">
        <v>4236</v>
      </c>
      <c r="E5" s="2575" t="s">
        <v>4258</v>
      </c>
      <c r="F5" s="2575" t="s">
        <v>4257</v>
      </c>
      <c r="G5" s="1806" t="s">
        <v>4256</v>
      </c>
      <c r="H5" s="138"/>
    </row>
    <row r="6" spans="1:26" ht="18" customHeight="1">
      <c r="A6" s="17" t="s">
        <v>661</v>
      </c>
      <c r="B6" s="419">
        <v>32399362560</v>
      </c>
      <c r="C6" s="418">
        <v>27681879682</v>
      </c>
      <c r="D6" s="418">
        <v>685349131</v>
      </c>
      <c r="E6" s="418">
        <v>261240000</v>
      </c>
      <c r="F6" s="418">
        <v>52640000</v>
      </c>
      <c r="G6" s="418">
        <v>3718253747</v>
      </c>
      <c r="H6" s="2574"/>
      <c r="I6" s="2574"/>
    </row>
    <row r="7" spans="1:26" ht="18" customHeight="1">
      <c r="A7" s="17">
        <v>29</v>
      </c>
      <c r="B7" s="419">
        <v>30888938747</v>
      </c>
      <c r="C7" s="418">
        <v>26482219400</v>
      </c>
      <c r="D7" s="418">
        <v>598894379</v>
      </c>
      <c r="E7" s="418">
        <v>196140000</v>
      </c>
      <c r="F7" s="418">
        <v>42770000</v>
      </c>
      <c r="G7" s="418">
        <v>3568914968</v>
      </c>
      <c r="H7" s="2574"/>
      <c r="I7" s="2574"/>
    </row>
    <row r="8" spans="1:26" ht="18" customHeight="1">
      <c r="A8" s="17">
        <v>30</v>
      </c>
      <c r="B8" s="418">
        <v>30218676734</v>
      </c>
      <c r="C8" s="418">
        <v>25875639419</v>
      </c>
      <c r="D8" s="418">
        <v>531865124</v>
      </c>
      <c r="E8" s="418">
        <v>185640000</v>
      </c>
      <c r="F8" s="418">
        <v>41650000</v>
      </c>
      <c r="G8" s="418">
        <v>3583882191</v>
      </c>
      <c r="H8" s="2574"/>
      <c r="I8" s="2574"/>
    </row>
    <row r="9" spans="1:26" s="399" customFormat="1" ht="18" customHeight="1">
      <c r="A9" s="2573" t="s">
        <v>660</v>
      </c>
      <c r="B9" s="2572">
        <v>29073424716</v>
      </c>
      <c r="C9" s="2571">
        <v>24853202943</v>
      </c>
      <c r="D9" s="2571">
        <v>477944944</v>
      </c>
      <c r="E9" s="2571">
        <v>171360000</v>
      </c>
      <c r="F9" s="2571">
        <v>38220000</v>
      </c>
      <c r="G9" s="2571">
        <v>3532696829</v>
      </c>
      <c r="H9" s="2487"/>
      <c r="I9" s="2487"/>
    </row>
    <row r="10" spans="1:26" s="391" customFormat="1" ht="18" customHeight="1">
      <c r="A10" s="2570">
        <v>2</v>
      </c>
      <c r="B10" s="2513">
        <f>SUM(C10:G10)</f>
        <v>28056092469</v>
      </c>
      <c r="C10" s="2513">
        <v>23896791181</v>
      </c>
      <c r="D10" s="2513">
        <v>392965001</v>
      </c>
      <c r="E10" s="2513">
        <v>140280000</v>
      </c>
      <c r="F10" s="2513">
        <v>39760000</v>
      </c>
      <c r="G10" s="2513">
        <v>3586296287</v>
      </c>
      <c r="H10" s="2569"/>
      <c r="I10" s="2569"/>
    </row>
    <row r="11" spans="1:26" s="90" customFormat="1" ht="15" customHeight="1">
      <c r="A11" s="659" t="s">
        <v>4255</v>
      </c>
      <c r="B11" s="2568"/>
      <c r="C11" s="2568"/>
      <c r="D11" s="2567"/>
      <c r="E11" s="2567"/>
      <c r="F11" s="2567"/>
      <c r="G11" s="2567"/>
    </row>
    <row r="12" spans="1:26">
      <c r="A12" s="2566"/>
      <c r="B12" s="2565"/>
      <c r="C12" s="2565"/>
      <c r="D12" s="2562"/>
      <c r="E12" s="2562"/>
      <c r="F12" s="2562"/>
      <c r="G12" s="2562"/>
    </row>
    <row r="13" spans="1:26">
      <c r="A13" s="2566"/>
      <c r="B13" s="2565"/>
      <c r="C13" s="2565"/>
      <c r="D13" s="2562"/>
      <c r="E13" s="2562"/>
      <c r="F13" s="2562"/>
      <c r="G13" s="2562"/>
    </row>
    <row r="14" spans="1:26">
      <c r="A14" s="2541"/>
      <c r="B14" s="2562"/>
      <c r="C14" s="2564"/>
      <c r="D14" s="2562"/>
      <c r="E14" s="2563"/>
      <c r="F14" s="2562"/>
      <c r="G14" s="2562"/>
    </row>
  </sheetData>
  <mergeCells count="3">
    <mergeCell ref="A3:G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
  <sheetViews>
    <sheetView zoomScaleNormal="100" zoomScaleSheetLayoutView="100" workbookViewId="0">
      <selection activeCell="A2" sqref="A2:D2"/>
    </sheetView>
  </sheetViews>
  <sheetFormatPr defaultColWidth="9" defaultRowHeight="14.25"/>
  <cols>
    <col min="1" max="1" width="15.75" style="24" customWidth="1"/>
    <col min="2" max="6" width="20.625" style="24" customWidth="1"/>
    <col min="7" max="7" width="11.125" style="24" customWidth="1"/>
    <col min="8" max="8" width="13.375" style="24" customWidth="1"/>
    <col min="9"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14" customFormat="1" ht="25.9" customHeight="1">
      <c r="A3" s="3737" t="s">
        <v>4264</v>
      </c>
      <c r="B3" s="3737"/>
      <c r="C3" s="3737"/>
      <c r="D3" s="3737"/>
      <c r="E3" s="3737"/>
      <c r="F3" s="3737"/>
    </row>
    <row r="4" spans="1:26" s="90" customFormat="1" ht="15" customHeight="1">
      <c r="A4" s="1867"/>
      <c r="B4" s="1867"/>
      <c r="C4" s="1867"/>
      <c r="D4" s="1867"/>
      <c r="E4" s="1867"/>
      <c r="F4" s="1867"/>
    </row>
    <row r="5" spans="1:26" s="90" customFormat="1" ht="15" customHeight="1" thickBot="1">
      <c r="A5" s="1865" t="s">
        <v>898</v>
      </c>
      <c r="B5" s="1865"/>
      <c r="C5" s="1866"/>
      <c r="D5" s="1866"/>
      <c r="E5" s="1866"/>
      <c r="F5" s="1866"/>
    </row>
    <row r="6" spans="1:26" ht="18" customHeight="1" thickTop="1">
      <c r="A6" s="1875" t="s">
        <v>697</v>
      </c>
      <c r="B6" s="2583" t="s">
        <v>999</v>
      </c>
      <c r="C6" s="2583" t="s">
        <v>997</v>
      </c>
      <c r="D6" s="2583" t="s">
        <v>4263</v>
      </c>
      <c r="E6" s="2583" t="s">
        <v>22</v>
      </c>
      <c r="F6" s="1872" t="s">
        <v>4262</v>
      </c>
    </row>
    <row r="7" spans="1:26" ht="18" customHeight="1">
      <c r="A7" s="2582" t="s">
        <v>661</v>
      </c>
      <c r="B7" s="2581">
        <v>12386933926</v>
      </c>
      <c r="C7" s="2580">
        <v>163330</v>
      </c>
      <c r="D7" s="2580">
        <v>106732</v>
      </c>
      <c r="E7" s="2580">
        <v>75840</v>
      </c>
      <c r="F7" s="2580">
        <v>116056</v>
      </c>
    </row>
    <row r="8" spans="1:26" ht="18" customHeight="1">
      <c r="A8" s="2582">
        <v>29</v>
      </c>
      <c r="B8" s="2581">
        <v>12163453689</v>
      </c>
      <c r="C8" s="2580">
        <v>166152</v>
      </c>
      <c r="D8" s="2580">
        <v>111057</v>
      </c>
      <c r="E8" s="2580">
        <v>73207</v>
      </c>
      <c r="F8" s="2580">
        <v>109524</v>
      </c>
    </row>
    <row r="9" spans="1:26" ht="18" customHeight="1">
      <c r="A9" s="2582">
        <v>30</v>
      </c>
      <c r="B9" s="2581">
        <v>11956060879</v>
      </c>
      <c r="C9" s="2580">
        <v>168298</v>
      </c>
      <c r="D9" s="2580">
        <v>114184</v>
      </c>
      <c r="E9" s="2580">
        <v>71041</v>
      </c>
      <c r="F9" s="2580">
        <v>104709</v>
      </c>
    </row>
    <row r="10" spans="1:26" s="399" customFormat="1" ht="18" customHeight="1">
      <c r="A10" s="2573" t="s">
        <v>660</v>
      </c>
      <c r="B10" s="2581">
        <v>11522116920</v>
      </c>
      <c r="C10" s="2580">
        <v>166849.36965115773</v>
      </c>
      <c r="D10" s="2580">
        <v>115157.8323921843</v>
      </c>
      <c r="E10" s="2580">
        <v>69057</v>
      </c>
      <c r="F10" s="2580">
        <v>100055</v>
      </c>
    </row>
    <row r="11" spans="1:26" s="391" customFormat="1" ht="18" customHeight="1">
      <c r="A11" s="2570">
        <v>2</v>
      </c>
      <c r="B11" s="2579">
        <v>10982402113</v>
      </c>
      <c r="C11" s="2578">
        <v>160919</v>
      </c>
      <c r="D11" s="2578">
        <v>111855</v>
      </c>
      <c r="E11" s="2578">
        <v>68248</v>
      </c>
      <c r="F11" s="2578">
        <v>98184</v>
      </c>
    </row>
    <row r="12" spans="1:26" s="90" customFormat="1" ht="15" customHeight="1">
      <c r="A12" s="1825" t="s">
        <v>4261</v>
      </c>
      <c r="B12" s="1825"/>
      <c r="C12" s="1825"/>
      <c r="D12" s="1825"/>
      <c r="E12" s="1825"/>
      <c r="F12" s="1825"/>
    </row>
    <row r="13" spans="1:26" s="90" customFormat="1" ht="15" customHeight="1">
      <c r="A13" s="90" t="s">
        <v>4255</v>
      </c>
    </row>
  </sheetData>
  <mergeCells count="3">
    <mergeCell ref="A3:F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
  <sheetViews>
    <sheetView zoomScaleNormal="100" zoomScaleSheetLayoutView="100" workbookViewId="0">
      <selection activeCell="A4" sqref="A4"/>
    </sheetView>
  </sheetViews>
  <sheetFormatPr defaultColWidth="9" defaultRowHeight="14.25"/>
  <cols>
    <col min="1" max="1" width="4.75" style="357" customWidth="1"/>
    <col min="2" max="2" width="15.75" style="357" customWidth="1"/>
    <col min="3" max="3" width="12.75" style="357" customWidth="1"/>
    <col min="4" max="9" width="10.75" style="357" customWidth="1"/>
    <col min="10" max="12" width="8.75" style="357" customWidth="1"/>
    <col min="13" max="14" width="11.625" style="357" customWidth="1"/>
    <col min="15" max="16384" width="9" style="357"/>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389" customFormat="1" ht="25.9" customHeight="1">
      <c r="A3" s="3128" t="s">
        <v>4310</v>
      </c>
      <c r="B3" s="3128"/>
      <c r="C3" s="3128"/>
      <c r="D3" s="3128"/>
      <c r="E3" s="3128"/>
      <c r="F3" s="3128"/>
      <c r="G3" s="3128"/>
      <c r="H3" s="3128"/>
      <c r="I3" s="3128"/>
      <c r="J3" s="3128"/>
      <c r="K3" s="3128"/>
      <c r="L3" s="3128"/>
    </row>
    <row r="4" spans="1:26" s="360" customFormat="1" ht="15" customHeight="1">
      <c r="A4" s="2617"/>
      <c r="B4" s="2617"/>
      <c r="C4" s="2617"/>
      <c r="D4" s="2617"/>
      <c r="E4" s="2617"/>
      <c r="F4" s="2617"/>
      <c r="G4" s="2617"/>
      <c r="H4" s="2617"/>
      <c r="I4" s="2617"/>
      <c r="J4" s="2617"/>
      <c r="K4" s="2617"/>
      <c r="L4" s="2617"/>
    </row>
    <row r="5" spans="1:26" s="360" customFormat="1" ht="15" customHeight="1" thickBot="1"/>
    <row r="6" spans="1:26" ht="18" customHeight="1" thickTop="1">
      <c r="A6" s="3189" t="s">
        <v>4309</v>
      </c>
      <c r="B6" s="3917"/>
      <c r="C6" s="3920" t="s">
        <v>4308</v>
      </c>
      <c r="D6" s="3917" t="s">
        <v>4307</v>
      </c>
      <c r="E6" s="3917"/>
      <c r="F6" s="3917"/>
      <c r="G6" s="3917" t="s">
        <v>4306</v>
      </c>
      <c r="H6" s="3917"/>
      <c r="I6" s="3917"/>
      <c r="J6" s="3917" t="s">
        <v>4305</v>
      </c>
      <c r="K6" s="3917"/>
      <c r="L6" s="3185"/>
    </row>
    <row r="7" spans="1:26" ht="18" customHeight="1">
      <c r="A7" s="3180"/>
      <c r="B7" s="3918"/>
      <c r="C7" s="3921"/>
      <c r="D7" s="487" t="s">
        <v>25</v>
      </c>
      <c r="E7" s="1814" t="s">
        <v>1</v>
      </c>
      <c r="F7" s="1107" t="s">
        <v>2</v>
      </c>
      <c r="G7" s="487" t="s">
        <v>25</v>
      </c>
      <c r="H7" s="1814" t="s">
        <v>1</v>
      </c>
      <c r="I7" s="1107" t="s">
        <v>2</v>
      </c>
      <c r="J7" s="487" t="s">
        <v>25</v>
      </c>
      <c r="K7" s="1814" t="s">
        <v>1</v>
      </c>
      <c r="L7" s="1813" t="s">
        <v>2</v>
      </c>
    </row>
    <row r="8" spans="1:26" s="360" customFormat="1" ht="18" customHeight="1">
      <c r="A8" s="494"/>
      <c r="B8" s="2616"/>
      <c r="C8" s="508"/>
      <c r="D8" s="494" t="s">
        <v>1088</v>
      </c>
      <c r="E8" s="494" t="s">
        <v>1088</v>
      </c>
      <c r="F8" s="494" t="s">
        <v>1088</v>
      </c>
      <c r="G8" s="494" t="s">
        <v>1088</v>
      </c>
      <c r="H8" s="494" t="s">
        <v>1088</v>
      </c>
      <c r="I8" s="494" t="s">
        <v>1088</v>
      </c>
      <c r="J8" s="494" t="s">
        <v>2655</v>
      </c>
      <c r="K8" s="494" t="s">
        <v>2655</v>
      </c>
      <c r="L8" s="494" t="s">
        <v>2655</v>
      </c>
    </row>
    <row r="9" spans="1:26" ht="18" customHeight="1">
      <c r="A9" s="3919" t="s">
        <v>4304</v>
      </c>
      <c r="B9" s="2615" t="s">
        <v>4303</v>
      </c>
      <c r="C9" s="2594" t="s">
        <v>4300</v>
      </c>
      <c r="D9" s="2597">
        <v>359361</v>
      </c>
      <c r="E9" s="2597">
        <v>180149</v>
      </c>
      <c r="F9" s="2597">
        <v>179212</v>
      </c>
      <c r="G9" s="2597">
        <v>235384</v>
      </c>
      <c r="H9" s="2597">
        <v>117563</v>
      </c>
      <c r="I9" s="2597">
        <v>117821</v>
      </c>
      <c r="J9" s="2596">
        <v>65.5</v>
      </c>
      <c r="K9" s="2596">
        <v>65.260000000000005</v>
      </c>
      <c r="L9" s="2596">
        <v>65.739999999999995</v>
      </c>
    </row>
    <row r="10" spans="1:26" ht="18" customHeight="1">
      <c r="A10" s="3919"/>
      <c r="B10" s="2615" t="s">
        <v>4302</v>
      </c>
      <c r="C10" s="2594" t="s">
        <v>4300</v>
      </c>
      <c r="D10" s="2597">
        <v>359361</v>
      </c>
      <c r="E10" s="2597">
        <v>180149</v>
      </c>
      <c r="F10" s="2597">
        <v>179212</v>
      </c>
      <c r="G10" s="2597">
        <v>235295</v>
      </c>
      <c r="H10" s="2597">
        <v>117504</v>
      </c>
      <c r="I10" s="2597">
        <v>117791</v>
      </c>
      <c r="J10" s="2596">
        <v>65.48</v>
      </c>
      <c r="K10" s="2596">
        <v>65.23</v>
      </c>
      <c r="L10" s="2596">
        <v>65.73</v>
      </c>
    </row>
    <row r="11" spans="1:26" ht="18" customHeight="1">
      <c r="A11" s="3919"/>
      <c r="B11" s="2615" t="s">
        <v>4303</v>
      </c>
      <c r="C11" s="2594" t="s">
        <v>4276</v>
      </c>
      <c r="D11" s="2597">
        <v>362394</v>
      </c>
      <c r="E11" s="2597">
        <v>181301</v>
      </c>
      <c r="F11" s="2597">
        <v>181093</v>
      </c>
      <c r="G11" s="2597">
        <v>213129</v>
      </c>
      <c r="H11" s="2597">
        <v>106108</v>
      </c>
      <c r="I11" s="2597">
        <v>107021</v>
      </c>
      <c r="J11" s="2596">
        <v>58.81</v>
      </c>
      <c r="K11" s="2596">
        <v>58.53</v>
      </c>
      <c r="L11" s="2596">
        <v>59.1</v>
      </c>
    </row>
    <row r="12" spans="1:26" ht="18" customHeight="1">
      <c r="A12" s="3919"/>
      <c r="B12" s="2615" t="s">
        <v>4302</v>
      </c>
      <c r="C12" s="2594" t="s">
        <v>4276</v>
      </c>
      <c r="D12" s="2597">
        <v>362394</v>
      </c>
      <c r="E12" s="2597">
        <v>181301</v>
      </c>
      <c r="F12" s="2597">
        <v>181093</v>
      </c>
      <c r="G12" s="2597">
        <v>213475</v>
      </c>
      <c r="H12" s="2597">
        <v>106238</v>
      </c>
      <c r="I12" s="2597">
        <v>107237</v>
      </c>
      <c r="J12" s="2596">
        <v>58.91</v>
      </c>
      <c r="K12" s="2596">
        <v>58.6</v>
      </c>
      <c r="L12" s="2596">
        <v>59.22</v>
      </c>
    </row>
    <row r="13" spans="1:26" ht="18" customHeight="1">
      <c r="A13" s="3919"/>
      <c r="B13" s="2615" t="s">
        <v>4303</v>
      </c>
      <c r="C13" s="2594" t="s">
        <v>4298</v>
      </c>
      <c r="D13" s="2597">
        <v>364059</v>
      </c>
      <c r="E13" s="2597">
        <v>181694</v>
      </c>
      <c r="F13" s="2597">
        <v>182365</v>
      </c>
      <c r="G13" s="2597">
        <v>187740</v>
      </c>
      <c r="H13" s="2597">
        <v>93866</v>
      </c>
      <c r="I13" s="2597">
        <v>93874</v>
      </c>
      <c r="J13" s="2604">
        <v>51.57</v>
      </c>
      <c r="K13" s="2596">
        <v>51.66</v>
      </c>
      <c r="L13" s="2596">
        <v>51.48</v>
      </c>
    </row>
    <row r="14" spans="1:26" ht="18" customHeight="1">
      <c r="A14" s="3919"/>
      <c r="B14" s="2615" t="s">
        <v>4302</v>
      </c>
      <c r="C14" s="2594" t="s">
        <v>4298</v>
      </c>
      <c r="D14" s="2597">
        <v>364059</v>
      </c>
      <c r="E14" s="2597">
        <v>181694</v>
      </c>
      <c r="F14" s="2597">
        <v>182365</v>
      </c>
      <c r="G14" s="2597">
        <v>187758</v>
      </c>
      <c r="H14" s="2597">
        <v>93768</v>
      </c>
      <c r="I14" s="2597">
        <v>93990</v>
      </c>
      <c r="J14" s="2596">
        <v>51.57</v>
      </c>
      <c r="K14" s="2596">
        <v>51.61</v>
      </c>
      <c r="L14" s="2596">
        <v>51.54</v>
      </c>
    </row>
    <row r="15" spans="1:26" ht="18" customHeight="1">
      <c r="A15" s="3919"/>
      <c r="B15" s="2615" t="s">
        <v>4303</v>
      </c>
      <c r="C15" s="2594" t="s">
        <v>4297</v>
      </c>
      <c r="D15" s="2597">
        <v>376836</v>
      </c>
      <c r="E15" s="2597">
        <v>187843</v>
      </c>
      <c r="F15" s="2597">
        <v>188993</v>
      </c>
      <c r="G15" s="2597">
        <v>189437</v>
      </c>
      <c r="H15" s="2597">
        <v>94320</v>
      </c>
      <c r="I15" s="2597">
        <v>95117</v>
      </c>
      <c r="J15" s="2596">
        <v>50.269999999999996</v>
      </c>
      <c r="K15" s="2596">
        <v>50.21</v>
      </c>
      <c r="L15" s="2596">
        <v>50.33</v>
      </c>
    </row>
    <row r="16" spans="1:26" ht="18" customHeight="1">
      <c r="A16" s="3919"/>
      <c r="B16" s="2615" t="s">
        <v>4302</v>
      </c>
      <c r="C16" s="2594" t="s">
        <v>4297</v>
      </c>
      <c r="D16" s="2597">
        <v>376836</v>
      </c>
      <c r="E16" s="2597">
        <v>187843</v>
      </c>
      <c r="F16" s="2597">
        <v>188993</v>
      </c>
      <c r="G16" s="2597">
        <v>189417</v>
      </c>
      <c r="H16" s="2597">
        <v>94298</v>
      </c>
      <c r="I16" s="2597">
        <v>95119</v>
      </c>
      <c r="J16" s="2596">
        <v>50.265000000000001</v>
      </c>
      <c r="K16" s="2596">
        <v>50.2</v>
      </c>
      <c r="L16" s="2596">
        <v>50.33</v>
      </c>
    </row>
    <row r="17" spans="1:12" ht="18" customHeight="1">
      <c r="A17" s="3919"/>
      <c r="B17" s="2615" t="s">
        <v>4303</v>
      </c>
      <c r="C17" s="2594" t="s">
        <v>4296</v>
      </c>
      <c r="D17" s="2592">
        <f>SUM(E17:F17)</f>
        <v>381481</v>
      </c>
      <c r="E17" s="2592">
        <v>189746</v>
      </c>
      <c r="F17" s="2592">
        <v>191735</v>
      </c>
      <c r="G17" s="2592">
        <f>SUM(H17:I17)</f>
        <v>203244</v>
      </c>
      <c r="H17" s="2592">
        <v>100054</v>
      </c>
      <c r="I17" s="2592">
        <v>103190</v>
      </c>
      <c r="J17" s="2591">
        <v>53.28</v>
      </c>
      <c r="K17" s="2591">
        <v>52.73</v>
      </c>
      <c r="L17" s="2591">
        <v>53.82</v>
      </c>
    </row>
    <row r="18" spans="1:12" ht="18" customHeight="1">
      <c r="A18" s="3919"/>
      <c r="B18" s="2615" t="s">
        <v>4302</v>
      </c>
      <c r="C18" s="2594" t="s">
        <v>4296</v>
      </c>
      <c r="D18" s="2592">
        <f>SUM(E18:F18)</f>
        <v>381481</v>
      </c>
      <c r="E18" s="2592">
        <v>189746</v>
      </c>
      <c r="F18" s="2592">
        <v>191735</v>
      </c>
      <c r="G18" s="2592">
        <f>SUM(H18:I18)</f>
        <v>203223</v>
      </c>
      <c r="H18" s="2592">
        <v>100050</v>
      </c>
      <c r="I18" s="2592">
        <v>103173</v>
      </c>
      <c r="J18" s="2591">
        <v>53.27</v>
      </c>
      <c r="K18" s="2591">
        <v>52.73</v>
      </c>
      <c r="L18" s="2591">
        <v>53.81</v>
      </c>
    </row>
    <row r="19" spans="1:12" ht="18" customHeight="1">
      <c r="A19" s="1109"/>
      <c r="B19" s="2595"/>
      <c r="C19" s="2602"/>
      <c r="D19" s="2601"/>
      <c r="E19" s="2601"/>
      <c r="F19" s="2601"/>
      <c r="G19" s="2601"/>
      <c r="H19" s="2601"/>
      <c r="I19" s="2601"/>
      <c r="J19" s="2600"/>
      <c r="K19" s="2600"/>
      <c r="L19" s="2600"/>
    </row>
    <row r="20" spans="1:12" ht="18" customHeight="1">
      <c r="A20" s="3912" t="s">
        <v>4301</v>
      </c>
      <c r="B20" s="3913"/>
      <c r="C20" s="2594" t="s">
        <v>4300</v>
      </c>
      <c r="D20" s="2597">
        <v>358906</v>
      </c>
      <c r="E20" s="2597">
        <v>179917</v>
      </c>
      <c r="F20" s="2597">
        <v>178989</v>
      </c>
      <c r="G20" s="2597">
        <v>230882</v>
      </c>
      <c r="H20" s="2597">
        <v>115068</v>
      </c>
      <c r="I20" s="2597">
        <v>115814</v>
      </c>
      <c r="J20" s="2596">
        <v>64.33</v>
      </c>
      <c r="K20" s="2596">
        <v>63.96</v>
      </c>
      <c r="L20" s="2596">
        <v>64.7</v>
      </c>
    </row>
    <row r="21" spans="1:12" ht="18" customHeight="1">
      <c r="A21" s="3912" t="s">
        <v>4299</v>
      </c>
      <c r="B21" s="3913"/>
      <c r="C21" s="2594" t="s">
        <v>4276</v>
      </c>
      <c r="D21" s="2597">
        <v>361980</v>
      </c>
      <c r="E21" s="2597">
        <v>181088</v>
      </c>
      <c r="F21" s="2597">
        <v>180892</v>
      </c>
      <c r="G21" s="2597">
        <v>209458</v>
      </c>
      <c r="H21" s="2597">
        <v>104363</v>
      </c>
      <c r="I21" s="2597">
        <v>105095</v>
      </c>
      <c r="J21" s="2596">
        <v>57.86</v>
      </c>
      <c r="K21" s="2596">
        <v>57.63</v>
      </c>
      <c r="L21" s="2596">
        <v>58.1</v>
      </c>
    </row>
    <row r="22" spans="1:12" ht="18" customHeight="1">
      <c r="A22" s="1109"/>
      <c r="B22" s="2595"/>
      <c r="C22" s="2594" t="s">
        <v>4298</v>
      </c>
      <c r="D22" s="2597">
        <v>363629</v>
      </c>
      <c r="E22" s="2597">
        <v>181471</v>
      </c>
      <c r="F22" s="2597">
        <v>182158</v>
      </c>
      <c r="G22" s="2597">
        <v>184414</v>
      </c>
      <c r="H22" s="2597">
        <v>92025</v>
      </c>
      <c r="I22" s="2597">
        <v>92389</v>
      </c>
      <c r="J22" s="2604">
        <v>50.71</v>
      </c>
      <c r="K22" s="2596">
        <v>50.71</v>
      </c>
      <c r="L22" s="2596">
        <v>50.72</v>
      </c>
    </row>
    <row r="23" spans="1:12" ht="18" customHeight="1">
      <c r="A23" s="1109"/>
      <c r="B23" s="2595"/>
      <c r="C23" s="2594" t="s">
        <v>4297</v>
      </c>
      <c r="D23" s="2597">
        <v>376389</v>
      </c>
      <c r="E23" s="2597">
        <v>187618</v>
      </c>
      <c r="F23" s="2597">
        <v>188771</v>
      </c>
      <c r="G23" s="2597">
        <v>188581</v>
      </c>
      <c r="H23" s="2597">
        <v>93807</v>
      </c>
      <c r="I23" s="2597">
        <v>94774</v>
      </c>
      <c r="J23" s="2596">
        <v>50.1</v>
      </c>
      <c r="K23" s="2596">
        <v>50</v>
      </c>
      <c r="L23" s="2596">
        <v>50.21</v>
      </c>
    </row>
    <row r="24" spans="1:12" ht="18" customHeight="1">
      <c r="A24" s="1109"/>
      <c r="B24" s="2595"/>
      <c r="C24" s="2594" t="s">
        <v>4296</v>
      </c>
      <c r="D24" s="2592">
        <f>SUM(E24:F24)</f>
        <v>381021</v>
      </c>
      <c r="E24" s="2592">
        <v>189531</v>
      </c>
      <c r="F24" s="2592">
        <v>191490</v>
      </c>
      <c r="G24" s="2592">
        <f>SUM(H24:I24)</f>
        <v>202474</v>
      </c>
      <c r="H24" s="2592">
        <v>99614</v>
      </c>
      <c r="I24" s="2592">
        <v>102860</v>
      </c>
      <c r="J24" s="2591">
        <v>53.14</v>
      </c>
      <c r="K24" s="2591">
        <v>52.56</v>
      </c>
      <c r="L24" s="2591">
        <v>53.72</v>
      </c>
    </row>
    <row r="25" spans="1:12" ht="18" customHeight="1">
      <c r="A25" s="1109"/>
      <c r="B25" s="2595"/>
      <c r="C25" s="2602"/>
      <c r="D25" s="2601"/>
      <c r="E25" s="2601"/>
      <c r="F25" s="2601"/>
      <c r="G25" s="2601"/>
      <c r="H25" s="2601"/>
      <c r="I25" s="2601"/>
      <c r="J25" s="2600"/>
      <c r="K25" s="2600"/>
      <c r="L25" s="2600"/>
    </row>
    <row r="26" spans="1:12" ht="18" customHeight="1">
      <c r="A26" s="3916" t="s">
        <v>4295</v>
      </c>
      <c r="B26" s="1204" t="s">
        <v>4290</v>
      </c>
      <c r="C26" s="2594" t="s">
        <v>4294</v>
      </c>
      <c r="D26" s="2597">
        <v>357047</v>
      </c>
      <c r="E26" s="2597">
        <v>178839</v>
      </c>
      <c r="F26" s="2597">
        <v>178208</v>
      </c>
      <c r="G26" s="2597">
        <v>206230</v>
      </c>
      <c r="H26" s="2597">
        <v>102341</v>
      </c>
      <c r="I26" s="2597">
        <v>103889</v>
      </c>
      <c r="J26" s="2596">
        <v>57.76</v>
      </c>
      <c r="K26" s="2596">
        <v>57.23</v>
      </c>
      <c r="L26" s="2596">
        <v>58.3</v>
      </c>
    </row>
    <row r="27" spans="1:12" ht="18" customHeight="1">
      <c r="A27" s="3916"/>
      <c r="B27" s="1204" t="s">
        <v>4289</v>
      </c>
      <c r="C27" s="2594" t="s">
        <v>4293</v>
      </c>
      <c r="D27" s="2597">
        <v>357047</v>
      </c>
      <c r="E27" s="2597">
        <v>178839</v>
      </c>
      <c r="F27" s="2597">
        <v>178208</v>
      </c>
      <c r="G27" s="2597">
        <v>206176</v>
      </c>
      <c r="H27" s="2597">
        <v>102324</v>
      </c>
      <c r="I27" s="2597">
        <v>103852</v>
      </c>
      <c r="J27" s="2596">
        <v>57.74</v>
      </c>
      <c r="K27" s="2596">
        <v>57.22</v>
      </c>
      <c r="L27" s="2596">
        <v>58.28</v>
      </c>
    </row>
    <row r="28" spans="1:12" ht="18" customHeight="1">
      <c r="A28" s="3916"/>
      <c r="B28" s="1204" t="s">
        <v>4290</v>
      </c>
      <c r="C28" s="2594" t="s">
        <v>4292</v>
      </c>
      <c r="D28" s="2597">
        <v>360390</v>
      </c>
      <c r="E28" s="2597">
        <v>180488</v>
      </c>
      <c r="F28" s="2597">
        <v>179902</v>
      </c>
      <c r="G28" s="2597">
        <v>203036</v>
      </c>
      <c r="H28" s="2597">
        <v>101545</v>
      </c>
      <c r="I28" s="2597">
        <v>101491</v>
      </c>
      <c r="J28" s="2596">
        <v>56.34</v>
      </c>
      <c r="K28" s="2596">
        <v>56.26</v>
      </c>
      <c r="L28" s="2596">
        <v>56.41</v>
      </c>
    </row>
    <row r="29" spans="1:12" ht="18" customHeight="1">
      <c r="A29" s="3916"/>
      <c r="B29" s="1204" t="s">
        <v>4289</v>
      </c>
      <c r="C29" s="2594" t="s">
        <v>4292</v>
      </c>
      <c r="D29" s="2597">
        <v>360390</v>
      </c>
      <c r="E29" s="2597">
        <v>180488</v>
      </c>
      <c r="F29" s="2597">
        <v>179902</v>
      </c>
      <c r="G29" s="2597">
        <v>202997</v>
      </c>
      <c r="H29" s="2597">
        <v>101513</v>
      </c>
      <c r="I29" s="2597">
        <v>101484</v>
      </c>
      <c r="J29" s="2596">
        <v>56.33</v>
      </c>
      <c r="K29" s="2596">
        <v>56.24</v>
      </c>
      <c r="L29" s="2596">
        <v>56.41</v>
      </c>
    </row>
    <row r="30" spans="1:12" ht="18" customHeight="1">
      <c r="A30" s="3916"/>
      <c r="B30" s="1204" t="s">
        <v>4290</v>
      </c>
      <c r="C30" s="2608" t="s">
        <v>4291</v>
      </c>
      <c r="D30" s="2605">
        <v>362387</v>
      </c>
      <c r="E30" s="2605">
        <v>181224</v>
      </c>
      <c r="F30" s="2605">
        <v>181163</v>
      </c>
      <c r="G30" s="2605">
        <v>186113</v>
      </c>
      <c r="H30" s="2605">
        <v>93570</v>
      </c>
      <c r="I30" s="2605">
        <v>92543</v>
      </c>
      <c r="J30" s="2603">
        <v>51.36</v>
      </c>
      <c r="K30" s="2603">
        <v>51.63</v>
      </c>
      <c r="L30" s="2603">
        <v>51.08</v>
      </c>
    </row>
    <row r="31" spans="1:12" ht="18" customHeight="1">
      <c r="A31" s="3916"/>
      <c r="B31" s="1204" t="s">
        <v>4289</v>
      </c>
      <c r="C31" s="2608" t="s">
        <v>4291</v>
      </c>
      <c r="D31" s="2605">
        <v>362387</v>
      </c>
      <c r="E31" s="2605">
        <v>181224</v>
      </c>
      <c r="F31" s="2605">
        <v>181163</v>
      </c>
      <c r="G31" s="2605">
        <v>186101</v>
      </c>
      <c r="H31" s="2605">
        <v>93560</v>
      </c>
      <c r="I31" s="2605">
        <v>92541</v>
      </c>
      <c r="J31" s="2603">
        <v>51.35</v>
      </c>
      <c r="K31" s="2603">
        <v>51.63</v>
      </c>
      <c r="L31" s="2603">
        <v>51.08</v>
      </c>
    </row>
    <row r="32" spans="1:12" ht="18" customHeight="1">
      <c r="A32" s="3916"/>
      <c r="B32" s="1204" t="s">
        <v>4290</v>
      </c>
      <c r="C32" s="2594" t="s">
        <v>4288</v>
      </c>
      <c r="D32" s="2614">
        <v>373363</v>
      </c>
      <c r="E32" s="2597">
        <v>186437</v>
      </c>
      <c r="F32" s="2597">
        <v>186926</v>
      </c>
      <c r="G32" s="2597">
        <v>204671</v>
      </c>
      <c r="H32" s="2597">
        <v>101852</v>
      </c>
      <c r="I32" s="2597">
        <v>102819</v>
      </c>
      <c r="J32" s="2596">
        <v>54.82</v>
      </c>
      <c r="K32" s="2596">
        <v>54.63</v>
      </c>
      <c r="L32" s="2596">
        <v>55.01</v>
      </c>
    </row>
    <row r="33" spans="1:12" ht="18" customHeight="1">
      <c r="A33" s="3916"/>
      <c r="B33" s="1204" t="s">
        <v>4289</v>
      </c>
      <c r="C33" s="2594" t="s">
        <v>4288</v>
      </c>
      <c r="D33" s="2597">
        <v>373363</v>
      </c>
      <c r="E33" s="2597">
        <v>186437</v>
      </c>
      <c r="F33" s="2597">
        <v>186926</v>
      </c>
      <c r="G33" s="2597">
        <v>204600</v>
      </c>
      <c r="H33" s="2597">
        <v>101791</v>
      </c>
      <c r="I33" s="2597">
        <v>102809</v>
      </c>
      <c r="J33" s="2596">
        <v>54.8</v>
      </c>
      <c r="K33" s="2596">
        <v>54.6</v>
      </c>
      <c r="L33" s="2596">
        <v>55</v>
      </c>
    </row>
    <row r="34" spans="1:12" ht="18" customHeight="1">
      <c r="A34" s="3916"/>
      <c r="B34" s="1204" t="s">
        <v>4287</v>
      </c>
      <c r="C34" s="2608" t="s">
        <v>4286</v>
      </c>
      <c r="D34" s="2613">
        <f>SUM(E34:F34)</f>
        <v>379890</v>
      </c>
      <c r="E34" s="2613">
        <v>189208</v>
      </c>
      <c r="F34" s="2613">
        <v>190682</v>
      </c>
      <c r="G34" s="2613">
        <f>SUM(H34:I34)</f>
        <v>194534</v>
      </c>
      <c r="H34" s="2613">
        <v>96609</v>
      </c>
      <c r="I34" s="2613">
        <v>97925</v>
      </c>
      <c r="J34" s="2612">
        <v>51.21</v>
      </c>
      <c r="K34" s="2612">
        <v>51.06</v>
      </c>
      <c r="L34" s="2612">
        <v>51.36</v>
      </c>
    </row>
    <row r="35" spans="1:12" ht="18" customHeight="1">
      <c r="A35" s="3916"/>
      <c r="B35" s="1204" t="s">
        <v>4285</v>
      </c>
      <c r="C35" s="2608" t="s">
        <v>4284</v>
      </c>
      <c r="D35" s="2593">
        <f>SUM(E35:F35)</f>
        <v>379890</v>
      </c>
      <c r="E35" s="2593">
        <v>189208</v>
      </c>
      <c r="F35" s="2593">
        <v>190682</v>
      </c>
      <c r="G35" s="2593">
        <f>SUM(H35:I35)</f>
        <v>194498</v>
      </c>
      <c r="H35" s="2593">
        <v>96577</v>
      </c>
      <c r="I35" s="2593">
        <v>97921</v>
      </c>
      <c r="J35" s="2611">
        <v>51.2</v>
      </c>
      <c r="K35" s="2611">
        <v>51.04</v>
      </c>
      <c r="L35" s="2611">
        <v>51.35</v>
      </c>
    </row>
    <row r="36" spans="1:12" ht="18" customHeight="1">
      <c r="A36" s="2610"/>
      <c r="B36" s="2609"/>
      <c r="C36" s="2602"/>
      <c r="D36" s="2601"/>
      <c r="E36" s="2601"/>
      <c r="F36" s="2601"/>
      <c r="G36" s="2601"/>
      <c r="H36" s="2601"/>
      <c r="I36" s="2601"/>
      <c r="J36" s="2600"/>
      <c r="K36" s="2600"/>
      <c r="L36" s="2600"/>
    </row>
    <row r="37" spans="1:12" ht="18" customHeight="1">
      <c r="A37" s="3914" t="s">
        <v>4283</v>
      </c>
      <c r="B37" s="3915"/>
      <c r="C37" s="2594" t="s">
        <v>4282</v>
      </c>
      <c r="D37" s="2605">
        <v>359203</v>
      </c>
      <c r="E37" s="2605">
        <v>179653</v>
      </c>
      <c r="F37" s="2605">
        <v>179550</v>
      </c>
      <c r="G37" s="2605">
        <v>198487</v>
      </c>
      <c r="H37" s="2605">
        <v>95713</v>
      </c>
      <c r="I37" s="2605">
        <v>102774</v>
      </c>
      <c r="J37" s="2603">
        <v>55.26</v>
      </c>
      <c r="K37" s="2603">
        <v>53.28</v>
      </c>
      <c r="L37" s="2603">
        <v>57.24</v>
      </c>
    </row>
    <row r="38" spans="1:12" ht="18" customHeight="1">
      <c r="A38" s="2610"/>
      <c r="B38" s="2609"/>
      <c r="C38" s="2594" t="s">
        <v>4276</v>
      </c>
      <c r="D38" s="2597">
        <v>359859</v>
      </c>
      <c r="E38" s="2597">
        <v>179905</v>
      </c>
      <c r="F38" s="2597">
        <v>179954</v>
      </c>
      <c r="G38" s="2597">
        <v>212992</v>
      </c>
      <c r="H38" s="2597">
        <v>105943</v>
      </c>
      <c r="I38" s="2597">
        <v>107049</v>
      </c>
      <c r="J38" s="2596">
        <v>59.19</v>
      </c>
      <c r="K38" s="2596">
        <v>58.89</v>
      </c>
      <c r="L38" s="2596">
        <v>59.49</v>
      </c>
    </row>
    <row r="39" spans="1:12" ht="18" customHeight="1">
      <c r="A39" s="2610"/>
      <c r="B39" s="2609"/>
      <c r="C39" s="2594" t="s">
        <v>4281</v>
      </c>
      <c r="D39" s="2597">
        <v>360663</v>
      </c>
      <c r="E39" s="2597">
        <v>180218</v>
      </c>
      <c r="F39" s="2597">
        <v>180445</v>
      </c>
      <c r="G39" s="2597">
        <v>147306</v>
      </c>
      <c r="H39" s="2597">
        <v>74207</v>
      </c>
      <c r="I39" s="2597">
        <v>73099</v>
      </c>
      <c r="J39" s="2604">
        <v>40.840000000000003</v>
      </c>
      <c r="K39" s="2596">
        <v>41.18</v>
      </c>
      <c r="L39" s="2596">
        <v>40.51</v>
      </c>
    </row>
    <row r="40" spans="1:12" ht="18" customHeight="1">
      <c r="A40" s="2610"/>
      <c r="B40" s="2609"/>
      <c r="C40" s="2608" t="s">
        <v>4280</v>
      </c>
      <c r="D40" s="2605">
        <v>371328</v>
      </c>
      <c r="E40" s="2605">
        <v>185287</v>
      </c>
      <c r="F40" s="2605">
        <v>186041</v>
      </c>
      <c r="G40" s="2605">
        <v>212094</v>
      </c>
      <c r="H40" s="2605">
        <v>102842</v>
      </c>
      <c r="I40" s="2605">
        <v>109252</v>
      </c>
      <c r="J40" s="2604">
        <v>57.12</v>
      </c>
      <c r="K40" s="2603">
        <v>55.5</v>
      </c>
      <c r="L40" s="2603">
        <v>58.72</v>
      </c>
    </row>
    <row r="41" spans="1:12" ht="18" customHeight="1">
      <c r="A41" s="2599"/>
      <c r="B41" s="2598"/>
      <c r="C41" s="2608" t="s">
        <v>4279</v>
      </c>
      <c r="D41" s="2605">
        <v>375936</v>
      </c>
      <c r="E41" s="2605">
        <v>186849</v>
      </c>
      <c r="F41" s="2605">
        <v>189087</v>
      </c>
      <c r="G41" s="2605">
        <v>195076</v>
      </c>
      <c r="H41" s="2605">
        <v>93630</v>
      </c>
      <c r="I41" s="2605">
        <v>101446</v>
      </c>
      <c r="J41" s="2604">
        <v>51.89</v>
      </c>
      <c r="K41" s="2603">
        <v>50.11</v>
      </c>
      <c r="L41" s="2603">
        <v>53.65</v>
      </c>
    </row>
    <row r="42" spans="1:12" ht="18" customHeight="1">
      <c r="A42" s="2599"/>
      <c r="B42" s="2598"/>
      <c r="C42" s="2607"/>
    </row>
    <row r="43" spans="1:12" ht="18" customHeight="1">
      <c r="A43" s="3912" t="s">
        <v>4278</v>
      </c>
      <c r="B43" s="3913"/>
      <c r="C43" s="2594" t="s">
        <v>4277</v>
      </c>
      <c r="D43" s="2597">
        <v>356225</v>
      </c>
      <c r="E43" s="2597">
        <v>178361</v>
      </c>
      <c r="F43" s="2597">
        <v>177864</v>
      </c>
      <c r="G43" s="2597">
        <v>193891</v>
      </c>
      <c r="H43" s="2597">
        <v>96058</v>
      </c>
      <c r="I43" s="2597">
        <v>97833</v>
      </c>
      <c r="J43" s="2596">
        <v>54.43</v>
      </c>
      <c r="K43" s="2596">
        <v>53.86</v>
      </c>
      <c r="L43" s="2596">
        <v>55</v>
      </c>
    </row>
    <row r="44" spans="1:12" ht="18" customHeight="1">
      <c r="A44" s="2599"/>
      <c r="B44" s="2598"/>
      <c r="C44" s="2594" t="s">
        <v>4276</v>
      </c>
      <c r="D44" s="2597">
        <v>359859</v>
      </c>
      <c r="E44" s="2597">
        <v>179905</v>
      </c>
      <c r="F44" s="2597">
        <v>179954</v>
      </c>
      <c r="G44" s="2597">
        <v>211580</v>
      </c>
      <c r="H44" s="2597">
        <v>105376</v>
      </c>
      <c r="I44" s="2597">
        <v>106204</v>
      </c>
      <c r="J44" s="2596">
        <v>58.795000000000002</v>
      </c>
      <c r="K44" s="2596">
        <v>58.57</v>
      </c>
      <c r="L44" s="2596">
        <v>59.02</v>
      </c>
    </row>
    <row r="45" spans="1:12" ht="18" customHeight="1">
      <c r="A45" s="2599"/>
      <c r="B45" s="2598"/>
      <c r="C45" s="2594" t="s">
        <v>4275</v>
      </c>
      <c r="D45" s="2597">
        <v>358058</v>
      </c>
      <c r="E45" s="2597">
        <v>178825</v>
      </c>
      <c r="F45" s="2597">
        <v>179233</v>
      </c>
      <c r="G45" s="2597">
        <v>158427</v>
      </c>
      <c r="H45" s="2597">
        <v>77334</v>
      </c>
      <c r="I45" s="2597">
        <v>81093</v>
      </c>
      <c r="J45" s="2596">
        <v>44.245000000000005</v>
      </c>
      <c r="K45" s="2596">
        <v>43.25</v>
      </c>
      <c r="L45" s="2596">
        <v>45.24</v>
      </c>
    </row>
    <row r="46" spans="1:12" ht="18" customHeight="1">
      <c r="A46" s="2599"/>
      <c r="B46" s="2598"/>
      <c r="C46" s="2594" t="s">
        <v>4274</v>
      </c>
      <c r="D46" s="2597">
        <v>371895</v>
      </c>
      <c r="E46" s="2597">
        <v>185269</v>
      </c>
      <c r="F46" s="2597">
        <v>186626</v>
      </c>
      <c r="G46" s="2597">
        <v>185801</v>
      </c>
      <c r="H46" s="2597">
        <v>91741</v>
      </c>
      <c r="I46" s="2597">
        <v>94060</v>
      </c>
      <c r="J46" s="2604">
        <v>49.96</v>
      </c>
      <c r="K46" s="2596">
        <v>49.52</v>
      </c>
      <c r="L46" s="2596">
        <v>50.4</v>
      </c>
    </row>
    <row r="47" spans="1:12" ht="18" customHeight="1">
      <c r="A47" s="1110"/>
      <c r="B47" s="2606"/>
      <c r="C47" s="2594" t="s">
        <v>4273</v>
      </c>
      <c r="D47" s="2593">
        <f>SUM(E47:F47)</f>
        <v>376091</v>
      </c>
      <c r="E47" s="2605">
        <v>186859</v>
      </c>
      <c r="F47" s="2605">
        <v>189232</v>
      </c>
      <c r="G47" s="2593">
        <f>SUM(H47:I47)</f>
        <v>150489</v>
      </c>
      <c r="H47" s="2605">
        <v>73573</v>
      </c>
      <c r="I47" s="2605">
        <v>76916</v>
      </c>
      <c r="J47" s="2604">
        <v>40.01</v>
      </c>
      <c r="K47" s="2604">
        <v>39.369999999999997</v>
      </c>
      <c r="L47" s="2603">
        <v>40.65</v>
      </c>
    </row>
    <row r="48" spans="1:12" ht="18" customHeight="1">
      <c r="A48" s="2599"/>
      <c r="B48" s="2598"/>
      <c r="C48" s="2602"/>
      <c r="D48" s="2601"/>
      <c r="E48" s="2601"/>
      <c r="F48" s="2601"/>
      <c r="G48" s="2601"/>
      <c r="H48" s="2601"/>
      <c r="I48" s="2601"/>
      <c r="J48" s="2600"/>
      <c r="K48" s="2600"/>
      <c r="L48" s="2600"/>
    </row>
    <row r="49" spans="1:12" ht="18" customHeight="1">
      <c r="A49" s="3912" t="s">
        <v>4272</v>
      </c>
      <c r="B49" s="3913"/>
      <c r="C49" s="2594" t="s">
        <v>4270</v>
      </c>
      <c r="D49" s="2597">
        <v>349753</v>
      </c>
      <c r="E49" s="2597">
        <v>174927</v>
      </c>
      <c r="F49" s="2597">
        <v>174826</v>
      </c>
      <c r="G49" s="2597">
        <v>164740</v>
      </c>
      <c r="H49" s="2597">
        <v>77523</v>
      </c>
      <c r="I49" s="2597">
        <v>87217</v>
      </c>
      <c r="J49" s="2596">
        <v>47.1</v>
      </c>
      <c r="K49" s="2596">
        <v>44.32</v>
      </c>
      <c r="L49" s="2596">
        <v>49.89</v>
      </c>
    </row>
    <row r="50" spans="1:12" ht="18" customHeight="1">
      <c r="A50" s="2599"/>
      <c r="B50" s="2598"/>
      <c r="C50" s="2594" t="s">
        <v>4269</v>
      </c>
      <c r="D50" s="2597">
        <v>355415</v>
      </c>
      <c r="E50" s="2597">
        <v>177959</v>
      </c>
      <c r="F50" s="2597">
        <v>177456</v>
      </c>
      <c r="G50" s="2597">
        <v>168617</v>
      </c>
      <c r="H50" s="2597">
        <v>80193</v>
      </c>
      <c r="I50" s="2597">
        <v>88424</v>
      </c>
      <c r="J50" s="2596">
        <v>47.44</v>
      </c>
      <c r="K50" s="2596">
        <v>45.06</v>
      </c>
      <c r="L50" s="2596">
        <v>49.83</v>
      </c>
    </row>
    <row r="51" spans="1:12" ht="18" customHeight="1">
      <c r="A51" s="2599"/>
      <c r="B51" s="2598"/>
      <c r="C51" s="2594" t="s">
        <v>4268</v>
      </c>
      <c r="D51" s="2597">
        <v>358492</v>
      </c>
      <c r="E51" s="2597">
        <v>179102</v>
      </c>
      <c r="F51" s="2597">
        <v>179390</v>
      </c>
      <c r="G51" s="2597">
        <v>149335</v>
      </c>
      <c r="H51" s="2597">
        <v>71199</v>
      </c>
      <c r="I51" s="2597">
        <v>78136</v>
      </c>
      <c r="J51" s="2596">
        <v>41.66</v>
      </c>
      <c r="K51" s="2596">
        <v>39.75</v>
      </c>
      <c r="L51" s="2596">
        <v>43.56</v>
      </c>
    </row>
    <row r="52" spans="1:12" ht="18" customHeight="1">
      <c r="A52" s="2599"/>
      <c r="B52" s="2598"/>
      <c r="C52" s="2594" t="s">
        <v>4267</v>
      </c>
      <c r="D52" s="2597">
        <v>372329</v>
      </c>
      <c r="E52" s="2597">
        <v>185485</v>
      </c>
      <c r="F52" s="2597">
        <v>186844</v>
      </c>
      <c r="G52" s="2597">
        <v>162369</v>
      </c>
      <c r="H52" s="2597">
        <v>77793</v>
      </c>
      <c r="I52" s="2597">
        <v>84576</v>
      </c>
      <c r="J52" s="2596">
        <v>43.61</v>
      </c>
      <c r="K52" s="2596">
        <v>41.94</v>
      </c>
      <c r="L52" s="2596">
        <v>45.27</v>
      </c>
    </row>
    <row r="53" spans="1:12" ht="18" customHeight="1">
      <c r="A53" s="1109"/>
      <c r="B53" s="2595"/>
      <c r="C53" s="2594" t="s">
        <v>4266</v>
      </c>
      <c r="D53" s="2593">
        <f>SUM(E53:F53)</f>
        <v>375779</v>
      </c>
      <c r="E53" s="22">
        <v>186702</v>
      </c>
      <c r="F53" s="22">
        <v>189077</v>
      </c>
      <c r="G53" s="2593">
        <f>SUM(H53:I53)</f>
        <v>165417</v>
      </c>
      <c r="H53" s="22">
        <v>79475</v>
      </c>
      <c r="I53" s="22">
        <v>85942</v>
      </c>
      <c r="J53" s="2591">
        <v>44.02</v>
      </c>
      <c r="K53" s="2591">
        <v>42.57</v>
      </c>
      <c r="L53" s="2591">
        <v>45.45</v>
      </c>
    </row>
    <row r="54" spans="1:12" ht="18" customHeight="1">
      <c r="A54" s="1109"/>
      <c r="B54" s="2595"/>
      <c r="C54" s="2602"/>
      <c r="D54" s="2601"/>
      <c r="E54" s="2601"/>
      <c r="F54" s="2601"/>
      <c r="G54" s="2601"/>
      <c r="H54" s="2601"/>
      <c r="I54" s="2601"/>
      <c r="J54" s="2600"/>
      <c r="K54" s="2600"/>
      <c r="L54" s="2600"/>
    </row>
    <row r="55" spans="1:12" ht="18" customHeight="1">
      <c r="A55" s="3912" t="s">
        <v>4271</v>
      </c>
      <c r="B55" s="3913"/>
      <c r="C55" s="2594" t="s">
        <v>4270</v>
      </c>
      <c r="D55" s="2597">
        <v>349753</v>
      </c>
      <c r="E55" s="2597">
        <v>174927</v>
      </c>
      <c r="F55" s="2597">
        <v>174826</v>
      </c>
      <c r="G55" s="2597">
        <v>164774</v>
      </c>
      <c r="H55" s="2597">
        <v>77543</v>
      </c>
      <c r="I55" s="2597">
        <v>87231</v>
      </c>
      <c r="J55" s="2596">
        <v>47.11</v>
      </c>
      <c r="K55" s="2596">
        <v>44.33</v>
      </c>
      <c r="L55" s="2596">
        <v>49.9</v>
      </c>
    </row>
    <row r="56" spans="1:12" ht="18" customHeight="1">
      <c r="A56" s="2599"/>
      <c r="B56" s="2598"/>
      <c r="C56" s="2594" t="s">
        <v>4269</v>
      </c>
      <c r="D56" s="2597">
        <v>355415</v>
      </c>
      <c r="E56" s="2597">
        <v>177959</v>
      </c>
      <c r="F56" s="2597">
        <v>177456</v>
      </c>
      <c r="G56" s="2597">
        <v>168683</v>
      </c>
      <c r="H56" s="2597">
        <v>80234</v>
      </c>
      <c r="I56" s="2597">
        <v>88449</v>
      </c>
      <c r="J56" s="2596">
        <v>47.46</v>
      </c>
      <c r="K56" s="2596">
        <v>45.09</v>
      </c>
      <c r="L56" s="2596">
        <v>49.84</v>
      </c>
    </row>
    <row r="57" spans="1:12" ht="18" customHeight="1">
      <c r="A57" s="1109"/>
      <c r="B57" s="2595"/>
      <c r="C57" s="2594" t="s">
        <v>4268</v>
      </c>
      <c r="D57" s="2597">
        <v>358492</v>
      </c>
      <c r="E57" s="2597">
        <v>179102</v>
      </c>
      <c r="F57" s="2597">
        <v>179390</v>
      </c>
      <c r="G57" s="2597">
        <v>149376</v>
      </c>
      <c r="H57" s="2597">
        <v>71222</v>
      </c>
      <c r="I57" s="2597">
        <v>78154</v>
      </c>
      <c r="J57" s="2596">
        <v>41.67</v>
      </c>
      <c r="K57" s="2596">
        <v>39.770000000000003</v>
      </c>
      <c r="L57" s="2596">
        <v>43.57</v>
      </c>
    </row>
    <row r="58" spans="1:12" ht="18" customHeight="1">
      <c r="A58" s="1109"/>
      <c r="B58" s="2595"/>
      <c r="C58" s="2594" t="s">
        <v>4267</v>
      </c>
      <c r="D58" s="2597">
        <v>372329</v>
      </c>
      <c r="E58" s="2597">
        <v>185485</v>
      </c>
      <c r="F58" s="2597">
        <v>186844</v>
      </c>
      <c r="G58" s="2597">
        <v>162399</v>
      </c>
      <c r="H58" s="2597">
        <v>77813</v>
      </c>
      <c r="I58" s="2597">
        <v>84586</v>
      </c>
      <c r="J58" s="2596">
        <v>43.62</v>
      </c>
      <c r="K58" s="2596">
        <v>41.95</v>
      </c>
      <c r="L58" s="2596">
        <v>45.27</v>
      </c>
    </row>
    <row r="59" spans="1:12" ht="18" customHeight="1">
      <c r="A59" s="1109"/>
      <c r="B59" s="2595"/>
      <c r="C59" s="2594" t="s">
        <v>4266</v>
      </c>
      <c r="D59" s="2593">
        <f>SUM(E59:F59)</f>
        <v>375779</v>
      </c>
      <c r="E59" s="22">
        <v>186702</v>
      </c>
      <c r="F59" s="22">
        <v>189077</v>
      </c>
      <c r="G59" s="2593">
        <f>SUM(H59:I59)</f>
        <v>165437</v>
      </c>
      <c r="H59" s="2592">
        <v>79492</v>
      </c>
      <c r="I59" s="2592">
        <v>85945</v>
      </c>
      <c r="J59" s="2591">
        <v>44.03</v>
      </c>
      <c r="K59" s="2591">
        <v>42.58</v>
      </c>
      <c r="L59" s="2591">
        <v>45.46</v>
      </c>
    </row>
    <row r="60" spans="1:12" ht="18" customHeight="1">
      <c r="A60" s="2590"/>
      <c r="B60" s="2589"/>
      <c r="C60" s="2588"/>
      <c r="D60" s="2587"/>
      <c r="E60" s="2587"/>
      <c r="F60" s="2587"/>
      <c r="G60" s="2587"/>
      <c r="H60" s="2587"/>
      <c r="I60" s="2587"/>
      <c r="J60" s="2586"/>
      <c r="K60" s="2586"/>
      <c r="L60" s="2586"/>
    </row>
    <row r="61" spans="1:12" s="360" customFormat="1" ht="15" customHeight="1">
      <c r="A61" s="2585" t="s">
        <v>4265</v>
      </c>
      <c r="B61" s="2585"/>
      <c r="C61" s="2585"/>
    </row>
    <row r="62" spans="1:12" s="2584" customFormat="1" ht="18" customHeight="1"/>
  </sheetData>
  <mergeCells count="16">
    <mergeCell ref="A20:B20"/>
    <mergeCell ref="C6:C7"/>
    <mergeCell ref="D6:F6"/>
    <mergeCell ref="G6:I6"/>
    <mergeCell ref="J6:L6"/>
    <mergeCell ref="A1:D1"/>
    <mergeCell ref="A2:D2"/>
    <mergeCell ref="A3:L3"/>
    <mergeCell ref="A6:B7"/>
    <mergeCell ref="A9:A18"/>
    <mergeCell ref="A55:B55"/>
    <mergeCell ref="A43:B43"/>
    <mergeCell ref="A21:B21"/>
    <mergeCell ref="A37:B37"/>
    <mergeCell ref="A26:A35"/>
    <mergeCell ref="A49:B49"/>
  </mergeCells>
  <phoneticPr fontId="20"/>
  <printOptions horizontalCentered="1"/>
  <pageMargins left="0.62992125984251968" right="0.62992125984251968" top="0.74803149606299213" bottom="0.74803149606299213" header="0.31496062992125984" footer="0.31496062992125984"/>
  <headerFooter alignWithMargins="0"/>
  <drawing r:id="rId1"/>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
  <sheetViews>
    <sheetView zoomScaleNormal="100" zoomScaleSheetLayoutView="100" workbookViewId="0">
      <selection activeCell="A2" sqref="A2:D2"/>
    </sheetView>
  </sheetViews>
  <sheetFormatPr defaultColWidth="9" defaultRowHeight="14.25"/>
  <cols>
    <col min="1" max="1" width="20.625" style="357" customWidth="1"/>
    <col min="2" max="5" width="25.625" style="357" customWidth="1"/>
    <col min="6" max="8" width="8.75" style="357" customWidth="1"/>
    <col min="9" max="10" width="11.625" style="357" customWidth="1"/>
    <col min="11" max="16384" width="9" style="357"/>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584" customFormat="1" ht="25.9" customHeight="1">
      <c r="A3" s="3925" t="s">
        <v>4314</v>
      </c>
      <c r="B3" s="3925"/>
      <c r="C3" s="3925"/>
      <c r="D3" s="3925"/>
      <c r="E3" s="3925"/>
      <c r="F3" s="2625"/>
    </row>
    <row r="4" spans="1:26" s="89" customFormat="1" ht="15" customHeight="1">
      <c r="A4" s="2633"/>
      <c r="B4" s="2633"/>
      <c r="C4" s="2633"/>
      <c r="D4" s="2633"/>
      <c r="E4" s="2633"/>
      <c r="F4" s="2618"/>
    </row>
    <row r="5" spans="1:26" s="89" customFormat="1" ht="15" customHeight="1" thickBot="1">
      <c r="A5" s="2632" t="s">
        <v>397</v>
      </c>
      <c r="B5" s="2618"/>
      <c r="C5" s="2618"/>
      <c r="D5" s="2618"/>
      <c r="E5" s="2618"/>
      <c r="F5" s="2618"/>
    </row>
    <row r="6" spans="1:26" s="2584" customFormat="1" ht="18" customHeight="1" thickTop="1">
      <c r="A6" s="3926" t="s">
        <v>681</v>
      </c>
      <c r="B6" s="3720" t="s">
        <v>4313</v>
      </c>
      <c r="C6" s="3716"/>
      <c r="D6" s="3716"/>
      <c r="E6" s="3922" t="s">
        <v>4312</v>
      </c>
      <c r="F6" s="2625"/>
      <c r="G6" s="2625"/>
    </row>
    <row r="7" spans="1:26" s="2584" customFormat="1" ht="18" customHeight="1">
      <c r="A7" s="3927"/>
      <c r="B7" s="2559" t="s">
        <v>1958</v>
      </c>
      <c r="C7" s="2631" t="s">
        <v>299</v>
      </c>
      <c r="D7" s="2630" t="s">
        <v>298</v>
      </c>
      <c r="E7" s="3923"/>
      <c r="F7" s="2625"/>
      <c r="G7" s="2625"/>
    </row>
    <row r="8" spans="1:26" s="2584" customFormat="1" ht="18" customHeight="1">
      <c r="A8" s="2629" t="s">
        <v>422</v>
      </c>
      <c r="B8" s="2628">
        <v>377636</v>
      </c>
      <c r="C8" s="2627">
        <v>188378</v>
      </c>
      <c r="D8" s="2627">
        <v>189258</v>
      </c>
      <c r="E8" s="2624">
        <v>42248</v>
      </c>
      <c r="F8" s="2623"/>
      <c r="G8" s="2625"/>
    </row>
    <row r="9" spans="1:26" s="2584" customFormat="1" ht="18" customHeight="1">
      <c r="A9" s="2582">
        <v>30</v>
      </c>
      <c r="B9" s="104">
        <v>379549</v>
      </c>
      <c r="C9" s="22">
        <v>189191</v>
      </c>
      <c r="D9" s="22">
        <v>190358</v>
      </c>
      <c r="E9" s="2626">
        <v>43711</v>
      </c>
      <c r="F9" s="2625"/>
      <c r="G9" s="2625"/>
    </row>
    <row r="10" spans="1:26" s="2584" customFormat="1" ht="18" customHeight="1">
      <c r="A10" s="17" t="s">
        <v>671</v>
      </c>
      <c r="B10" s="104">
        <v>380809</v>
      </c>
      <c r="C10" s="22">
        <v>189649</v>
      </c>
      <c r="D10" s="22">
        <v>191160</v>
      </c>
      <c r="E10" s="2624">
        <v>43710</v>
      </c>
      <c r="F10" s="2625"/>
      <c r="G10" s="2625"/>
    </row>
    <row r="11" spans="1:26" s="2622" customFormat="1" ht="18" customHeight="1">
      <c r="A11" s="17">
        <v>2</v>
      </c>
      <c r="B11" s="104">
        <v>382133</v>
      </c>
      <c r="C11" s="22">
        <v>190250</v>
      </c>
      <c r="D11" s="22">
        <v>191883</v>
      </c>
      <c r="E11" s="2624">
        <v>44075</v>
      </c>
      <c r="F11" s="2623"/>
      <c r="G11" s="2623"/>
    </row>
    <row r="12" spans="1:26" s="329" customFormat="1" ht="18" customHeight="1">
      <c r="A12" s="395">
        <v>3</v>
      </c>
      <c r="B12" s="307">
        <v>381974</v>
      </c>
      <c r="C12" s="308">
        <v>190121</v>
      </c>
      <c r="D12" s="308">
        <v>191853</v>
      </c>
      <c r="E12" s="2621">
        <v>44075</v>
      </c>
      <c r="F12" s="2620"/>
      <c r="G12" s="2620"/>
    </row>
    <row r="13" spans="1:26" s="89" customFormat="1" ht="15" customHeight="1">
      <c r="A13" s="3924" t="s">
        <v>4311</v>
      </c>
      <c r="B13" s="3924"/>
      <c r="C13" s="2619"/>
      <c r="D13" s="2619"/>
      <c r="E13" s="2618"/>
      <c r="F13" s="2618"/>
    </row>
    <row r="14" spans="1:26" s="2584" customFormat="1" ht="18" customHeight="1"/>
  </sheetData>
  <mergeCells count="7">
    <mergeCell ref="A1:D1"/>
    <mergeCell ref="A2:D2"/>
    <mergeCell ref="E6:E7"/>
    <mergeCell ref="B6:D6"/>
    <mergeCell ref="A13:B13"/>
    <mergeCell ref="A3:E3"/>
    <mergeCell ref="A6:A7"/>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zoomScaleNormal="100" zoomScaleSheetLayoutView="100" workbookViewId="0">
      <selection activeCell="A2" sqref="A2:D2"/>
    </sheetView>
  </sheetViews>
  <sheetFormatPr defaultColWidth="9" defaultRowHeight="14.25"/>
  <cols>
    <col min="1" max="1" width="4.75" style="2584" customWidth="1"/>
    <col min="2" max="2" width="20.75" style="2584" customWidth="1"/>
    <col min="3" max="5" width="12.75" style="2584" customWidth="1"/>
    <col min="6" max="6" width="4.75" style="2584" customWidth="1"/>
    <col min="7" max="7" width="20.75" style="2584" customWidth="1"/>
    <col min="8" max="10" width="12.75" style="2584" customWidth="1"/>
    <col min="11"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5.9" customHeight="1">
      <c r="A3" s="3925" t="s">
        <v>4374</v>
      </c>
      <c r="B3" s="3925"/>
      <c r="C3" s="3925"/>
      <c r="D3" s="3925"/>
      <c r="E3" s="3925"/>
      <c r="F3" s="3925"/>
      <c r="G3" s="3925"/>
      <c r="H3" s="3925"/>
      <c r="I3" s="3925"/>
      <c r="J3" s="3925"/>
    </row>
    <row r="4" spans="1:26" s="90" customFormat="1" ht="15" customHeight="1">
      <c r="A4" s="2633"/>
      <c r="B4" s="2633"/>
      <c r="C4" s="2633"/>
      <c r="D4" s="2633"/>
      <c r="E4" s="2633"/>
      <c r="F4" s="2633"/>
      <c r="G4" s="2633"/>
      <c r="H4" s="2633"/>
      <c r="I4" s="2633"/>
      <c r="J4" s="2633"/>
    </row>
    <row r="5" spans="1:26" s="90" customFormat="1" ht="15" customHeight="1" thickBot="1">
      <c r="A5" s="3930" t="s">
        <v>215</v>
      </c>
      <c r="B5" s="3930"/>
      <c r="C5" s="2618"/>
      <c r="D5" s="2618"/>
      <c r="E5" s="2618"/>
      <c r="F5" s="2618"/>
      <c r="G5" s="89"/>
      <c r="H5" s="89"/>
      <c r="I5" s="89"/>
      <c r="J5" s="106" t="s">
        <v>4373</v>
      </c>
    </row>
    <row r="6" spans="1:26" ht="18" customHeight="1" thickTop="1">
      <c r="A6" s="3928" t="s">
        <v>4372</v>
      </c>
      <c r="B6" s="3931" t="s">
        <v>4371</v>
      </c>
      <c r="C6" s="3742" t="s">
        <v>4370</v>
      </c>
      <c r="D6" s="3742"/>
      <c r="E6" s="3720"/>
      <c r="F6" s="3934" t="s">
        <v>4372</v>
      </c>
      <c r="G6" s="3936" t="s">
        <v>4371</v>
      </c>
      <c r="H6" s="3721" t="s">
        <v>4370</v>
      </c>
      <c r="I6" s="3742"/>
      <c r="J6" s="3720"/>
    </row>
    <row r="7" spans="1:26" ht="18" customHeight="1">
      <c r="A7" s="3929"/>
      <c r="B7" s="3932"/>
      <c r="C7" s="2659" t="s">
        <v>25</v>
      </c>
      <c r="D7" s="2657" t="s">
        <v>1</v>
      </c>
      <c r="E7" s="2656" t="s">
        <v>2</v>
      </c>
      <c r="F7" s="3935"/>
      <c r="G7" s="3327"/>
      <c r="H7" s="2658" t="s">
        <v>25</v>
      </c>
      <c r="I7" s="2657" t="s">
        <v>1</v>
      </c>
      <c r="J7" s="2656" t="s">
        <v>2</v>
      </c>
    </row>
    <row r="8" spans="1:26" ht="18" customHeight="1">
      <c r="A8" s="2629"/>
      <c r="B8" s="2655" t="s">
        <v>25</v>
      </c>
      <c r="C8" s="2654">
        <f>D8+E8</f>
        <v>381974</v>
      </c>
      <c r="D8" s="2653">
        <f>SUM(D9:D35,I8:I35)</f>
        <v>190121</v>
      </c>
      <c r="E8" s="2652">
        <f>SUM(E9:E35,J8:J35)</f>
        <v>191853</v>
      </c>
      <c r="F8" s="2629">
        <v>28</v>
      </c>
      <c r="G8" s="2651" t="s">
        <v>4369</v>
      </c>
      <c r="H8" s="2650">
        <v>6453</v>
      </c>
      <c r="I8" s="2649">
        <v>3353</v>
      </c>
      <c r="J8" s="2649">
        <v>3100</v>
      </c>
    </row>
    <row r="9" spans="1:26" ht="18" customHeight="1">
      <c r="A9" s="2582">
        <v>1</v>
      </c>
      <c r="B9" s="2648" t="s">
        <v>4368</v>
      </c>
      <c r="C9" s="2647">
        <v>7561</v>
      </c>
      <c r="D9" s="2643">
        <v>3730</v>
      </c>
      <c r="E9" s="2646">
        <v>3831</v>
      </c>
      <c r="F9" s="2582">
        <v>29</v>
      </c>
      <c r="G9" s="2645" t="s">
        <v>4367</v>
      </c>
      <c r="H9" s="2644">
        <v>3892</v>
      </c>
      <c r="I9" s="2643">
        <v>2188</v>
      </c>
      <c r="J9" s="2643">
        <v>1704</v>
      </c>
    </row>
    <row r="10" spans="1:26" ht="18" customHeight="1">
      <c r="A10" s="2582">
        <v>2</v>
      </c>
      <c r="B10" s="2648" t="s">
        <v>4366</v>
      </c>
      <c r="C10" s="2647">
        <v>6042</v>
      </c>
      <c r="D10" s="2643">
        <v>3012</v>
      </c>
      <c r="E10" s="2646">
        <v>3030</v>
      </c>
      <c r="F10" s="2582">
        <v>30</v>
      </c>
      <c r="G10" s="2645" t="s">
        <v>4365</v>
      </c>
      <c r="H10" s="2644">
        <v>6957</v>
      </c>
      <c r="I10" s="2643">
        <v>3360</v>
      </c>
      <c r="J10" s="2643">
        <v>3597</v>
      </c>
    </row>
    <row r="11" spans="1:26" ht="18" customHeight="1">
      <c r="A11" s="2582">
        <v>3</v>
      </c>
      <c r="B11" s="2648" t="s">
        <v>4364</v>
      </c>
      <c r="C11" s="2647">
        <v>6845</v>
      </c>
      <c r="D11" s="2643">
        <v>3452</v>
      </c>
      <c r="E11" s="2646">
        <v>3393</v>
      </c>
      <c r="F11" s="2582">
        <v>31</v>
      </c>
      <c r="G11" s="2645" t="s">
        <v>4363</v>
      </c>
      <c r="H11" s="2644">
        <v>6537</v>
      </c>
      <c r="I11" s="2643">
        <v>3266</v>
      </c>
      <c r="J11" s="2643">
        <v>3271</v>
      </c>
    </row>
    <row r="12" spans="1:26" ht="18" customHeight="1">
      <c r="A12" s="2582">
        <v>4</v>
      </c>
      <c r="B12" s="2648" t="s">
        <v>4362</v>
      </c>
      <c r="C12" s="2647">
        <v>4621</v>
      </c>
      <c r="D12" s="2643">
        <v>2313</v>
      </c>
      <c r="E12" s="2646">
        <v>2308</v>
      </c>
      <c r="F12" s="2582">
        <v>32</v>
      </c>
      <c r="G12" s="2645" t="s">
        <v>4361</v>
      </c>
      <c r="H12" s="2644">
        <v>9159</v>
      </c>
      <c r="I12" s="2643">
        <v>4414</v>
      </c>
      <c r="J12" s="2643">
        <v>4745</v>
      </c>
    </row>
    <row r="13" spans="1:26" ht="18" customHeight="1">
      <c r="A13" s="2582">
        <v>5</v>
      </c>
      <c r="B13" s="2648" t="s">
        <v>4360</v>
      </c>
      <c r="C13" s="2647">
        <v>7565</v>
      </c>
      <c r="D13" s="2643">
        <v>3801</v>
      </c>
      <c r="E13" s="2646">
        <v>3764</v>
      </c>
      <c r="F13" s="2582">
        <v>33</v>
      </c>
      <c r="G13" s="2645" t="s">
        <v>4359</v>
      </c>
      <c r="H13" s="2644">
        <v>6371</v>
      </c>
      <c r="I13" s="2643">
        <v>3159</v>
      </c>
      <c r="J13" s="2643">
        <v>3212</v>
      </c>
    </row>
    <row r="14" spans="1:26" ht="18" customHeight="1">
      <c r="A14" s="2582">
        <v>6</v>
      </c>
      <c r="B14" s="2648" t="s">
        <v>4358</v>
      </c>
      <c r="C14" s="2647">
        <v>7618</v>
      </c>
      <c r="D14" s="2643">
        <v>3786</v>
      </c>
      <c r="E14" s="2646">
        <v>3832</v>
      </c>
      <c r="F14" s="2582">
        <v>34</v>
      </c>
      <c r="G14" s="2645" t="s">
        <v>4357</v>
      </c>
      <c r="H14" s="2644">
        <v>8560</v>
      </c>
      <c r="I14" s="2643">
        <v>4108</v>
      </c>
      <c r="J14" s="2643">
        <v>4452</v>
      </c>
    </row>
    <row r="15" spans="1:26" ht="18" customHeight="1">
      <c r="A15" s="2582">
        <v>7</v>
      </c>
      <c r="B15" s="2648" t="s">
        <v>4356</v>
      </c>
      <c r="C15" s="2647">
        <v>4308</v>
      </c>
      <c r="D15" s="2643">
        <v>2108</v>
      </c>
      <c r="E15" s="2646">
        <v>2200</v>
      </c>
      <c r="F15" s="2582">
        <v>35</v>
      </c>
      <c r="G15" s="2645" t="s">
        <v>4355</v>
      </c>
      <c r="H15" s="2644">
        <v>5374</v>
      </c>
      <c r="I15" s="2643">
        <v>2665</v>
      </c>
      <c r="J15" s="2643">
        <v>2709</v>
      </c>
    </row>
    <row r="16" spans="1:26" ht="18" customHeight="1">
      <c r="A16" s="2582">
        <v>8</v>
      </c>
      <c r="B16" s="2648" t="s">
        <v>4354</v>
      </c>
      <c r="C16" s="2647">
        <v>4156</v>
      </c>
      <c r="D16" s="2643">
        <v>2087</v>
      </c>
      <c r="E16" s="2646">
        <v>2069</v>
      </c>
      <c r="F16" s="2582">
        <v>36</v>
      </c>
      <c r="G16" s="2645" t="s">
        <v>4353</v>
      </c>
      <c r="H16" s="2644">
        <v>6675</v>
      </c>
      <c r="I16" s="2643">
        <v>3217</v>
      </c>
      <c r="J16" s="2643">
        <v>3458</v>
      </c>
    </row>
    <row r="17" spans="1:10" ht="18" customHeight="1">
      <c r="A17" s="2582">
        <v>9</v>
      </c>
      <c r="B17" s="2648" t="s">
        <v>4352</v>
      </c>
      <c r="C17" s="2647">
        <v>7280</v>
      </c>
      <c r="D17" s="2643">
        <v>3697</v>
      </c>
      <c r="E17" s="2646">
        <v>3583</v>
      </c>
      <c r="F17" s="2582">
        <v>37</v>
      </c>
      <c r="G17" s="2645" t="s">
        <v>4351</v>
      </c>
      <c r="H17" s="2644">
        <v>6942</v>
      </c>
      <c r="I17" s="2643">
        <v>3408</v>
      </c>
      <c r="J17" s="2643">
        <v>3534</v>
      </c>
    </row>
    <row r="18" spans="1:10" ht="18" customHeight="1">
      <c r="A18" s="2582">
        <v>10</v>
      </c>
      <c r="B18" s="2648" t="s">
        <v>4350</v>
      </c>
      <c r="C18" s="2647">
        <v>8338</v>
      </c>
      <c r="D18" s="2643">
        <v>4331</v>
      </c>
      <c r="E18" s="2646">
        <v>4007</v>
      </c>
      <c r="F18" s="2582">
        <v>38</v>
      </c>
      <c r="G18" s="2645" t="s">
        <v>4349</v>
      </c>
      <c r="H18" s="2644">
        <v>10238</v>
      </c>
      <c r="I18" s="2643">
        <v>5097</v>
      </c>
      <c r="J18" s="2643">
        <v>5141</v>
      </c>
    </row>
    <row r="19" spans="1:10" ht="18" customHeight="1">
      <c r="A19" s="2582">
        <v>11</v>
      </c>
      <c r="B19" s="2648" t="s">
        <v>4348</v>
      </c>
      <c r="C19" s="2647">
        <v>10701</v>
      </c>
      <c r="D19" s="2643">
        <v>5440</v>
      </c>
      <c r="E19" s="2646">
        <v>5261</v>
      </c>
      <c r="F19" s="2582">
        <v>39</v>
      </c>
      <c r="G19" s="2645" t="s">
        <v>4347</v>
      </c>
      <c r="H19" s="2644">
        <v>8159</v>
      </c>
      <c r="I19" s="2643">
        <v>4086</v>
      </c>
      <c r="J19" s="2643">
        <v>4073</v>
      </c>
    </row>
    <row r="20" spans="1:10" ht="18" customHeight="1">
      <c r="A20" s="2582">
        <v>12</v>
      </c>
      <c r="B20" s="2648" t="s">
        <v>4346</v>
      </c>
      <c r="C20" s="2647">
        <v>7731</v>
      </c>
      <c r="D20" s="2643">
        <v>3766</v>
      </c>
      <c r="E20" s="2646">
        <v>3965</v>
      </c>
      <c r="F20" s="2582">
        <v>40</v>
      </c>
      <c r="G20" s="2645" t="s">
        <v>4345</v>
      </c>
      <c r="H20" s="2644">
        <v>9553</v>
      </c>
      <c r="I20" s="2643">
        <v>4788</v>
      </c>
      <c r="J20" s="2643">
        <v>4765</v>
      </c>
    </row>
    <row r="21" spans="1:10" ht="18" customHeight="1">
      <c r="A21" s="2582">
        <v>13</v>
      </c>
      <c r="B21" s="2648" t="s">
        <v>4344</v>
      </c>
      <c r="C21" s="2647">
        <v>6281</v>
      </c>
      <c r="D21" s="2643">
        <v>3305</v>
      </c>
      <c r="E21" s="2646">
        <v>2976</v>
      </c>
      <c r="F21" s="2582">
        <v>41</v>
      </c>
      <c r="G21" s="2645" t="s">
        <v>4343</v>
      </c>
      <c r="H21" s="2644">
        <v>6989</v>
      </c>
      <c r="I21" s="2643">
        <v>3382</v>
      </c>
      <c r="J21" s="2643">
        <v>3607</v>
      </c>
    </row>
    <row r="22" spans="1:10" ht="18" customHeight="1">
      <c r="A22" s="2582">
        <v>14</v>
      </c>
      <c r="B22" s="2648" t="s">
        <v>4342</v>
      </c>
      <c r="C22" s="2647">
        <v>2828</v>
      </c>
      <c r="D22" s="2643">
        <v>1483</v>
      </c>
      <c r="E22" s="2646">
        <v>1345</v>
      </c>
      <c r="F22" s="2582">
        <v>42</v>
      </c>
      <c r="G22" s="2645" t="s">
        <v>4341</v>
      </c>
      <c r="H22" s="2644">
        <v>5625</v>
      </c>
      <c r="I22" s="2643">
        <v>2691</v>
      </c>
      <c r="J22" s="2643">
        <v>2934</v>
      </c>
    </row>
    <row r="23" spans="1:10" ht="18" customHeight="1">
      <c r="A23" s="2582">
        <v>15</v>
      </c>
      <c r="B23" s="2648" t="s">
        <v>4340</v>
      </c>
      <c r="C23" s="2647">
        <v>3199</v>
      </c>
      <c r="D23" s="2643">
        <v>1722</v>
      </c>
      <c r="E23" s="2646">
        <v>1477</v>
      </c>
      <c r="F23" s="2582">
        <v>43</v>
      </c>
      <c r="G23" s="2645" t="s">
        <v>4339</v>
      </c>
      <c r="H23" s="2644">
        <v>4818</v>
      </c>
      <c r="I23" s="2643">
        <v>2396</v>
      </c>
      <c r="J23" s="2643">
        <v>2422</v>
      </c>
    </row>
    <row r="24" spans="1:10" ht="18" customHeight="1">
      <c r="A24" s="2582">
        <v>16</v>
      </c>
      <c r="B24" s="2648" t="s">
        <v>4338</v>
      </c>
      <c r="C24" s="2647">
        <v>12001</v>
      </c>
      <c r="D24" s="2643">
        <v>6065</v>
      </c>
      <c r="E24" s="2646">
        <v>5936</v>
      </c>
      <c r="F24" s="2582">
        <v>44</v>
      </c>
      <c r="G24" s="2645" t="s">
        <v>4337</v>
      </c>
      <c r="H24" s="2644">
        <v>7241</v>
      </c>
      <c r="I24" s="2643">
        <v>3569</v>
      </c>
      <c r="J24" s="2643">
        <v>3672</v>
      </c>
    </row>
    <row r="25" spans="1:10" ht="18" customHeight="1">
      <c r="A25" s="2582">
        <v>17</v>
      </c>
      <c r="B25" s="2648" t="s">
        <v>4336</v>
      </c>
      <c r="C25" s="2647">
        <v>6909</v>
      </c>
      <c r="D25" s="2643">
        <v>3596</v>
      </c>
      <c r="E25" s="2646">
        <v>3313</v>
      </c>
      <c r="F25" s="2582">
        <v>45</v>
      </c>
      <c r="G25" s="2645" t="s">
        <v>4335</v>
      </c>
      <c r="H25" s="2644">
        <v>9083</v>
      </c>
      <c r="I25" s="2643">
        <v>4570</v>
      </c>
      <c r="J25" s="2643">
        <v>4513</v>
      </c>
    </row>
    <row r="26" spans="1:10" ht="18" customHeight="1">
      <c r="A26" s="2582">
        <v>18</v>
      </c>
      <c r="B26" s="2648" t="s">
        <v>4334</v>
      </c>
      <c r="C26" s="2647">
        <v>6805</v>
      </c>
      <c r="D26" s="2643">
        <v>3364</v>
      </c>
      <c r="E26" s="2646">
        <v>3441</v>
      </c>
      <c r="F26" s="2582">
        <v>46</v>
      </c>
      <c r="G26" s="2645" t="s">
        <v>4333</v>
      </c>
      <c r="H26" s="2644">
        <v>8585</v>
      </c>
      <c r="I26" s="2643">
        <v>4164</v>
      </c>
      <c r="J26" s="2643">
        <v>4421</v>
      </c>
    </row>
    <row r="27" spans="1:10" ht="18" customHeight="1">
      <c r="A27" s="2582">
        <v>19</v>
      </c>
      <c r="B27" s="2648" t="s">
        <v>4332</v>
      </c>
      <c r="C27" s="2647">
        <v>10656</v>
      </c>
      <c r="D27" s="2643">
        <v>5208</v>
      </c>
      <c r="E27" s="2646">
        <v>5448</v>
      </c>
      <c r="F27" s="2582">
        <v>47</v>
      </c>
      <c r="G27" s="2645" t="s">
        <v>4331</v>
      </c>
      <c r="H27" s="2644">
        <v>5473</v>
      </c>
      <c r="I27" s="2643">
        <v>2649</v>
      </c>
      <c r="J27" s="2643">
        <v>2824</v>
      </c>
    </row>
    <row r="28" spans="1:10" ht="18" customHeight="1">
      <c r="A28" s="2582">
        <v>20</v>
      </c>
      <c r="B28" s="2648" t="s">
        <v>4330</v>
      </c>
      <c r="C28" s="2647">
        <v>10383</v>
      </c>
      <c r="D28" s="2643">
        <v>5045</v>
      </c>
      <c r="E28" s="2646">
        <v>5338</v>
      </c>
      <c r="F28" s="2582">
        <v>48</v>
      </c>
      <c r="G28" s="2645" t="s">
        <v>4329</v>
      </c>
      <c r="H28" s="2644">
        <v>5477</v>
      </c>
      <c r="I28" s="2643">
        <v>2703</v>
      </c>
      <c r="J28" s="2643">
        <v>2774</v>
      </c>
    </row>
    <row r="29" spans="1:10" ht="18" customHeight="1">
      <c r="A29" s="2582">
        <v>21</v>
      </c>
      <c r="B29" s="2648" t="s">
        <v>4328</v>
      </c>
      <c r="C29" s="2647">
        <v>7714</v>
      </c>
      <c r="D29" s="2643">
        <v>3840</v>
      </c>
      <c r="E29" s="2646">
        <v>3874</v>
      </c>
      <c r="F29" s="2582">
        <v>49</v>
      </c>
      <c r="G29" s="2645" t="s">
        <v>4327</v>
      </c>
      <c r="H29" s="2644">
        <v>11249</v>
      </c>
      <c r="I29" s="2643">
        <v>5537</v>
      </c>
      <c r="J29" s="2643">
        <v>5712</v>
      </c>
    </row>
    <row r="30" spans="1:10" ht="18" customHeight="1">
      <c r="A30" s="2582">
        <v>22</v>
      </c>
      <c r="B30" s="2648" t="s">
        <v>4326</v>
      </c>
      <c r="C30" s="2647">
        <v>5063</v>
      </c>
      <c r="D30" s="2643">
        <v>2590</v>
      </c>
      <c r="E30" s="2646">
        <v>2473</v>
      </c>
      <c r="F30" s="2582">
        <v>50</v>
      </c>
      <c r="G30" s="2645" t="s">
        <v>4325</v>
      </c>
      <c r="H30" s="2644">
        <v>7334</v>
      </c>
      <c r="I30" s="2643">
        <v>3520</v>
      </c>
      <c r="J30" s="2643">
        <v>3814</v>
      </c>
    </row>
    <row r="31" spans="1:10" ht="18" customHeight="1">
      <c r="A31" s="2582">
        <v>23</v>
      </c>
      <c r="B31" s="2648" t="s">
        <v>4324</v>
      </c>
      <c r="C31" s="2647">
        <v>5171</v>
      </c>
      <c r="D31" s="2643">
        <v>2595</v>
      </c>
      <c r="E31" s="2646">
        <v>2576</v>
      </c>
      <c r="F31" s="2582">
        <v>51</v>
      </c>
      <c r="G31" s="2645" t="s">
        <v>4323</v>
      </c>
      <c r="H31" s="2644">
        <v>10229</v>
      </c>
      <c r="I31" s="2643">
        <v>5251</v>
      </c>
      <c r="J31" s="2643">
        <v>4978</v>
      </c>
    </row>
    <row r="32" spans="1:10" ht="18" customHeight="1">
      <c r="A32" s="2582">
        <v>24</v>
      </c>
      <c r="B32" s="2648" t="s">
        <v>4322</v>
      </c>
      <c r="C32" s="2647">
        <v>5681</v>
      </c>
      <c r="D32" s="2643">
        <v>2803</v>
      </c>
      <c r="E32" s="2646">
        <v>2878</v>
      </c>
      <c r="F32" s="2582">
        <v>52</v>
      </c>
      <c r="G32" s="2645" t="s">
        <v>4321</v>
      </c>
      <c r="H32" s="2644">
        <v>5120</v>
      </c>
      <c r="I32" s="2643">
        <v>2505</v>
      </c>
      <c r="J32" s="2643">
        <v>2615</v>
      </c>
    </row>
    <row r="33" spans="1:10" ht="18" customHeight="1">
      <c r="A33" s="2582">
        <v>25</v>
      </c>
      <c r="B33" s="2648" t="s">
        <v>4320</v>
      </c>
      <c r="C33" s="2647">
        <v>4181</v>
      </c>
      <c r="D33" s="2643">
        <v>2084</v>
      </c>
      <c r="E33" s="2646">
        <v>2097</v>
      </c>
      <c r="F33" s="2582">
        <v>53</v>
      </c>
      <c r="G33" s="2645" t="s">
        <v>4319</v>
      </c>
      <c r="H33" s="2644">
        <v>7982</v>
      </c>
      <c r="I33" s="2643">
        <v>3800</v>
      </c>
      <c r="J33" s="2643">
        <v>4182</v>
      </c>
    </row>
    <row r="34" spans="1:10" ht="18" customHeight="1">
      <c r="A34" s="2582">
        <v>26</v>
      </c>
      <c r="B34" s="2648" t="s">
        <v>4318</v>
      </c>
      <c r="C34" s="2647">
        <v>5236</v>
      </c>
      <c r="D34" s="2643">
        <v>2581</v>
      </c>
      <c r="E34" s="2646">
        <v>2655</v>
      </c>
      <c r="F34" s="2582">
        <v>54</v>
      </c>
      <c r="G34" s="2645" t="s">
        <v>4317</v>
      </c>
      <c r="H34" s="2644">
        <v>6733</v>
      </c>
      <c r="I34" s="2643">
        <v>3358</v>
      </c>
      <c r="J34" s="2643">
        <v>3375</v>
      </c>
    </row>
    <row r="35" spans="1:10" ht="18" customHeight="1">
      <c r="A35" s="2639">
        <v>27</v>
      </c>
      <c r="B35" s="2642" t="s">
        <v>4316</v>
      </c>
      <c r="C35" s="2641">
        <v>4736</v>
      </c>
      <c r="D35" s="2636">
        <v>2406</v>
      </c>
      <c r="E35" s="2640">
        <v>2330</v>
      </c>
      <c r="F35" s="2639">
        <v>55</v>
      </c>
      <c r="G35" s="2638" t="s">
        <v>4315</v>
      </c>
      <c r="H35" s="2637">
        <v>5556</v>
      </c>
      <c r="I35" s="2636">
        <v>2707</v>
      </c>
      <c r="J35" s="2636">
        <v>2849</v>
      </c>
    </row>
    <row r="36" spans="1:10" s="90" customFormat="1" ht="15" customHeight="1">
      <c r="A36" s="3933" t="s">
        <v>4311</v>
      </c>
      <c r="B36" s="3933"/>
      <c r="C36" s="2634"/>
      <c r="D36" s="2634"/>
      <c r="E36" s="1866"/>
      <c r="F36" s="1866"/>
      <c r="G36" s="2635"/>
      <c r="H36" s="2634"/>
      <c r="I36" s="89"/>
      <c r="J36" s="89"/>
    </row>
  </sheetData>
  <mergeCells count="11">
    <mergeCell ref="A36:B36"/>
    <mergeCell ref="F6:F7"/>
    <mergeCell ref="C6:E6"/>
    <mergeCell ref="H6:J6"/>
    <mergeCell ref="G6:G7"/>
    <mergeCell ref="A1:D1"/>
    <mergeCell ref="A2:D2"/>
    <mergeCell ref="A3:J3"/>
    <mergeCell ref="A6:A7"/>
    <mergeCell ref="A5:B5"/>
    <mergeCell ref="B6:B7"/>
  </mergeCells>
  <phoneticPr fontId="20"/>
  <pageMargins left="0.62992125984251968" right="0.62992125984251968" top="0.74803149606299213" bottom="0.74803149606299213" header="0.31496062992125984" footer="0.31496062992125984"/>
  <headerFooter alignWithMargins="0"/>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zoomScaleNormal="100" zoomScaleSheetLayoutView="100" workbookViewId="0">
      <selection activeCell="A2" sqref="A2:D2"/>
    </sheetView>
  </sheetViews>
  <sheetFormatPr defaultColWidth="9" defaultRowHeight="14.25"/>
  <cols>
    <col min="1" max="1" width="15.75" style="2584" customWidth="1"/>
    <col min="2" max="2" width="11.75" style="2584" customWidth="1"/>
    <col min="3" max="3" width="10.75" style="2584" customWidth="1"/>
    <col min="4" max="4" width="11.75" style="2584" customWidth="1"/>
    <col min="5" max="5" width="10.75" style="2584" customWidth="1"/>
    <col min="6" max="6" width="11.75" style="2584" customWidth="1"/>
    <col min="7" max="7" width="10.75" style="2584" customWidth="1"/>
    <col min="8" max="8" width="11.75" style="2584" customWidth="1"/>
    <col min="9" max="9" width="10.75" style="2584" customWidth="1"/>
    <col min="10" max="10" width="11.75" style="2584" customWidth="1"/>
    <col min="11" max="11" width="10.75" style="2584" customWidth="1"/>
    <col min="12"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589" customFormat="1" ht="25.9" customHeight="1">
      <c r="A3" s="3128" t="s">
        <v>4389</v>
      </c>
      <c r="B3" s="3128"/>
      <c r="C3" s="3128"/>
      <c r="D3" s="3128"/>
      <c r="E3" s="3128"/>
      <c r="F3" s="3128"/>
      <c r="G3" s="3128"/>
      <c r="H3" s="3128"/>
      <c r="I3" s="3128"/>
      <c r="J3" s="3128"/>
      <c r="K3" s="3128"/>
    </row>
    <row r="4" spans="1:26" s="532" customFormat="1" ht="15" customHeight="1">
      <c r="A4" s="2617"/>
      <c r="B4" s="2617"/>
      <c r="C4" s="2617"/>
      <c r="D4" s="2617"/>
      <c r="E4" s="2617"/>
      <c r="F4" s="2617"/>
      <c r="G4" s="2617"/>
      <c r="H4" s="2617"/>
      <c r="I4" s="2617"/>
      <c r="J4" s="2617"/>
      <c r="K4" s="2617"/>
    </row>
    <row r="5" spans="1:26" s="532" customFormat="1" ht="15" customHeight="1" thickBot="1">
      <c r="A5" s="360"/>
      <c r="B5" s="360"/>
      <c r="C5" s="360"/>
      <c r="D5" s="360"/>
      <c r="E5" s="360"/>
      <c r="F5" s="360"/>
      <c r="G5" s="360"/>
      <c r="H5" s="360"/>
      <c r="I5" s="360"/>
      <c r="J5" s="360"/>
      <c r="K5" s="360"/>
    </row>
    <row r="6" spans="1:26" s="533" customFormat="1" ht="18" customHeight="1" thickTop="1">
      <c r="A6" s="3937" t="s">
        <v>4308</v>
      </c>
      <c r="B6" s="3189" t="s">
        <v>25</v>
      </c>
      <c r="C6" s="3941"/>
      <c r="D6" s="3189" t="s">
        <v>4388</v>
      </c>
      <c r="E6" s="3917"/>
      <c r="F6" s="3939" t="s">
        <v>4387</v>
      </c>
      <c r="G6" s="3939"/>
      <c r="H6" s="3917" t="s">
        <v>4386</v>
      </c>
      <c r="I6" s="3917"/>
      <c r="J6" s="3917" t="s">
        <v>4385</v>
      </c>
      <c r="K6" s="3185"/>
    </row>
    <row r="7" spans="1:26" s="533" customFormat="1" ht="18" customHeight="1">
      <c r="A7" s="3940"/>
      <c r="B7" s="2680" t="s">
        <v>4384</v>
      </c>
      <c r="C7" s="487" t="s">
        <v>4383</v>
      </c>
      <c r="D7" s="2679" t="s">
        <v>4377</v>
      </c>
      <c r="E7" s="1813" t="s">
        <v>4376</v>
      </c>
      <c r="F7" s="1107" t="s">
        <v>4377</v>
      </c>
      <c r="G7" s="1813" t="s">
        <v>4376</v>
      </c>
      <c r="H7" s="1107" t="s">
        <v>4377</v>
      </c>
      <c r="I7" s="1813" t="s">
        <v>4376</v>
      </c>
      <c r="J7" s="1107" t="s">
        <v>4377</v>
      </c>
      <c r="K7" s="1813" t="s">
        <v>4376</v>
      </c>
    </row>
    <row r="8" spans="1:26" s="532" customFormat="1" ht="18" customHeight="1">
      <c r="A8" s="2669"/>
      <c r="B8" s="360"/>
      <c r="C8" s="507" t="s">
        <v>314</v>
      </c>
      <c r="D8" s="507"/>
      <c r="E8" s="507" t="s">
        <v>314</v>
      </c>
      <c r="F8" s="507"/>
      <c r="G8" s="507" t="s">
        <v>314</v>
      </c>
      <c r="H8" s="507"/>
      <c r="I8" s="507" t="s">
        <v>314</v>
      </c>
      <c r="J8" s="507"/>
      <c r="K8" s="507" t="s">
        <v>314</v>
      </c>
    </row>
    <row r="9" spans="1:26" s="533" customFormat="1" ht="18" customHeight="1">
      <c r="A9" s="2678" t="s">
        <v>4270</v>
      </c>
      <c r="B9" s="2597">
        <v>161446</v>
      </c>
      <c r="C9" s="2677">
        <v>47.11</v>
      </c>
      <c r="D9" s="2597">
        <v>54784</v>
      </c>
      <c r="E9" s="2677">
        <v>33.93</v>
      </c>
      <c r="F9" s="2597">
        <v>37223</v>
      </c>
      <c r="G9" s="2677">
        <v>23.06</v>
      </c>
      <c r="H9" s="2597">
        <v>19604</v>
      </c>
      <c r="I9" s="2677">
        <v>12.14</v>
      </c>
      <c r="J9" s="2597">
        <v>26364</v>
      </c>
      <c r="K9" s="2677">
        <v>16.329999999999998</v>
      </c>
    </row>
    <row r="10" spans="1:26" s="533" customFormat="1" ht="18" customHeight="1">
      <c r="A10" s="2664" t="s">
        <v>4269</v>
      </c>
      <c r="B10" s="2605">
        <v>165351.99799999999</v>
      </c>
      <c r="C10" s="2676">
        <v>47.46</v>
      </c>
      <c r="D10" s="2605">
        <v>50717</v>
      </c>
      <c r="E10" s="2676">
        <v>30.67</v>
      </c>
      <c r="F10" s="2605">
        <v>36553</v>
      </c>
      <c r="G10" s="2676">
        <v>22.11</v>
      </c>
      <c r="H10" s="2605">
        <v>19380.062999999998</v>
      </c>
      <c r="I10" s="2676">
        <v>11.72</v>
      </c>
      <c r="J10" s="2605">
        <v>31598.973999999998</v>
      </c>
      <c r="K10" s="2676">
        <v>19.11</v>
      </c>
    </row>
    <row r="11" spans="1:26" s="533" customFormat="1" ht="18" customHeight="1">
      <c r="A11" s="2664" t="s">
        <v>4268</v>
      </c>
      <c r="B11" s="2605">
        <v>146346</v>
      </c>
      <c r="C11" s="2676">
        <v>41.67</v>
      </c>
      <c r="D11" s="2605">
        <v>42776</v>
      </c>
      <c r="E11" s="2676">
        <v>29.23</v>
      </c>
      <c r="F11" s="2605">
        <v>34129</v>
      </c>
      <c r="G11" s="2676">
        <v>23.32</v>
      </c>
      <c r="H11" s="2605">
        <v>18467</v>
      </c>
      <c r="I11" s="2676">
        <v>12.62</v>
      </c>
      <c r="J11" s="2605">
        <v>11584</v>
      </c>
      <c r="K11" s="2676">
        <v>7.92</v>
      </c>
    </row>
    <row r="12" spans="1:26" s="533" customFormat="1" ht="18" customHeight="1">
      <c r="A12" s="2664" t="s">
        <v>4267</v>
      </c>
      <c r="B12" s="2605">
        <v>158941</v>
      </c>
      <c r="C12" s="2676">
        <v>43.62</v>
      </c>
      <c r="D12" s="2605">
        <v>48988</v>
      </c>
      <c r="E12" s="2676">
        <v>30.82</v>
      </c>
      <c r="F12" s="2605">
        <v>30185</v>
      </c>
      <c r="G12" s="2676">
        <v>18.989999999999998</v>
      </c>
      <c r="H12" s="2605">
        <v>19502</v>
      </c>
      <c r="I12" s="2676">
        <v>12.27</v>
      </c>
      <c r="J12" s="2605" t="s">
        <v>893</v>
      </c>
      <c r="K12" s="2676" t="s">
        <v>893</v>
      </c>
    </row>
    <row r="13" spans="1:26" s="533" customFormat="1" ht="18" customHeight="1">
      <c r="A13" s="2662" t="s">
        <v>4266</v>
      </c>
      <c r="B13" s="2675">
        <v>161444</v>
      </c>
      <c r="C13" s="2674">
        <v>44.03</v>
      </c>
      <c r="D13" s="2675">
        <v>45406</v>
      </c>
      <c r="E13" s="2674">
        <v>28.12</v>
      </c>
      <c r="F13" s="2675">
        <v>26878</v>
      </c>
      <c r="G13" s="2674">
        <v>16.649999999999999</v>
      </c>
      <c r="H13" s="2675">
        <v>15707</v>
      </c>
      <c r="I13" s="2674">
        <v>9.73</v>
      </c>
      <c r="J13" s="2675" t="s">
        <v>893</v>
      </c>
      <c r="K13" s="2674" t="s">
        <v>893</v>
      </c>
    </row>
    <row r="14" spans="1:26" s="90" customFormat="1" ht="15" customHeight="1">
      <c r="A14" s="2673"/>
      <c r="B14" s="2672"/>
      <c r="C14" s="2672"/>
      <c r="D14" s="2672"/>
      <c r="E14" s="986"/>
      <c r="F14" s="986"/>
      <c r="G14" s="986"/>
      <c r="H14" s="986"/>
      <c r="I14" s="986"/>
      <c r="J14" s="986"/>
      <c r="K14" s="986"/>
    </row>
    <row r="15" spans="1:26" s="90" customFormat="1" ht="15" customHeight="1" thickBot="1">
      <c r="A15" s="330"/>
      <c r="B15" s="330"/>
      <c r="C15" s="330"/>
      <c r="D15" s="330"/>
      <c r="E15" s="330"/>
      <c r="F15" s="2671"/>
      <c r="G15" s="2671"/>
      <c r="H15" s="2671"/>
      <c r="I15" s="2671"/>
      <c r="J15" s="2671"/>
      <c r="K15" s="2671"/>
    </row>
    <row r="16" spans="1:26" ht="18" customHeight="1" thickTop="1">
      <c r="A16" s="3937" t="s">
        <v>4308</v>
      </c>
      <c r="B16" s="3520" t="s">
        <v>4382</v>
      </c>
      <c r="C16" s="3197"/>
      <c r="D16" s="3520" t="s">
        <v>4381</v>
      </c>
      <c r="E16" s="3197"/>
      <c r="F16" s="3520" t="s">
        <v>4380</v>
      </c>
      <c r="G16" s="3197"/>
      <c r="H16" s="3520" t="s">
        <v>4379</v>
      </c>
      <c r="I16" s="3197"/>
      <c r="J16" s="3520" t="s">
        <v>4378</v>
      </c>
      <c r="K16" s="3196"/>
    </row>
    <row r="17" spans="1:11" ht="18" customHeight="1">
      <c r="A17" s="3938"/>
      <c r="B17" s="1107" t="s">
        <v>4377</v>
      </c>
      <c r="C17" s="1823" t="s">
        <v>4376</v>
      </c>
      <c r="D17" s="1107" t="s">
        <v>4377</v>
      </c>
      <c r="E17" s="1823" t="s">
        <v>4376</v>
      </c>
      <c r="F17" s="1107" t="s">
        <v>4377</v>
      </c>
      <c r="G17" s="1823" t="s">
        <v>4376</v>
      </c>
      <c r="H17" s="1107" t="s">
        <v>4377</v>
      </c>
      <c r="I17" s="2670" t="s">
        <v>4376</v>
      </c>
      <c r="J17" s="1107" t="s">
        <v>4377</v>
      </c>
      <c r="K17" s="1823" t="s">
        <v>4376</v>
      </c>
    </row>
    <row r="18" spans="1:11" s="90" customFormat="1" ht="18" customHeight="1">
      <c r="A18" s="2669"/>
      <c r="B18" s="2668"/>
      <c r="C18" s="986" t="s">
        <v>314</v>
      </c>
      <c r="D18" s="2668"/>
      <c r="E18" s="986" t="s">
        <v>314</v>
      </c>
      <c r="F18" s="2668"/>
      <c r="G18" s="986" t="s">
        <v>314</v>
      </c>
      <c r="H18" s="2668"/>
      <c r="I18" s="986" t="s">
        <v>314</v>
      </c>
      <c r="J18" s="2668"/>
      <c r="K18" s="986" t="s">
        <v>314</v>
      </c>
    </row>
    <row r="19" spans="1:11" ht="18" customHeight="1">
      <c r="A19" s="2667" t="s">
        <v>4375</v>
      </c>
      <c r="B19" s="2592" t="s">
        <v>893</v>
      </c>
      <c r="C19" s="2666" t="s">
        <v>893</v>
      </c>
      <c r="D19" s="2592" t="s">
        <v>893</v>
      </c>
      <c r="E19" s="2666" t="s">
        <v>893</v>
      </c>
      <c r="F19" s="2592" t="s">
        <v>893</v>
      </c>
      <c r="G19" s="2666" t="s">
        <v>893</v>
      </c>
      <c r="H19" s="2592">
        <v>4557</v>
      </c>
      <c r="I19" s="2665">
        <v>2.82</v>
      </c>
      <c r="J19" s="2592">
        <v>18914</v>
      </c>
      <c r="K19" s="2665">
        <v>11.72</v>
      </c>
    </row>
    <row r="20" spans="1:11" ht="18" customHeight="1">
      <c r="A20" s="2664" t="s">
        <v>4269</v>
      </c>
      <c r="B20" s="22" t="s">
        <v>893</v>
      </c>
      <c r="C20" s="648" t="s">
        <v>893</v>
      </c>
      <c r="D20" s="22" t="s">
        <v>893</v>
      </c>
      <c r="E20" s="648" t="s">
        <v>893</v>
      </c>
      <c r="F20" s="22" t="s">
        <v>893</v>
      </c>
      <c r="G20" s="648" t="s">
        <v>893</v>
      </c>
      <c r="H20" s="22">
        <f>4239+4200</f>
        <v>8439</v>
      </c>
      <c r="I20" s="2663">
        <v>5.103657713286295</v>
      </c>
      <c r="J20" s="22">
        <v>18663.960999999999</v>
      </c>
      <c r="K20" s="2663">
        <v>11.29</v>
      </c>
    </row>
    <row r="21" spans="1:11" ht="18" customHeight="1">
      <c r="A21" s="2664" t="s">
        <v>4268</v>
      </c>
      <c r="B21" s="22">
        <v>5667</v>
      </c>
      <c r="C21" s="2511">
        <v>3.87</v>
      </c>
      <c r="D21" s="22" t="s">
        <v>893</v>
      </c>
      <c r="E21" s="22" t="s">
        <v>893</v>
      </c>
      <c r="F21" s="22" t="s">
        <v>893</v>
      </c>
      <c r="G21" s="648" t="s">
        <v>893</v>
      </c>
      <c r="H21" s="22">
        <f>5983+2236</f>
        <v>8219</v>
      </c>
      <c r="I21" s="2663">
        <v>5.6161425662471132</v>
      </c>
      <c r="J21" s="22">
        <v>25504</v>
      </c>
      <c r="K21" s="2663">
        <v>17.43</v>
      </c>
    </row>
    <row r="22" spans="1:11" ht="18" customHeight="1">
      <c r="A22" s="2664" t="s">
        <v>4267</v>
      </c>
      <c r="B22" s="22">
        <v>7321</v>
      </c>
      <c r="C22" s="2511">
        <v>4.6100000000000003</v>
      </c>
      <c r="D22" s="22">
        <v>7912</v>
      </c>
      <c r="E22" s="2511">
        <v>4.9800000000000004</v>
      </c>
      <c r="F22" s="22" t="s">
        <v>893</v>
      </c>
      <c r="G22" s="648" t="s">
        <v>893</v>
      </c>
      <c r="H22" s="22">
        <v>12929</v>
      </c>
      <c r="I22" s="2663">
        <v>8.1300000000000008</v>
      </c>
      <c r="J22" s="22">
        <v>32104</v>
      </c>
      <c r="K22" s="2663">
        <v>20.2</v>
      </c>
    </row>
    <row r="23" spans="1:11" ht="18" customHeight="1">
      <c r="A23" s="2662" t="s">
        <v>4266</v>
      </c>
      <c r="B23" s="115" t="s">
        <v>893</v>
      </c>
      <c r="C23" s="2660" t="s">
        <v>893</v>
      </c>
      <c r="D23" s="115" t="s">
        <v>893</v>
      </c>
      <c r="E23" s="2661" t="s">
        <v>893</v>
      </c>
      <c r="F23" s="115">
        <v>8850</v>
      </c>
      <c r="G23" s="2660">
        <v>5.4817769629097395</v>
      </c>
      <c r="H23" s="115">
        <v>19545</v>
      </c>
      <c r="I23" s="2661">
        <v>12.106365055375239</v>
      </c>
      <c r="J23" s="115">
        <v>45059</v>
      </c>
      <c r="K23" s="2660">
        <v>27.91</v>
      </c>
    </row>
    <row r="24" spans="1:11" s="90" customFormat="1" ht="15" customHeight="1">
      <c r="A24" s="3933" t="s">
        <v>4311</v>
      </c>
      <c r="B24" s="3933"/>
      <c r="C24" s="2634"/>
      <c r="D24" s="2634"/>
      <c r="E24" s="1866"/>
      <c r="F24" s="1866"/>
      <c r="G24" s="2635"/>
      <c r="H24" s="2634"/>
      <c r="I24" s="2634"/>
      <c r="J24" s="89"/>
      <c r="K24" s="89"/>
    </row>
  </sheetData>
  <mergeCells count="16">
    <mergeCell ref="A1:D1"/>
    <mergeCell ref="A2:D2"/>
    <mergeCell ref="A3:K3"/>
    <mergeCell ref="A24:B24"/>
    <mergeCell ref="A16:A17"/>
    <mergeCell ref="D16:E16"/>
    <mergeCell ref="D6:E6"/>
    <mergeCell ref="J6:K6"/>
    <mergeCell ref="H6:I6"/>
    <mergeCell ref="F6:G6"/>
    <mergeCell ref="A6:A7"/>
    <mergeCell ref="J16:K16"/>
    <mergeCell ref="H16:I16"/>
    <mergeCell ref="F16:G16"/>
    <mergeCell ref="B16:C16"/>
    <mergeCell ref="B6:C6"/>
  </mergeCells>
  <phoneticPr fontId="20"/>
  <pageMargins left="0.62992125984251968" right="0.62992125984251968" top="0.74803149606299213" bottom="0.74803149606299213" header="0.31496062992125984" footer="0.31496062992125984"/>
  <headerFooter alignWithMargins="0"/>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
  <sheetViews>
    <sheetView zoomScaleNormal="100" zoomScaleSheetLayoutView="100" workbookViewId="0">
      <selection activeCell="A2" sqref="A2:D2"/>
    </sheetView>
  </sheetViews>
  <sheetFormatPr defaultColWidth="9" defaultRowHeight="14.25"/>
  <cols>
    <col min="1" max="1" width="17.75" style="24" customWidth="1"/>
    <col min="2" max="9" width="13.625" style="24" customWidth="1"/>
    <col min="10" max="13" width="10.125" style="24" customWidth="1"/>
    <col min="14"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6.1" customHeight="1">
      <c r="A3" s="3047" t="s">
        <v>4409</v>
      </c>
      <c r="B3" s="3047"/>
      <c r="C3" s="3047"/>
      <c r="D3" s="3047"/>
      <c r="E3" s="3047"/>
      <c r="F3" s="3047"/>
      <c r="G3" s="3047"/>
      <c r="H3" s="3047"/>
      <c r="I3" s="3047"/>
    </row>
    <row r="4" spans="1:26" s="90" customFormat="1" ht="15" customHeight="1">
      <c r="A4" s="111"/>
      <c r="B4" s="111"/>
      <c r="C4" s="111"/>
      <c r="D4" s="111"/>
      <c r="E4" s="111"/>
      <c r="F4" s="111"/>
      <c r="G4" s="111"/>
      <c r="H4" s="111"/>
      <c r="I4" s="111"/>
    </row>
    <row r="5" spans="1:26" s="90" customFormat="1" ht="15" customHeight="1" thickBot="1">
      <c r="A5" s="90" t="s">
        <v>4408</v>
      </c>
    </row>
    <row r="6" spans="1:26" ht="18" customHeight="1" thickTop="1">
      <c r="A6" s="3076" t="s">
        <v>2764</v>
      </c>
      <c r="B6" s="3130" t="s">
        <v>4407</v>
      </c>
      <c r="C6" s="3066" t="s">
        <v>4406</v>
      </c>
      <c r="D6" s="3067"/>
      <c r="E6" s="3067"/>
      <c r="F6" s="3067"/>
      <c r="G6" s="3067"/>
      <c r="H6" s="3036"/>
      <c r="I6" s="3943" t="s">
        <v>4405</v>
      </c>
    </row>
    <row r="7" spans="1:26" ht="18" customHeight="1">
      <c r="A7" s="3235"/>
      <c r="B7" s="3942"/>
      <c r="C7" s="3071" t="s">
        <v>4404</v>
      </c>
      <c r="D7" s="3037"/>
      <c r="E7" s="3229" t="s">
        <v>4403</v>
      </c>
      <c r="F7" s="3229" t="s">
        <v>4402</v>
      </c>
      <c r="G7" s="3229" t="s">
        <v>4401</v>
      </c>
      <c r="H7" s="3229" t="s">
        <v>4400</v>
      </c>
      <c r="I7" s="3944"/>
    </row>
    <row r="8" spans="1:26" ht="18" customHeight="1">
      <c r="A8" s="3134"/>
      <c r="B8" s="3131"/>
      <c r="C8" s="1804" t="s">
        <v>4399</v>
      </c>
      <c r="D8" s="1804" t="s">
        <v>4398</v>
      </c>
      <c r="E8" s="3131"/>
      <c r="F8" s="3131"/>
      <c r="G8" s="3131"/>
      <c r="H8" s="3131"/>
      <c r="I8" s="3945"/>
    </row>
    <row r="9" spans="1:26" ht="18" customHeight="1">
      <c r="A9" s="714" t="s">
        <v>661</v>
      </c>
      <c r="B9" s="104" t="s">
        <v>4397</v>
      </c>
      <c r="C9" s="22">
        <v>82</v>
      </c>
      <c r="D9" s="22">
        <v>95</v>
      </c>
      <c r="E9" s="22">
        <v>3</v>
      </c>
      <c r="F9" s="22">
        <v>29</v>
      </c>
      <c r="G9" s="22" t="s">
        <v>432</v>
      </c>
      <c r="H9" s="22">
        <v>23</v>
      </c>
      <c r="I9" s="22">
        <v>1</v>
      </c>
    </row>
    <row r="10" spans="1:26" ht="18" customHeight="1">
      <c r="A10" s="711">
        <v>29</v>
      </c>
      <c r="B10" s="104" t="s">
        <v>4396</v>
      </c>
      <c r="C10" s="22">
        <v>56</v>
      </c>
      <c r="D10" s="22">
        <v>83</v>
      </c>
      <c r="E10" s="22">
        <v>13</v>
      </c>
      <c r="F10" s="22">
        <v>14</v>
      </c>
      <c r="G10" s="22">
        <v>3</v>
      </c>
      <c r="H10" s="22">
        <v>15</v>
      </c>
      <c r="I10" s="22" t="s">
        <v>432</v>
      </c>
    </row>
    <row r="11" spans="1:26" ht="18" customHeight="1">
      <c r="A11" s="711">
        <v>30</v>
      </c>
      <c r="B11" s="104" t="s">
        <v>4395</v>
      </c>
      <c r="C11" s="22">
        <v>70</v>
      </c>
      <c r="D11" s="22">
        <v>104</v>
      </c>
      <c r="E11" s="22">
        <v>13</v>
      </c>
      <c r="F11" s="22">
        <v>23</v>
      </c>
      <c r="G11" s="22">
        <v>3</v>
      </c>
      <c r="H11" s="22">
        <v>11</v>
      </c>
      <c r="I11" s="22">
        <v>3</v>
      </c>
    </row>
    <row r="12" spans="1:26" s="399" customFormat="1" ht="18" customHeight="1">
      <c r="A12" s="714" t="s">
        <v>660</v>
      </c>
      <c r="B12" s="104" t="s">
        <v>4394</v>
      </c>
      <c r="C12" s="22">
        <v>111</v>
      </c>
      <c r="D12" s="22">
        <v>87</v>
      </c>
      <c r="E12" s="22">
        <v>4</v>
      </c>
      <c r="F12" s="22">
        <v>29</v>
      </c>
      <c r="G12" s="22" t="s">
        <v>443</v>
      </c>
      <c r="H12" s="22">
        <v>17</v>
      </c>
      <c r="I12" s="22">
        <v>1</v>
      </c>
    </row>
    <row r="13" spans="1:26" s="391" customFormat="1" ht="18" customHeight="1">
      <c r="A13" s="395">
        <v>2</v>
      </c>
      <c r="B13" s="307" t="s">
        <v>4393</v>
      </c>
      <c r="C13" s="285">
        <v>90</v>
      </c>
      <c r="D13" s="285">
        <v>147</v>
      </c>
      <c r="E13" s="285">
        <v>8</v>
      </c>
      <c r="F13" s="285">
        <v>28</v>
      </c>
      <c r="G13" s="308">
        <v>2</v>
      </c>
      <c r="H13" s="285">
        <v>17</v>
      </c>
      <c r="I13" s="303">
        <v>1</v>
      </c>
    </row>
    <row r="14" spans="1:26" s="90" customFormat="1" ht="15" customHeight="1">
      <c r="A14" s="1825" t="s">
        <v>4392</v>
      </c>
      <c r="B14" s="1825"/>
      <c r="C14" s="1825"/>
      <c r="D14" s="1825"/>
      <c r="E14" s="1825"/>
      <c r="F14" s="1825"/>
      <c r="G14" s="1825"/>
      <c r="H14" s="1825"/>
      <c r="I14" s="1825"/>
      <c r="J14" s="51"/>
      <c r="K14" s="51"/>
      <c r="L14" s="51"/>
    </row>
    <row r="15" spans="1:26" s="90" customFormat="1" ht="15" customHeight="1">
      <c r="A15" s="90" t="s">
        <v>4391</v>
      </c>
    </row>
    <row r="16" spans="1:26" s="90" customFormat="1" ht="15" customHeight="1">
      <c r="A16" s="90" t="s">
        <v>4390</v>
      </c>
      <c r="E16" s="35"/>
      <c r="F16" s="35"/>
      <c r="G16" s="35"/>
      <c r="H16" s="35"/>
      <c r="I16" s="35"/>
    </row>
  </sheetData>
  <mergeCells count="12">
    <mergeCell ref="G7:G8"/>
    <mergeCell ref="B6:B8"/>
    <mergeCell ref="A1:D1"/>
    <mergeCell ref="A2:D2"/>
    <mergeCell ref="A3:I3"/>
    <mergeCell ref="F7:F8"/>
    <mergeCell ref="H7:H8"/>
    <mergeCell ref="I6:I8"/>
    <mergeCell ref="C6:H6"/>
    <mergeCell ref="A6:A8"/>
    <mergeCell ref="C7:D7"/>
    <mergeCell ref="E7:E8"/>
  </mergeCells>
  <phoneticPr fontId="20"/>
  <pageMargins left="0.62992125984251968" right="0.62992125984251968" top="0.74803149606299213" bottom="0.74803149606299213" header="0.31496062992125984" footer="0.31496062992125984"/>
  <headerFooter alignWithMargins="0"/>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zoomScaleNormal="100" zoomScaleSheetLayoutView="100" workbookViewId="0">
      <selection activeCell="A2" sqref="A2:D2"/>
    </sheetView>
  </sheetViews>
  <sheetFormatPr defaultColWidth="9" defaultRowHeight="14.25"/>
  <cols>
    <col min="1" max="1" width="17.75" style="24" customWidth="1"/>
    <col min="2" max="9" width="13.625" style="24" customWidth="1"/>
    <col min="10" max="13" width="10.125" style="24" customWidth="1"/>
    <col min="14"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5.5">
      <c r="A3" s="3047" t="s">
        <v>4420</v>
      </c>
      <c r="B3" s="3047"/>
      <c r="C3" s="3047"/>
      <c r="D3" s="3047"/>
      <c r="E3" s="3047"/>
      <c r="F3" s="3047"/>
      <c r="G3" s="3047"/>
      <c r="H3" s="3047"/>
      <c r="I3" s="3047"/>
    </row>
    <row r="4" spans="1:26" s="90" customFormat="1" ht="12">
      <c r="A4" s="111"/>
      <c r="B4" s="111"/>
      <c r="C4" s="111"/>
      <c r="D4" s="111"/>
      <c r="E4" s="111"/>
      <c r="F4" s="111"/>
      <c r="G4" s="111"/>
      <c r="H4" s="111"/>
      <c r="I4" s="111"/>
    </row>
    <row r="5" spans="1:26" s="90" customFormat="1" ht="12.75" thickBot="1">
      <c r="A5" s="90" t="s">
        <v>4408</v>
      </c>
    </row>
    <row r="6" spans="1:26" ht="15" thickTop="1">
      <c r="A6" s="3076" t="s">
        <v>2764</v>
      </c>
      <c r="B6" s="3130" t="s">
        <v>4419</v>
      </c>
      <c r="C6" s="3130" t="s">
        <v>4407</v>
      </c>
      <c r="D6" s="3066" t="s">
        <v>4418</v>
      </c>
      <c r="E6" s="3067"/>
      <c r="F6" s="3067"/>
      <c r="G6" s="3067"/>
      <c r="H6" s="3036"/>
      <c r="I6" s="3042" t="s">
        <v>4417</v>
      </c>
    </row>
    <row r="7" spans="1:26">
      <c r="A7" s="3235"/>
      <c r="B7" s="3942"/>
      <c r="C7" s="3942"/>
      <c r="D7" s="2687" t="s">
        <v>4416</v>
      </c>
      <c r="E7" s="2687" t="s">
        <v>4415</v>
      </c>
      <c r="F7" s="2687" t="s">
        <v>4414</v>
      </c>
      <c r="G7" s="3229" t="s">
        <v>4402</v>
      </c>
      <c r="H7" s="3229" t="s">
        <v>1789</v>
      </c>
      <c r="I7" s="3063"/>
    </row>
    <row r="8" spans="1:26">
      <c r="A8" s="3134"/>
      <c r="B8" s="3131"/>
      <c r="C8" s="3131"/>
      <c r="D8" s="1804" t="s">
        <v>4413</v>
      </c>
      <c r="E8" s="1804" t="s">
        <v>4412</v>
      </c>
      <c r="F8" s="1804" t="s">
        <v>4411</v>
      </c>
      <c r="G8" s="3131"/>
      <c r="H8" s="3131"/>
      <c r="I8" s="3044"/>
    </row>
    <row r="9" spans="1:26">
      <c r="A9" s="714" t="s">
        <v>661</v>
      </c>
      <c r="B9" s="2686">
        <v>205</v>
      </c>
      <c r="C9" s="2684">
        <v>233</v>
      </c>
      <c r="D9" s="2684">
        <v>202</v>
      </c>
      <c r="E9" s="2684">
        <v>18</v>
      </c>
      <c r="F9" s="2684">
        <v>1</v>
      </c>
      <c r="G9" s="2684">
        <v>11</v>
      </c>
      <c r="H9" s="2684">
        <v>232</v>
      </c>
      <c r="I9" s="2684">
        <v>1</v>
      </c>
    </row>
    <row r="10" spans="1:26">
      <c r="A10" s="711">
        <v>29</v>
      </c>
      <c r="B10" s="2685">
        <v>196</v>
      </c>
      <c r="C10" s="2684">
        <v>205</v>
      </c>
      <c r="D10" s="2684">
        <v>169</v>
      </c>
      <c r="E10" s="2684">
        <v>23</v>
      </c>
      <c r="F10" s="2684">
        <v>1</v>
      </c>
      <c r="G10" s="2684">
        <v>12</v>
      </c>
      <c r="H10" s="2684">
        <v>205</v>
      </c>
      <c r="I10" s="2684">
        <v>2</v>
      </c>
    </row>
    <row r="11" spans="1:26">
      <c r="A11" s="711">
        <v>30</v>
      </c>
      <c r="B11" s="2685">
        <v>283</v>
      </c>
      <c r="C11" s="2684">
        <v>307</v>
      </c>
      <c r="D11" s="2684">
        <v>251</v>
      </c>
      <c r="E11" s="2684">
        <v>29</v>
      </c>
      <c r="F11" s="2684" t="s">
        <v>432</v>
      </c>
      <c r="G11" s="2684">
        <v>27</v>
      </c>
      <c r="H11" s="2684">
        <v>307</v>
      </c>
      <c r="I11" s="2684">
        <v>3</v>
      </c>
    </row>
    <row r="12" spans="1:26" s="399" customFormat="1">
      <c r="A12" s="714" t="s">
        <v>660</v>
      </c>
      <c r="B12" s="2685">
        <v>230</v>
      </c>
      <c r="C12" s="2684">
        <v>253</v>
      </c>
      <c r="D12" s="2684">
        <v>203</v>
      </c>
      <c r="E12" s="2684">
        <v>37</v>
      </c>
      <c r="F12" s="2684" t="s">
        <v>443</v>
      </c>
      <c r="G12" s="2684">
        <v>11</v>
      </c>
      <c r="H12" s="2684">
        <v>251</v>
      </c>
      <c r="I12" s="2684">
        <v>2</v>
      </c>
    </row>
    <row r="13" spans="1:26" s="391" customFormat="1">
      <c r="A13" s="395">
        <v>2</v>
      </c>
      <c r="B13" s="2683">
        <v>266</v>
      </c>
      <c r="C13" s="2682">
        <v>295</v>
      </c>
      <c r="D13" s="2682">
        <v>237</v>
      </c>
      <c r="E13" s="2682">
        <v>46</v>
      </c>
      <c r="F13" s="2682" t="s">
        <v>443</v>
      </c>
      <c r="G13" s="2682">
        <v>9</v>
      </c>
      <c r="H13" s="2682">
        <v>292</v>
      </c>
      <c r="I13" s="2682">
        <v>3</v>
      </c>
    </row>
    <row r="14" spans="1:26" s="90" customFormat="1" ht="12">
      <c r="A14" s="51" t="s">
        <v>4410</v>
      </c>
      <c r="B14" s="2681"/>
      <c r="C14" s="51"/>
      <c r="D14" s="51"/>
      <c r="E14" s="51"/>
      <c r="F14" s="51"/>
      <c r="G14" s="2681"/>
    </row>
    <row r="15" spans="1:26" s="90" customFormat="1" ht="12">
      <c r="A15" s="90" t="s">
        <v>4390</v>
      </c>
    </row>
  </sheetData>
  <mergeCells count="10">
    <mergeCell ref="A1:D1"/>
    <mergeCell ref="A2:D2"/>
    <mergeCell ref="A3:I3"/>
    <mergeCell ref="G7:G8"/>
    <mergeCell ref="A6:A8"/>
    <mergeCell ref="C6:C8"/>
    <mergeCell ref="I6:I8"/>
    <mergeCell ref="H7:H8"/>
    <mergeCell ref="B6:B8"/>
    <mergeCell ref="D6:H6"/>
  </mergeCells>
  <phoneticPr fontId="20"/>
  <pageMargins left="0.62992125984251968" right="0.62992125984251968" top="0.74803149606299213" bottom="0.74803149606299213" header="0.31496062992125984" footer="0.31496062992125984"/>
  <headerFooter alignWithMargins="0"/>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zoomScaleNormal="100" zoomScaleSheetLayoutView="100" workbookViewId="0">
      <selection activeCell="A2" sqref="A2:D2"/>
    </sheetView>
  </sheetViews>
  <sheetFormatPr defaultColWidth="9" defaultRowHeight="14.25"/>
  <cols>
    <col min="1" max="1" width="17.75" style="24" customWidth="1"/>
    <col min="2" max="7" width="17.625" style="24" customWidth="1"/>
    <col min="8" max="11" width="10.125" style="24" customWidth="1"/>
    <col min="12"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5.5">
      <c r="A3" s="3855" t="s">
        <v>4427</v>
      </c>
      <c r="B3" s="3855"/>
      <c r="C3" s="3855"/>
      <c r="D3" s="3855"/>
      <c r="E3" s="3855"/>
      <c r="F3" s="3855"/>
      <c r="G3" s="3855"/>
    </row>
    <row r="4" spans="1:26" s="90" customFormat="1" ht="12">
      <c r="A4" s="2491"/>
      <c r="B4" s="2491"/>
      <c r="C4" s="2491"/>
      <c r="D4" s="2491"/>
      <c r="E4" s="2491"/>
      <c r="F4" s="2491"/>
      <c r="G4" s="2491"/>
    </row>
    <row r="5" spans="1:26" s="90" customFormat="1" ht="12.75" thickBot="1"/>
    <row r="6" spans="1:26" ht="15" thickTop="1">
      <c r="A6" s="3661" t="s">
        <v>322</v>
      </c>
      <c r="B6" s="3066" t="s">
        <v>25</v>
      </c>
      <c r="C6" s="3171"/>
      <c r="D6" s="3036" t="s">
        <v>4426</v>
      </c>
      <c r="E6" s="3040"/>
      <c r="F6" s="3066" t="s">
        <v>4425</v>
      </c>
      <c r="G6" s="3067"/>
    </row>
    <row r="7" spans="1:26">
      <c r="A7" s="3780"/>
      <c r="B7" s="1794" t="s">
        <v>4424</v>
      </c>
      <c r="C7" s="1842" t="s">
        <v>4423</v>
      </c>
      <c r="D7" s="1786" t="s">
        <v>4424</v>
      </c>
      <c r="E7" s="1790" t="s">
        <v>4423</v>
      </c>
      <c r="F7" s="1790" t="s">
        <v>4424</v>
      </c>
      <c r="G7" s="1794" t="s">
        <v>4423</v>
      </c>
    </row>
    <row r="8" spans="1:26" s="90" customFormat="1" ht="12">
      <c r="A8" s="2695"/>
      <c r="B8" s="211" t="s">
        <v>3724</v>
      </c>
      <c r="C8" s="42" t="s">
        <v>3319</v>
      </c>
      <c r="D8" s="42" t="s">
        <v>3724</v>
      </c>
      <c r="E8" s="42" t="s">
        <v>3319</v>
      </c>
      <c r="F8" s="42" t="s">
        <v>3724</v>
      </c>
      <c r="G8" s="42" t="s">
        <v>3319</v>
      </c>
    </row>
    <row r="9" spans="1:26">
      <c r="A9" s="1218" t="s">
        <v>420</v>
      </c>
      <c r="B9" s="2693">
        <v>4</v>
      </c>
      <c r="C9" s="2684">
        <v>14</v>
      </c>
      <c r="D9" s="2684">
        <v>4</v>
      </c>
      <c r="E9" s="2684">
        <v>14</v>
      </c>
      <c r="F9" s="2684" t="s">
        <v>432</v>
      </c>
      <c r="G9" s="2684" t="s">
        <v>432</v>
      </c>
    </row>
    <row r="10" spans="1:26">
      <c r="A10" s="1218">
        <v>29</v>
      </c>
      <c r="B10" s="2693">
        <v>5</v>
      </c>
      <c r="C10" s="2684">
        <v>14</v>
      </c>
      <c r="D10" s="2684">
        <v>4</v>
      </c>
      <c r="E10" s="2684">
        <v>13</v>
      </c>
      <c r="F10" s="2684">
        <v>1</v>
      </c>
      <c r="G10" s="2684">
        <v>1</v>
      </c>
    </row>
    <row r="11" spans="1:26">
      <c r="A11" s="1218">
        <v>30</v>
      </c>
      <c r="B11" s="2693">
        <v>4</v>
      </c>
      <c r="C11" s="2684">
        <v>14</v>
      </c>
      <c r="D11" s="2684">
        <v>4</v>
      </c>
      <c r="E11" s="2684">
        <v>14</v>
      </c>
      <c r="F11" s="2684" t="s">
        <v>432</v>
      </c>
      <c r="G11" s="2684" t="s">
        <v>432</v>
      </c>
    </row>
    <row r="12" spans="1:26">
      <c r="A12" s="2694" t="s">
        <v>671</v>
      </c>
      <c r="B12" s="2693">
        <v>5</v>
      </c>
      <c r="C12" s="2684">
        <v>14</v>
      </c>
      <c r="D12" s="2684">
        <v>4</v>
      </c>
      <c r="E12" s="2684">
        <v>13</v>
      </c>
      <c r="F12" s="2684">
        <v>1</v>
      </c>
      <c r="G12" s="2684">
        <v>1</v>
      </c>
    </row>
    <row r="13" spans="1:26" s="1653" customFormat="1">
      <c r="A13" s="2692">
        <v>2</v>
      </c>
      <c r="B13" s="2691">
        <v>7</v>
      </c>
      <c r="C13" s="2690">
        <v>17</v>
      </c>
      <c r="D13" s="2690">
        <v>4</v>
      </c>
      <c r="E13" s="2690">
        <v>14</v>
      </c>
      <c r="F13" s="2690">
        <v>3</v>
      </c>
      <c r="G13" s="2690">
        <v>3</v>
      </c>
    </row>
    <row r="14" spans="1:26" s="399" customFormat="1">
      <c r="A14" s="3692" t="s">
        <v>4422</v>
      </c>
      <c r="B14" s="3692"/>
      <c r="C14" s="3692"/>
      <c r="D14" s="2689"/>
      <c r="E14" s="2689"/>
      <c r="F14" s="2688"/>
      <c r="G14" s="2688"/>
    </row>
    <row r="15" spans="1:26" s="2101" customFormat="1" ht="12">
      <c r="A15" s="51" t="s">
        <v>4421</v>
      </c>
      <c r="B15" s="51"/>
      <c r="C15" s="90"/>
      <c r="D15" s="90"/>
      <c r="E15" s="90"/>
      <c r="F15" s="51"/>
      <c r="G15" s="51"/>
    </row>
  </sheetData>
  <mergeCells count="8">
    <mergeCell ref="A1:D1"/>
    <mergeCell ref="A2:D2"/>
    <mergeCell ref="A14:C14"/>
    <mergeCell ref="A6:A7"/>
    <mergeCell ref="B6:C6"/>
    <mergeCell ref="A3:G3"/>
    <mergeCell ref="D6:E6"/>
    <mergeCell ref="F6:G6"/>
  </mergeCells>
  <phoneticPr fontId="20"/>
  <pageMargins left="0.62992125984251968" right="0.62992125984251968" top="0.74803149606299213" bottom="0.74803149606299213" header="0.31496062992125984" footer="0.31496062992125984"/>
  <headerFooter alignWithMargins="0"/>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
  <sheetViews>
    <sheetView zoomScaleNormal="100" zoomScaleSheetLayoutView="100" workbookViewId="0">
      <selection activeCell="A2" sqref="A2:D2"/>
    </sheetView>
  </sheetViews>
  <sheetFormatPr defaultColWidth="9" defaultRowHeight="14.25"/>
  <cols>
    <col min="1" max="1" width="17.75" style="24" customWidth="1"/>
    <col min="2" max="9" width="13.625" style="24" customWidth="1"/>
    <col min="10" max="13" width="10.125" style="24" customWidth="1"/>
    <col min="14"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5.5">
      <c r="A3" s="3047" t="s">
        <v>4433</v>
      </c>
      <c r="B3" s="3047"/>
      <c r="C3" s="3047"/>
      <c r="D3" s="3047"/>
      <c r="E3" s="3047"/>
      <c r="F3" s="3047"/>
      <c r="G3" s="3047"/>
      <c r="H3" s="3047"/>
      <c r="I3" s="3047"/>
    </row>
    <row r="4" spans="1:26" s="90" customFormat="1" ht="12">
      <c r="A4" s="111"/>
      <c r="B4" s="111"/>
      <c r="C4" s="111"/>
      <c r="D4" s="111"/>
      <c r="E4" s="111"/>
      <c r="F4" s="111"/>
      <c r="G4" s="111"/>
      <c r="H4" s="111"/>
      <c r="I4" s="111"/>
    </row>
    <row r="5" spans="1:26" s="90" customFormat="1" ht="12.75" thickBot="1">
      <c r="A5" s="90" t="s">
        <v>4432</v>
      </c>
    </row>
    <row r="6" spans="1:26" ht="15" thickTop="1">
      <c r="A6" s="3036" t="s">
        <v>322</v>
      </c>
      <c r="B6" s="3040" t="s">
        <v>4431</v>
      </c>
      <c r="C6" s="3040"/>
      <c r="D6" s="3040"/>
      <c r="E6" s="3040"/>
      <c r="F6" s="3066" t="s">
        <v>4430</v>
      </c>
      <c r="G6" s="3067"/>
      <c r="H6" s="3067"/>
      <c r="I6" s="3067"/>
    </row>
    <row r="7" spans="1:26">
      <c r="A7" s="3037"/>
      <c r="B7" s="1794" t="s">
        <v>194</v>
      </c>
      <c r="C7" s="457" t="s">
        <v>4429</v>
      </c>
      <c r="D7" s="1790" t="s">
        <v>4428</v>
      </c>
      <c r="E7" s="1790" t="s">
        <v>202</v>
      </c>
      <c r="F7" s="1842" t="s">
        <v>25</v>
      </c>
      <c r="G7" s="1786" t="s">
        <v>4429</v>
      </c>
      <c r="H7" s="1790" t="s">
        <v>4428</v>
      </c>
      <c r="I7" s="1794" t="s">
        <v>202</v>
      </c>
    </row>
    <row r="8" spans="1:26">
      <c r="A8" s="17" t="s">
        <v>420</v>
      </c>
      <c r="B8" s="2693">
        <v>5</v>
      </c>
      <c r="C8" s="2684">
        <v>1</v>
      </c>
      <c r="D8" s="2684">
        <v>3</v>
      </c>
      <c r="E8" s="2684">
        <v>1</v>
      </c>
      <c r="F8" s="2684" t="s">
        <v>432</v>
      </c>
      <c r="G8" s="2684" t="s">
        <v>432</v>
      </c>
      <c r="H8" s="2684" t="s">
        <v>432</v>
      </c>
      <c r="I8" s="2684" t="s">
        <v>432</v>
      </c>
    </row>
    <row r="9" spans="1:26">
      <c r="A9" s="17">
        <v>29</v>
      </c>
      <c r="B9" s="2693">
        <v>2</v>
      </c>
      <c r="C9" s="2684" t="s">
        <v>443</v>
      </c>
      <c r="D9" s="2684">
        <v>1</v>
      </c>
      <c r="E9" s="2684">
        <v>1</v>
      </c>
      <c r="F9" s="2684" t="s">
        <v>432</v>
      </c>
      <c r="G9" s="2684" t="s">
        <v>432</v>
      </c>
      <c r="H9" s="2684" t="s">
        <v>432</v>
      </c>
      <c r="I9" s="2684" t="s">
        <v>432</v>
      </c>
      <c r="K9" s="399"/>
    </row>
    <row r="10" spans="1:26">
      <c r="A10" s="17">
        <v>30</v>
      </c>
      <c r="B10" s="2693">
        <v>2</v>
      </c>
      <c r="C10" s="2684">
        <v>1</v>
      </c>
      <c r="D10" s="2684">
        <v>1</v>
      </c>
      <c r="E10" s="2684" t="s">
        <v>443</v>
      </c>
      <c r="F10" s="2684" t="s">
        <v>432</v>
      </c>
      <c r="G10" s="2684" t="s">
        <v>432</v>
      </c>
      <c r="H10" s="2684" t="s">
        <v>432</v>
      </c>
      <c r="I10" s="2684" t="s">
        <v>432</v>
      </c>
    </row>
    <row r="11" spans="1:26" s="2417" customFormat="1">
      <c r="A11" s="18" t="s">
        <v>671</v>
      </c>
      <c r="B11" s="2685">
        <v>4</v>
      </c>
      <c r="C11" s="2684">
        <v>1</v>
      </c>
      <c r="D11" s="2684">
        <v>2</v>
      </c>
      <c r="E11" s="2684">
        <v>1</v>
      </c>
      <c r="F11" s="2684" t="s">
        <v>432</v>
      </c>
      <c r="G11" s="2684" t="s">
        <v>432</v>
      </c>
      <c r="H11" s="2684" t="s">
        <v>432</v>
      </c>
      <c r="I11" s="2684" t="s">
        <v>432</v>
      </c>
    </row>
    <row r="12" spans="1:26" s="1653" customFormat="1">
      <c r="A12" s="282">
        <v>2</v>
      </c>
      <c r="B12" s="2683">
        <v>4</v>
      </c>
      <c r="C12" s="2682" t="s">
        <v>443</v>
      </c>
      <c r="D12" s="2682">
        <v>2</v>
      </c>
      <c r="E12" s="2682">
        <v>2</v>
      </c>
      <c r="F12" s="2682" t="s">
        <v>432</v>
      </c>
      <c r="G12" s="2682" t="s">
        <v>432</v>
      </c>
      <c r="H12" s="2682" t="s">
        <v>432</v>
      </c>
      <c r="I12" s="2682" t="s">
        <v>432</v>
      </c>
    </row>
    <row r="13" spans="1:26" s="2101" customFormat="1" ht="12">
      <c r="A13" s="1825" t="s">
        <v>4421</v>
      </c>
      <c r="B13" s="1825"/>
      <c r="C13" s="90"/>
      <c r="D13" s="90"/>
      <c r="E13" s="90"/>
      <c r="F13" s="90"/>
      <c r="G13" s="90"/>
      <c r="H13" s="90"/>
      <c r="I13" s="90"/>
    </row>
  </sheetData>
  <mergeCells count="6">
    <mergeCell ref="A3:I3"/>
    <mergeCell ref="A6:A7"/>
    <mergeCell ref="B6:E6"/>
    <mergeCell ref="F6:I6"/>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zoomScaleNormal="100" zoomScaleSheetLayoutView="100" workbookViewId="0">
      <selection activeCell="G7" sqref="G7"/>
    </sheetView>
  </sheetViews>
  <sheetFormatPr defaultColWidth="9" defaultRowHeight="13.5"/>
  <cols>
    <col min="1" max="2" width="10.625" style="1" customWidth="1"/>
    <col min="3" max="3" width="9.625" style="1" bestFit="1" customWidth="1"/>
    <col min="4" max="5" width="8.625" style="1" customWidth="1"/>
    <col min="6" max="6" width="9.625" style="1" bestFit="1" customWidth="1"/>
    <col min="7" max="14" width="8.625" style="1" customWidth="1"/>
    <col min="15" max="16384" width="9" style="1"/>
  </cols>
  <sheetData>
    <row r="1" spans="1:14"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row>
    <row r="2" spans="1:14"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row>
    <row r="3" spans="1:14" s="401" customFormat="1" ht="26.1" customHeight="1">
      <c r="A3" s="3047" t="s">
        <v>621</v>
      </c>
      <c r="B3" s="3047"/>
      <c r="C3" s="3047"/>
      <c r="D3" s="3047"/>
      <c r="E3" s="3047"/>
      <c r="F3" s="3047"/>
      <c r="G3" s="3047"/>
      <c r="H3" s="3047"/>
      <c r="I3" s="3047"/>
      <c r="J3" s="3047"/>
      <c r="K3" s="3047"/>
      <c r="L3" s="3047"/>
      <c r="M3" s="3047"/>
      <c r="N3" s="3047"/>
    </row>
    <row r="4" spans="1:14" s="90" customFormat="1" ht="15" customHeight="1">
      <c r="A4" s="111"/>
      <c r="B4" s="111"/>
      <c r="C4" s="111"/>
      <c r="D4" s="111"/>
      <c r="E4" s="111"/>
      <c r="F4" s="111"/>
      <c r="G4" s="111"/>
      <c r="H4" s="111"/>
      <c r="I4" s="111"/>
      <c r="J4" s="111"/>
      <c r="K4" s="111"/>
      <c r="L4" s="111"/>
      <c r="M4" s="111"/>
      <c r="N4" s="111"/>
    </row>
    <row r="5" spans="1:14" s="90" customFormat="1" ht="15" customHeight="1" thickBot="1">
      <c r="A5" s="3132" t="s">
        <v>620</v>
      </c>
      <c r="B5" s="3132"/>
      <c r="M5" s="106"/>
      <c r="N5" s="106" t="s">
        <v>243</v>
      </c>
    </row>
    <row r="6" spans="1:14" s="24" customFormat="1" ht="18" customHeight="1" thickTop="1">
      <c r="A6" s="3076" t="s">
        <v>322</v>
      </c>
      <c r="B6" s="3073" t="s">
        <v>25</v>
      </c>
      <c r="C6" s="3067" t="s">
        <v>619</v>
      </c>
      <c r="D6" s="3067"/>
      <c r="E6" s="3067"/>
      <c r="F6" s="3067"/>
      <c r="G6" s="3036"/>
      <c r="H6" s="3130" t="s">
        <v>618</v>
      </c>
      <c r="I6" s="3130" t="s">
        <v>617</v>
      </c>
      <c r="J6" s="3130" t="s">
        <v>616</v>
      </c>
      <c r="K6" s="3130" t="s">
        <v>615</v>
      </c>
      <c r="L6" s="3130" t="s">
        <v>614</v>
      </c>
      <c r="M6" s="3130" t="s">
        <v>613</v>
      </c>
      <c r="N6" s="3133" t="s">
        <v>612</v>
      </c>
    </row>
    <row r="7" spans="1:14" s="24" customFormat="1" ht="18" customHeight="1">
      <c r="A7" s="3134"/>
      <c r="B7" s="3075"/>
      <c r="C7" s="400" t="s">
        <v>25</v>
      </c>
      <c r="D7" s="346" t="s">
        <v>611</v>
      </c>
      <c r="E7" s="347" t="s">
        <v>610</v>
      </c>
      <c r="F7" s="347" t="s">
        <v>609</v>
      </c>
      <c r="G7" s="347" t="s">
        <v>202</v>
      </c>
      <c r="H7" s="3131"/>
      <c r="I7" s="3131"/>
      <c r="J7" s="3131"/>
      <c r="K7" s="3131"/>
      <c r="L7" s="3131"/>
      <c r="M7" s="3131"/>
      <c r="N7" s="3044"/>
    </row>
    <row r="8" spans="1:14" s="24" customFormat="1" ht="18" customHeight="1">
      <c r="A8" s="17" t="s">
        <v>422</v>
      </c>
      <c r="B8" s="21">
        <v>17431</v>
      </c>
      <c r="C8" s="23">
        <v>16580</v>
      </c>
      <c r="D8" s="23">
        <v>449</v>
      </c>
      <c r="E8" s="23">
        <v>551</v>
      </c>
      <c r="F8" s="23">
        <v>15580</v>
      </c>
      <c r="G8" s="23" t="s">
        <v>432</v>
      </c>
      <c r="H8" s="23" t="s">
        <v>432</v>
      </c>
      <c r="I8" s="23">
        <v>343</v>
      </c>
      <c r="J8" s="23" t="s">
        <v>432</v>
      </c>
      <c r="K8" s="23" t="s">
        <v>432</v>
      </c>
      <c r="L8" s="23" t="s">
        <v>432</v>
      </c>
      <c r="M8" s="23">
        <v>30</v>
      </c>
      <c r="N8" s="23">
        <v>477</v>
      </c>
    </row>
    <row r="9" spans="1:14" s="24" customFormat="1" ht="18" customHeight="1">
      <c r="A9" s="17">
        <v>30</v>
      </c>
      <c r="B9" s="21">
        <v>17424</v>
      </c>
      <c r="C9" s="23">
        <v>16584</v>
      </c>
      <c r="D9" s="23">
        <v>410</v>
      </c>
      <c r="E9" s="23">
        <v>550</v>
      </c>
      <c r="F9" s="23">
        <v>15624</v>
      </c>
      <c r="G9" s="23" t="s">
        <v>432</v>
      </c>
      <c r="H9" s="23" t="s">
        <v>432</v>
      </c>
      <c r="I9" s="23">
        <v>334</v>
      </c>
      <c r="J9" s="23" t="s">
        <v>432</v>
      </c>
      <c r="K9" s="23" t="s">
        <v>432</v>
      </c>
      <c r="L9" s="23" t="s">
        <v>432</v>
      </c>
      <c r="M9" s="23">
        <v>29</v>
      </c>
      <c r="N9" s="23">
        <v>477</v>
      </c>
    </row>
    <row r="10" spans="1:14" s="24" customFormat="1" ht="18" customHeight="1">
      <c r="A10" s="17">
        <v>31</v>
      </c>
      <c r="B10" s="398">
        <v>17421</v>
      </c>
      <c r="C10" s="397">
        <v>16588</v>
      </c>
      <c r="D10" s="397">
        <v>410</v>
      </c>
      <c r="E10" s="397">
        <v>550</v>
      </c>
      <c r="F10" s="397">
        <v>15627</v>
      </c>
      <c r="G10" s="397" t="s">
        <v>432</v>
      </c>
      <c r="H10" s="397" t="s">
        <v>432</v>
      </c>
      <c r="I10" s="397">
        <v>327</v>
      </c>
      <c r="J10" s="397" t="s">
        <v>432</v>
      </c>
      <c r="K10" s="397" t="s">
        <v>432</v>
      </c>
      <c r="L10" s="397" t="s">
        <v>432</v>
      </c>
      <c r="M10" s="397">
        <v>29</v>
      </c>
      <c r="N10" s="397">
        <v>477</v>
      </c>
    </row>
    <row r="11" spans="1:14" s="396" customFormat="1" ht="18" customHeight="1">
      <c r="A11" s="17" t="s">
        <v>229</v>
      </c>
      <c r="B11" s="398">
        <v>17410</v>
      </c>
      <c r="C11" s="397">
        <v>16589</v>
      </c>
      <c r="D11" s="397">
        <v>410</v>
      </c>
      <c r="E11" s="397">
        <v>550</v>
      </c>
      <c r="F11" s="397">
        <v>15629</v>
      </c>
      <c r="G11" s="397" t="s">
        <v>432</v>
      </c>
      <c r="H11" s="397" t="s">
        <v>432</v>
      </c>
      <c r="I11" s="397">
        <v>319</v>
      </c>
      <c r="J11" s="397" t="s">
        <v>432</v>
      </c>
      <c r="K11" s="397" t="s">
        <v>432</v>
      </c>
      <c r="L11" s="397" t="s">
        <v>432</v>
      </c>
      <c r="M11" s="397">
        <v>27</v>
      </c>
      <c r="N11" s="397">
        <v>474</v>
      </c>
    </row>
    <row r="12" spans="1:14" s="391" customFormat="1" ht="18" customHeight="1">
      <c r="A12" s="395">
        <v>3</v>
      </c>
      <c r="B12" s="393">
        <v>17394</v>
      </c>
      <c r="C12" s="393">
        <v>16573</v>
      </c>
      <c r="D12" s="393">
        <v>381</v>
      </c>
      <c r="E12" s="393">
        <v>546</v>
      </c>
      <c r="F12" s="393">
        <v>15646</v>
      </c>
      <c r="G12" s="394" t="s">
        <v>432</v>
      </c>
      <c r="H12" s="394" t="s">
        <v>432</v>
      </c>
      <c r="I12" s="393">
        <v>313</v>
      </c>
      <c r="J12" s="394" t="s">
        <v>432</v>
      </c>
      <c r="K12" s="394" t="s">
        <v>432</v>
      </c>
      <c r="L12" s="394" t="s">
        <v>432</v>
      </c>
      <c r="M12" s="393">
        <v>34</v>
      </c>
      <c r="N12" s="393">
        <v>474</v>
      </c>
    </row>
    <row r="13" spans="1:14" s="90" customFormat="1" ht="15" customHeight="1">
      <c r="A13" s="134" t="s">
        <v>608</v>
      </c>
      <c r="B13" s="134"/>
      <c r="C13" s="134"/>
      <c r="D13" s="134"/>
      <c r="E13" s="134"/>
      <c r="F13" s="134"/>
      <c r="J13" s="51"/>
    </row>
    <row r="14" spans="1:14" s="90" customFormat="1" ht="15" customHeight="1">
      <c r="A14" s="90" t="s">
        <v>607</v>
      </c>
    </row>
    <row r="15" spans="1:14" s="90" customFormat="1" ht="15" customHeight="1">
      <c r="A15" s="90" t="s">
        <v>606</v>
      </c>
    </row>
    <row r="16" spans="1:14" s="90" customFormat="1" ht="15" customHeight="1">
      <c r="A16" s="90" t="s">
        <v>605</v>
      </c>
      <c r="J16" s="390"/>
      <c r="K16" s="390"/>
    </row>
  </sheetData>
  <mergeCells count="14">
    <mergeCell ref="A1:D1"/>
    <mergeCell ref="A2:D2"/>
    <mergeCell ref="A3:N3"/>
    <mergeCell ref="H6:H7"/>
    <mergeCell ref="I6:I7"/>
    <mergeCell ref="J6:J7"/>
    <mergeCell ref="A5:B5"/>
    <mergeCell ref="M6:M7"/>
    <mergeCell ref="C6:G6"/>
    <mergeCell ref="K6:K7"/>
    <mergeCell ref="N6:N7"/>
    <mergeCell ref="L6:L7"/>
    <mergeCell ref="B6:B7"/>
    <mergeCell ref="A6:A7"/>
  </mergeCells>
  <phoneticPr fontId="20"/>
  <pageMargins left="0.62992125984251968" right="0.62992125984251968" top="0.74803149606299213" bottom="0.74803149606299213" header="0.31496062992125984" footer="0.31496062992125984"/>
  <headerFooter alignWithMargins="0"/>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zoomScaleNormal="100" zoomScaleSheetLayoutView="100" workbookViewId="0">
      <selection activeCell="A2" sqref="A2:D2"/>
    </sheetView>
  </sheetViews>
  <sheetFormatPr defaultColWidth="9" defaultRowHeight="14.25"/>
  <cols>
    <col min="1" max="1" width="16.125" style="533" customWidth="1"/>
    <col min="2" max="11" width="10.75" style="533" customWidth="1"/>
    <col min="12" max="16384" width="9" style="533"/>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561" customFormat="1" ht="25.9" customHeight="1">
      <c r="A3" s="3505" t="s">
        <v>4472</v>
      </c>
      <c r="B3" s="3505"/>
      <c r="C3" s="3505"/>
      <c r="D3" s="3505"/>
      <c r="E3" s="3505"/>
      <c r="F3" s="3505"/>
      <c r="G3" s="3505"/>
      <c r="H3" s="3505"/>
      <c r="I3" s="3505"/>
      <c r="J3" s="3505"/>
      <c r="K3" s="3505"/>
    </row>
    <row r="4" spans="1:26" s="532" customFormat="1" ht="15" customHeight="1">
      <c r="A4" s="2714"/>
      <c r="B4" s="2714"/>
      <c r="C4" s="2714"/>
      <c r="D4" s="2714"/>
      <c r="E4" s="2714"/>
      <c r="F4" s="2714"/>
      <c r="G4" s="2714"/>
      <c r="H4" s="2714"/>
      <c r="I4" s="2714"/>
      <c r="J4" s="2714"/>
      <c r="K4" s="2713"/>
    </row>
    <row r="5" spans="1:26" ht="19.899999999999999" customHeight="1">
      <c r="A5" s="3951" t="s">
        <v>4471</v>
      </c>
      <c r="B5" s="3951"/>
      <c r="C5" s="3951"/>
      <c r="D5" s="3951"/>
      <c r="E5" s="3951"/>
      <c r="F5" s="3951"/>
      <c r="G5" s="3951"/>
      <c r="H5" s="3951"/>
      <c r="I5" s="3951"/>
      <c r="J5" s="3951"/>
      <c r="K5" s="3951"/>
    </row>
    <row r="6" spans="1:26" s="532" customFormat="1" ht="15" customHeight="1" thickBot="1">
      <c r="A6" s="3952" t="s">
        <v>215</v>
      </c>
      <c r="B6" s="3952"/>
      <c r="I6" s="1210"/>
      <c r="J6" s="1817"/>
      <c r="K6" s="1194" t="s">
        <v>4470</v>
      </c>
    </row>
    <row r="7" spans="1:26" s="2712" customFormat="1" ht="18" customHeight="1" thickTop="1">
      <c r="A7" s="3946" t="s">
        <v>4469</v>
      </c>
      <c r="B7" s="3948" t="s">
        <v>4468</v>
      </c>
      <c r="C7" s="3949"/>
      <c r="D7" s="3948" t="s">
        <v>4467</v>
      </c>
      <c r="E7" s="3067"/>
      <c r="F7" s="3067"/>
      <c r="G7" s="3067"/>
      <c r="H7" s="3067"/>
      <c r="I7" s="3067"/>
      <c r="J7" s="3067"/>
      <c r="K7" s="3950"/>
    </row>
    <row r="8" spans="1:26" s="2706" customFormat="1" ht="79.900000000000006" customHeight="1">
      <c r="A8" s="3947"/>
      <c r="B8" s="2711" t="s">
        <v>4466</v>
      </c>
      <c r="C8" s="2711" t="s">
        <v>4465</v>
      </c>
      <c r="D8" s="2710" t="s">
        <v>4388</v>
      </c>
      <c r="E8" s="2710" t="s">
        <v>4464</v>
      </c>
      <c r="F8" s="2710" t="s">
        <v>4386</v>
      </c>
      <c r="G8" s="2710" t="s">
        <v>4463</v>
      </c>
      <c r="H8" s="2710" t="s">
        <v>4462</v>
      </c>
      <c r="I8" s="2709" t="s">
        <v>4461</v>
      </c>
      <c r="J8" s="2708" t="s">
        <v>4460</v>
      </c>
      <c r="K8" s="2707" t="s">
        <v>4459</v>
      </c>
    </row>
    <row r="9" spans="1:26" s="310" customFormat="1" ht="18" customHeight="1">
      <c r="A9" s="612" t="s">
        <v>25</v>
      </c>
      <c r="B9" s="2705">
        <f t="shared" ref="B9:K9" si="0">SUM(B10:B32)</f>
        <v>902</v>
      </c>
      <c r="C9" s="2705">
        <f t="shared" si="0"/>
        <v>897</v>
      </c>
      <c r="D9" s="2705">
        <f t="shared" si="0"/>
        <v>246</v>
      </c>
      <c r="E9" s="2705">
        <f t="shared" si="0"/>
        <v>151</v>
      </c>
      <c r="F9" s="2705">
        <f t="shared" si="0"/>
        <v>107</v>
      </c>
      <c r="G9" s="2705">
        <f t="shared" si="0"/>
        <v>58</v>
      </c>
      <c r="H9" s="2705">
        <f t="shared" si="0"/>
        <v>17</v>
      </c>
      <c r="I9" s="2705">
        <f t="shared" si="0"/>
        <v>5</v>
      </c>
      <c r="J9" s="2705">
        <f t="shared" si="0"/>
        <v>9</v>
      </c>
      <c r="K9" s="2705">
        <f t="shared" si="0"/>
        <v>168</v>
      </c>
    </row>
    <row r="10" spans="1:26" ht="18" customHeight="1">
      <c r="A10" s="1204" t="s">
        <v>4458</v>
      </c>
      <c r="B10" s="2704">
        <v>25</v>
      </c>
      <c r="C10" s="2704">
        <v>25</v>
      </c>
      <c r="D10" s="2704">
        <v>14</v>
      </c>
      <c r="E10" s="2704">
        <v>2</v>
      </c>
      <c r="F10" s="2704">
        <v>3</v>
      </c>
      <c r="G10" s="2704">
        <v>2</v>
      </c>
      <c r="H10" s="2699" t="s">
        <v>4437</v>
      </c>
      <c r="I10" s="2699" t="s">
        <v>4437</v>
      </c>
      <c r="J10" s="2699" t="s">
        <v>4437</v>
      </c>
      <c r="K10" s="2704">
        <v>4</v>
      </c>
    </row>
    <row r="11" spans="1:26" ht="18" customHeight="1">
      <c r="A11" s="1204" t="s">
        <v>4457</v>
      </c>
      <c r="B11" s="2704">
        <v>30</v>
      </c>
      <c r="C11" s="2704">
        <v>30</v>
      </c>
      <c r="D11" s="2704">
        <v>13</v>
      </c>
      <c r="E11" s="2704">
        <v>4</v>
      </c>
      <c r="F11" s="2704">
        <v>2</v>
      </c>
      <c r="G11" s="2704">
        <v>3</v>
      </c>
      <c r="H11" s="2699" t="s">
        <v>4437</v>
      </c>
      <c r="I11" s="2699" t="s">
        <v>4437</v>
      </c>
      <c r="J11" s="2704">
        <v>1</v>
      </c>
      <c r="K11" s="2704">
        <v>7</v>
      </c>
    </row>
    <row r="12" spans="1:26" ht="18" customHeight="1">
      <c r="A12" s="1204" t="s">
        <v>4456</v>
      </c>
      <c r="B12" s="2704">
        <v>34</v>
      </c>
      <c r="C12" s="2704">
        <v>34</v>
      </c>
      <c r="D12" s="2704">
        <v>11</v>
      </c>
      <c r="E12" s="2704">
        <v>5</v>
      </c>
      <c r="F12" s="2704">
        <v>3</v>
      </c>
      <c r="G12" s="2704">
        <v>3</v>
      </c>
      <c r="H12" s="2704">
        <v>2</v>
      </c>
      <c r="I12" s="2704">
        <v>1</v>
      </c>
      <c r="J12" s="2704">
        <v>1</v>
      </c>
      <c r="K12" s="2704">
        <v>8</v>
      </c>
    </row>
    <row r="13" spans="1:26" ht="18" customHeight="1">
      <c r="A13" s="1204" t="s">
        <v>1132</v>
      </c>
      <c r="B13" s="2704">
        <v>38</v>
      </c>
      <c r="C13" s="2704">
        <v>38</v>
      </c>
      <c r="D13" s="2704">
        <v>11</v>
      </c>
      <c r="E13" s="2704">
        <v>9</v>
      </c>
      <c r="F13" s="2704">
        <v>6</v>
      </c>
      <c r="G13" s="2704">
        <v>4</v>
      </c>
      <c r="H13" s="2699" t="s">
        <v>4437</v>
      </c>
      <c r="I13" s="2704">
        <v>1</v>
      </c>
      <c r="J13" s="2699" t="s">
        <v>4437</v>
      </c>
      <c r="K13" s="2704">
        <v>7</v>
      </c>
    </row>
    <row r="14" spans="1:26" ht="18" customHeight="1">
      <c r="A14" s="1204" t="s">
        <v>4455</v>
      </c>
      <c r="B14" s="2704">
        <v>34</v>
      </c>
      <c r="C14" s="2704">
        <v>34</v>
      </c>
      <c r="D14" s="2704">
        <v>10</v>
      </c>
      <c r="E14" s="2704">
        <v>4</v>
      </c>
      <c r="F14" s="2704">
        <v>6</v>
      </c>
      <c r="G14" s="2704">
        <v>3</v>
      </c>
      <c r="H14" s="2704">
        <v>2</v>
      </c>
      <c r="I14" s="2704">
        <v>1</v>
      </c>
      <c r="J14" s="2699" t="s">
        <v>4437</v>
      </c>
      <c r="K14" s="2704">
        <v>8</v>
      </c>
    </row>
    <row r="15" spans="1:26" ht="18" customHeight="1">
      <c r="A15" s="1204" t="s">
        <v>4454</v>
      </c>
      <c r="B15" s="2704">
        <v>32</v>
      </c>
      <c r="C15" s="2704">
        <v>32</v>
      </c>
      <c r="D15" s="2704">
        <v>9</v>
      </c>
      <c r="E15" s="2704">
        <v>5</v>
      </c>
      <c r="F15" s="2704">
        <v>4</v>
      </c>
      <c r="G15" s="2704">
        <v>2</v>
      </c>
      <c r="H15" s="2704">
        <v>3</v>
      </c>
      <c r="I15" s="2699" t="s">
        <v>4437</v>
      </c>
      <c r="J15" s="2699" t="s">
        <v>4437</v>
      </c>
      <c r="K15" s="2704">
        <v>9</v>
      </c>
    </row>
    <row r="16" spans="1:26" ht="18" customHeight="1">
      <c r="A16" s="1204" t="s">
        <v>4453</v>
      </c>
      <c r="B16" s="2704">
        <v>32</v>
      </c>
      <c r="C16" s="2704">
        <v>32</v>
      </c>
      <c r="D16" s="2704">
        <v>13</v>
      </c>
      <c r="E16" s="2704">
        <v>7</v>
      </c>
      <c r="F16" s="2704">
        <v>5</v>
      </c>
      <c r="G16" s="2704">
        <v>3</v>
      </c>
      <c r="H16" s="2699" t="s">
        <v>4437</v>
      </c>
      <c r="I16" s="2699" t="s">
        <v>4437</v>
      </c>
      <c r="J16" s="2699" t="s">
        <v>4437</v>
      </c>
      <c r="K16" s="2704">
        <v>4</v>
      </c>
    </row>
    <row r="17" spans="1:11" ht="18" customHeight="1">
      <c r="A17" s="1204" t="s">
        <v>4452</v>
      </c>
      <c r="B17" s="2704">
        <v>44</v>
      </c>
      <c r="C17" s="2704">
        <v>44</v>
      </c>
      <c r="D17" s="2699" t="s">
        <v>4437</v>
      </c>
      <c r="E17" s="2699" t="s">
        <v>4437</v>
      </c>
      <c r="F17" s="2699" t="s">
        <v>4437</v>
      </c>
      <c r="G17" s="2699" t="s">
        <v>4437</v>
      </c>
      <c r="H17" s="2699" t="s">
        <v>4437</v>
      </c>
      <c r="I17" s="2699" t="s">
        <v>4437</v>
      </c>
      <c r="J17" s="2699" t="s">
        <v>4437</v>
      </c>
      <c r="K17" s="2699" t="s">
        <v>4437</v>
      </c>
    </row>
    <row r="18" spans="1:11" ht="18" customHeight="1">
      <c r="A18" s="1204" t="s">
        <v>4451</v>
      </c>
      <c r="B18" s="2704">
        <v>40</v>
      </c>
      <c r="C18" s="2704">
        <v>40</v>
      </c>
      <c r="D18" s="2704">
        <v>12</v>
      </c>
      <c r="E18" s="2704">
        <v>7</v>
      </c>
      <c r="F18" s="2704">
        <v>6</v>
      </c>
      <c r="G18" s="2704">
        <v>1</v>
      </c>
      <c r="H18" s="2704">
        <v>1</v>
      </c>
      <c r="I18" s="2699" t="s">
        <v>4437</v>
      </c>
      <c r="J18" s="2704">
        <v>1</v>
      </c>
      <c r="K18" s="2704">
        <v>12</v>
      </c>
    </row>
    <row r="19" spans="1:11" ht="18" customHeight="1">
      <c r="A19" s="1204" t="s">
        <v>4450</v>
      </c>
      <c r="B19" s="2704">
        <v>36</v>
      </c>
      <c r="C19" s="2704">
        <v>35</v>
      </c>
      <c r="D19" s="2704">
        <v>10</v>
      </c>
      <c r="E19" s="2704">
        <v>6</v>
      </c>
      <c r="F19" s="2704">
        <v>5</v>
      </c>
      <c r="G19" s="2704">
        <v>4</v>
      </c>
      <c r="H19" s="2704">
        <v>1</v>
      </c>
      <c r="I19" s="2699" t="s">
        <v>4437</v>
      </c>
      <c r="J19" s="2704">
        <v>1</v>
      </c>
      <c r="K19" s="2704">
        <v>8</v>
      </c>
    </row>
    <row r="20" spans="1:11" ht="18" customHeight="1">
      <c r="A20" s="1204" t="s">
        <v>4449</v>
      </c>
      <c r="B20" s="2704">
        <v>50</v>
      </c>
      <c r="C20" s="2704">
        <v>50</v>
      </c>
      <c r="D20" s="2704">
        <v>15</v>
      </c>
      <c r="E20" s="2704">
        <v>12</v>
      </c>
      <c r="F20" s="2704">
        <v>8</v>
      </c>
      <c r="G20" s="2704">
        <v>3</v>
      </c>
      <c r="H20" s="2704">
        <v>1</v>
      </c>
      <c r="I20" s="2699" t="s">
        <v>4437</v>
      </c>
      <c r="J20" s="2704">
        <v>1</v>
      </c>
      <c r="K20" s="2704">
        <v>10</v>
      </c>
    </row>
    <row r="21" spans="1:11" ht="18" customHeight="1">
      <c r="A21" s="1204" t="s">
        <v>4448</v>
      </c>
      <c r="B21" s="2704">
        <v>50</v>
      </c>
      <c r="C21" s="2704">
        <v>50</v>
      </c>
      <c r="D21" s="2699" t="s">
        <v>4437</v>
      </c>
      <c r="E21" s="2699" t="s">
        <v>4437</v>
      </c>
      <c r="F21" s="2699" t="s">
        <v>4437</v>
      </c>
      <c r="G21" s="2699" t="s">
        <v>4437</v>
      </c>
      <c r="H21" s="2699" t="s">
        <v>4437</v>
      </c>
      <c r="I21" s="2699" t="s">
        <v>4437</v>
      </c>
      <c r="J21" s="2699" t="s">
        <v>4437</v>
      </c>
      <c r="K21" s="2699" t="s">
        <v>4437</v>
      </c>
    </row>
    <row r="22" spans="1:11" ht="18" customHeight="1">
      <c r="A22" s="1204" t="s">
        <v>4447</v>
      </c>
      <c r="B22" s="2704">
        <v>34</v>
      </c>
      <c r="C22" s="2704">
        <v>34</v>
      </c>
      <c r="D22" s="2704">
        <v>9</v>
      </c>
      <c r="E22" s="2704">
        <v>5</v>
      </c>
      <c r="F22" s="2704">
        <v>4</v>
      </c>
      <c r="G22" s="2704">
        <v>4</v>
      </c>
      <c r="H22" s="2699" t="s">
        <v>4437</v>
      </c>
      <c r="I22" s="2699" t="s">
        <v>4437</v>
      </c>
      <c r="J22" s="2699" t="s">
        <v>4437</v>
      </c>
      <c r="K22" s="2704">
        <v>12</v>
      </c>
    </row>
    <row r="23" spans="1:11" ht="18" customHeight="1">
      <c r="A23" s="1204" t="s">
        <v>4446</v>
      </c>
      <c r="B23" s="2704">
        <v>42</v>
      </c>
      <c r="C23" s="2704">
        <v>42</v>
      </c>
      <c r="D23" s="2699" t="s">
        <v>4437</v>
      </c>
      <c r="E23" s="2699" t="s">
        <v>4437</v>
      </c>
      <c r="F23" s="2699" t="s">
        <v>4437</v>
      </c>
      <c r="G23" s="2699" t="s">
        <v>4437</v>
      </c>
      <c r="H23" s="2699" t="s">
        <v>4437</v>
      </c>
      <c r="I23" s="2699" t="s">
        <v>4437</v>
      </c>
      <c r="J23" s="2699" t="s">
        <v>4437</v>
      </c>
      <c r="K23" s="2699" t="s">
        <v>4437</v>
      </c>
    </row>
    <row r="24" spans="1:11" ht="18" customHeight="1">
      <c r="A24" s="1204" t="s">
        <v>4445</v>
      </c>
      <c r="B24" s="2704">
        <v>48</v>
      </c>
      <c r="C24" s="2704">
        <v>48</v>
      </c>
      <c r="D24" s="2704">
        <v>15</v>
      </c>
      <c r="E24" s="2704">
        <v>7</v>
      </c>
      <c r="F24" s="2704">
        <v>6</v>
      </c>
      <c r="G24" s="2704">
        <v>5</v>
      </c>
      <c r="H24" s="2699" t="s">
        <v>4437</v>
      </c>
      <c r="I24" s="2699" t="s">
        <v>4437</v>
      </c>
      <c r="J24" s="2704">
        <v>1</v>
      </c>
      <c r="K24" s="2704">
        <v>14</v>
      </c>
    </row>
    <row r="25" spans="1:11" ht="18" customHeight="1">
      <c r="A25" s="1204" t="s">
        <v>4444</v>
      </c>
      <c r="B25" s="2704">
        <v>36</v>
      </c>
      <c r="C25" s="2704">
        <v>36</v>
      </c>
      <c r="D25" s="2704">
        <v>9</v>
      </c>
      <c r="E25" s="2704">
        <v>7</v>
      </c>
      <c r="F25" s="2704">
        <v>4</v>
      </c>
      <c r="G25" s="2704">
        <v>3</v>
      </c>
      <c r="H25" s="2704">
        <v>1</v>
      </c>
      <c r="I25" s="2699" t="s">
        <v>4437</v>
      </c>
      <c r="J25" s="2699" t="s">
        <v>4437</v>
      </c>
      <c r="K25" s="2704">
        <v>12</v>
      </c>
    </row>
    <row r="26" spans="1:11" ht="18" customHeight="1">
      <c r="A26" s="1204" t="s">
        <v>4443</v>
      </c>
      <c r="B26" s="2704">
        <v>40</v>
      </c>
      <c r="C26" s="2704">
        <v>39</v>
      </c>
      <c r="D26" s="2704">
        <v>10</v>
      </c>
      <c r="E26" s="2704">
        <v>10</v>
      </c>
      <c r="F26" s="2704">
        <v>9</v>
      </c>
      <c r="G26" s="2704">
        <v>4</v>
      </c>
      <c r="H26" s="2699" t="s">
        <v>4437</v>
      </c>
      <c r="I26" s="2704">
        <v>1</v>
      </c>
      <c r="J26" s="2704">
        <v>1</v>
      </c>
      <c r="K26" s="2704">
        <v>4</v>
      </c>
    </row>
    <row r="27" spans="1:11" ht="18" customHeight="1">
      <c r="A27" s="1204" t="s">
        <v>4442</v>
      </c>
      <c r="B27" s="2704">
        <v>32</v>
      </c>
      <c r="C27" s="2704">
        <v>31</v>
      </c>
      <c r="D27" s="2704">
        <v>10</v>
      </c>
      <c r="E27" s="2704">
        <v>6</v>
      </c>
      <c r="F27" s="2704">
        <v>6</v>
      </c>
      <c r="G27" s="2704">
        <v>1</v>
      </c>
      <c r="H27" s="2704">
        <v>1</v>
      </c>
      <c r="I27" s="2699" t="s">
        <v>4437</v>
      </c>
      <c r="J27" s="2704">
        <v>1</v>
      </c>
      <c r="K27" s="2704">
        <v>6</v>
      </c>
    </row>
    <row r="28" spans="1:11" ht="18" customHeight="1">
      <c r="A28" s="1204" t="s">
        <v>4441</v>
      </c>
      <c r="B28" s="2704">
        <v>46</v>
      </c>
      <c r="C28" s="2704">
        <v>46</v>
      </c>
      <c r="D28" s="2704">
        <v>16</v>
      </c>
      <c r="E28" s="2704">
        <v>10</v>
      </c>
      <c r="F28" s="2704">
        <v>9</v>
      </c>
      <c r="G28" s="2704">
        <v>3</v>
      </c>
      <c r="H28" s="2704">
        <v>1</v>
      </c>
      <c r="I28" s="2704">
        <v>1</v>
      </c>
      <c r="J28" s="2699" t="s">
        <v>4437</v>
      </c>
      <c r="K28" s="2704">
        <v>6</v>
      </c>
    </row>
    <row r="29" spans="1:11" ht="18" customHeight="1">
      <c r="A29" s="1204" t="s">
        <v>4440</v>
      </c>
      <c r="B29" s="2704">
        <v>50</v>
      </c>
      <c r="C29" s="2704">
        <v>50</v>
      </c>
      <c r="D29" s="2704">
        <v>17</v>
      </c>
      <c r="E29" s="2704">
        <v>11</v>
      </c>
      <c r="F29" s="2704">
        <v>5</v>
      </c>
      <c r="G29" s="2704">
        <v>4</v>
      </c>
      <c r="H29" s="2704">
        <v>1</v>
      </c>
      <c r="I29" s="2699" t="s">
        <v>4437</v>
      </c>
      <c r="J29" s="2699" t="s">
        <v>4437</v>
      </c>
      <c r="K29" s="2704">
        <v>12</v>
      </c>
    </row>
    <row r="30" spans="1:11" ht="18" customHeight="1">
      <c r="A30" s="1204" t="s">
        <v>4439</v>
      </c>
      <c r="B30" s="2704">
        <v>45</v>
      </c>
      <c r="C30" s="2704">
        <v>45</v>
      </c>
      <c r="D30" s="2704">
        <v>16</v>
      </c>
      <c r="E30" s="2704">
        <v>13</v>
      </c>
      <c r="F30" s="2704">
        <v>7</v>
      </c>
      <c r="G30" s="2704">
        <v>3</v>
      </c>
      <c r="H30" s="2704">
        <v>1</v>
      </c>
      <c r="I30" s="2699" t="s">
        <v>4437</v>
      </c>
      <c r="J30" s="2699" t="s">
        <v>4437</v>
      </c>
      <c r="K30" s="2704">
        <v>5</v>
      </c>
    </row>
    <row r="31" spans="1:11" s="310" customFormat="1" ht="18" customHeight="1">
      <c r="A31" s="1824" t="s">
        <v>2567</v>
      </c>
      <c r="B31" s="2703">
        <v>40</v>
      </c>
      <c r="C31" s="1886">
        <v>38</v>
      </c>
      <c r="D31" s="1886">
        <v>11</v>
      </c>
      <c r="E31" s="1886">
        <v>9</v>
      </c>
      <c r="F31" s="1886">
        <v>5</v>
      </c>
      <c r="G31" s="2702" t="s">
        <v>4437</v>
      </c>
      <c r="H31" s="1886">
        <v>1</v>
      </c>
      <c r="I31" s="2702" t="s">
        <v>4437</v>
      </c>
      <c r="J31" s="2702" t="s">
        <v>4437</v>
      </c>
      <c r="K31" s="2701">
        <v>12</v>
      </c>
    </row>
    <row r="32" spans="1:11" ht="18" customHeight="1">
      <c r="A32" s="1201" t="s">
        <v>4438</v>
      </c>
      <c r="B32" s="2700">
        <v>44</v>
      </c>
      <c r="C32" s="2674">
        <v>44</v>
      </c>
      <c r="D32" s="2674">
        <v>15</v>
      </c>
      <c r="E32" s="2674">
        <v>12</v>
      </c>
      <c r="F32" s="2674">
        <v>4</v>
      </c>
      <c r="G32" s="2674">
        <v>3</v>
      </c>
      <c r="H32" s="2674">
        <v>1</v>
      </c>
      <c r="I32" s="2699" t="s">
        <v>4437</v>
      </c>
      <c r="J32" s="2674">
        <v>1</v>
      </c>
      <c r="K32" s="2674">
        <v>8</v>
      </c>
    </row>
    <row r="33" spans="1:11" s="532" customFormat="1" ht="15" customHeight="1">
      <c r="A33" s="532" t="s">
        <v>4436</v>
      </c>
      <c r="B33" s="2698"/>
      <c r="C33" s="2698"/>
      <c r="D33" s="2698"/>
      <c r="E33" s="2698"/>
      <c r="F33" s="2698"/>
      <c r="G33" s="2698"/>
      <c r="H33" s="2698"/>
      <c r="I33" s="2698"/>
      <c r="J33" s="2698"/>
      <c r="K33" s="2697"/>
    </row>
    <row r="34" spans="1:11" s="532" customFormat="1" ht="15" customHeight="1">
      <c r="A34" s="1182" t="s">
        <v>4435</v>
      </c>
      <c r="B34" s="1182"/>
      <c r="C34" s="1182"/>
      <c r="D34" s="1182"/>
      <c r="E34" s="51"/>
      <c r="F34" s="51"/>
      <c r="G34" s="51"/>
      <c r="H34" s="2696"/>
      <c r="I34" s="51"/>
      <c r="K34" s="51"/>
    </row>
    <row r="36" spans="1:11" ht="25.5">
      <c r="A36" s="1212" t="s">
        <v>4434</v>
      </c>
    </row>
  </sheetData>
  <mergeCells count="8">
    <mergeCell ref="A7:A8"/>
    <mergeCell ref="B7:C7"/>
    <mergeCell ref="D7:K7"/>
    <mergeCell ref="A1:D1"/>
    <mergeCell ref="A2:D2"/>
    <mergeCell ref="A5:K5"/>
    <mergeCell ref="A3:K3"/>
    <mergeCell ref="A6:B6"/>
  </mergeCells>
  <phoneticPr fontId="20"/>
  <pageMargins left="0.62992125984251968" right="0.62992125984251968" top="0.74803149606299213" bottom="0.74803149606299213" header="0.31496062992125984" footer="0.31496062992125984"/>
  <headerFooter alignWithMargins="0"/>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
  <sheetViews>
    <sheetView zoomScaleNormal="100" zoomScaleSheetLayoutView="100" workbookViewId="0">
      <selection activeCell="A2" sqref="A2:D2"/>
    </sheetView>
  </sheetViews>
  <sheetFormatPr defaultColWidth="9" defaultRowHeight="14.25"/>
  <cols>
    <col min="1" max="1" width="10.75" style="533" customWidth="1"/>
    <col min="2" max="13" width="9.625" style="533" customWidth="1"/>
    <col min="14" max="16384" width="9" style="533"/>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ht="19.899999999999999" customHeight="1">
      <c r="A3" s="3951" t="s">
        <v>4486</v>
      </c>
      <c r="B3" s="3951"/>
      <c r="C3" s="3951"/>
      <c r="D3" s="3951"/>
      <c r="E3" s="3951"/>
      <c r="F3" s="3951"/>
      <c r="G3" s="3951"/>
      <c r="H3" s="3951"/>
      <c r="I3" s="3951"/>
      <c r="J3" s="3951"/>
      <c r="K3" s="3951"/>
      <c r="L3" s="3951"/>
      <c r="M3" s="3951"/>
    </row>
    <row r="4" spans="1:26" s="532" customFormat="1" ht="15" customHeight="1" thickBot="1">
      <c r="A4" s="3952" t="s">
        <v>215</v>
      </c>
      <c r="B4" s="3952"/>
      <c r="F4" s="1865"/>
      <c r="G4" s="1865"/>
      <c r="H4" s="1865"/>
      <c r="I4" s="1865"/>
      <c r="J4" s="1865"/>
      <c r="K4" s="1865"/>
      <c r="L4" s="1865"/>
      <c r="M4" s="1864" t="s">
        <v>3339</v>
      </c>
    </row>
    <row r="5" spans="1:26" ht="18" customHeight="1" thickTop="1">
      <c r="A5" s="1827" t="s">
        <v>4485</v>
      </c>
      <c r="B5" s="2722" t="s">
        <v>4484</v>
      </c>
      <c r="C5" s="2722" t="s">
        <v>4483</v>
      </c>
      <c r="D5" s="2721" t="s">
        <v>4473</v>
      </c>
      <c r="E5" s="3956" t="s">
        <v>4482</v>
      </c>
      <c r="F5" s="2720" t="s">
        <v>4481</v>
      </c>
      <c r="G5" s="3958" t="s">
        <v>4480</v>
      </c>
      <c r="H5" s="3953" t="s">
        <v>4479</v>
      </c>
      <c r="I5" s="3953" t="s">
        <v>4479</v>
      </c>
      <c r="J5" s="3953" t="s">
        <v>4479</v>
      </c>
      <c r="K5" s="3953" t="s">
        <v>4479</v>
      </c>
      <c r="L5" s="3953" t="s">
        <v>4479</v>
      </c>
      <c r="M5" s="3954" t="s">
        <v>4478</v>
      </c>
    </row>
    <row r="6" spans="1:26" ht="18" customHeight="1">
      <c r="A6" s="1828" t="s">
        <v>4477</v>
      </c>
      <c r="B6" s="2719" t="s">
        <v>4476</v>
      </c>
      <c r="C6" s="2719" t="s">
        <v>4475</v>
      </c>
      <c r="D6" s="2719" t="s">
        <v>4474</v>
      </c>
      <c r="E6" s="3957"/>
      <c r="F6" s="1801" t="s">
        <v>4473</v>
      </c>
      <c r="G6" s="3959"/>
      <c r="H6" s="3125"/>
      <c r="I6" s="3125"/>
      <c r="J6" s="3125"/>
      <c r="K6" s="3125"/>
      <c r="L6" s="3125"/>
      <c r="M6" s="3955"/>
    </row>
    <row r="7" spans="1:26" s="310" customFormat="1" ht="18" customHeight="1">
      <c r="A7" s="2718">
        <v>40</v>
      </c>
      <c r="B7" s="2717">
        <v>11</v>
      </c>
      <c r="C7" s="2716">
        <v>9</v>
      </c>
      <c r="D7" s="2716">
        <v>5</v>
      </c>
      <c r="E7" s="2716">
        <v>5</v>
      </c>
      <c r="F7" s="2716">
        <v>2</v>
      </c>
      <c r="G7" s="2716">
        <v>1</v>
      </c>
      <c r="H7" s="2716">
        <v>1</v>
      </c>
      <c r="I7" s="2716">
        <v>1</v>
      </c>
      <c r="J7" s="2716">
        <v>1</v>
      </c>
      <c r="K7" s="2716">
        <v>1</v>
      </c>
      <c r="L7" s="2716">
        <v>1</v>
      </c>
      <c r="M7" s="2716">
        <f>SUM(B7:L7)</f>
        <v>38</v>
      </c>
      <c r="N7" s="1887"/>
      <c r="O7" s="1887"/>
    </row>
    <row r="8" spans="1:26" s="532" customFormat="1" ht="15" customHeight="1">
      <c r="A8" s="1184" t="s">
        <v>4421</v>
      </c>
      <c r="B8" s="1184"/>
      <c r="F8" s="2715"/>
    </row>
  </sheetData>
  <mergeCells count="12">
    <mergeCell ref="K5:K6"/>
    <mergeCell ref="L5:L6"/>
    <mergeCell ref="A1:D1"/>
    <mergeCell ref="A2:D2"/>
    <mergeCell ref="A3:M3"/>
    <mergeCell ref="M5:M6"/>
    <mergeCell ref="E5:E6"/>
    <mergeCell ref="A4:B4"/>
    <mergeCell ref="G5:G6"/>
    <mergeCell ref="H5:H6"/>
    <mergeCell ref="I5:I6"/>
    <mergeCell ref="J5:J6"/>
  </mergeCells>
  <phoneticPr fontId="20"/>
  <pageMargins left="0.62992125984251968" right="0.62992125984251968" top="0.74803149606299213" bottom="0.74803149606299213" header="0.31496062992125984" footer="0.31496062992125984"/>
  <headerFooter alignWithMargins="0"/>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8"/>
  <sheetViews>
    <sheetView zoomScaleNormal="100" zoomScaleSheetLayoutView="100" workbookViewId="0">
      <pane ySplit="7" topLeftCell="A8" activePane="bottomLeft" state="frozen"/>
      <selection activeCell="A2" sqref="A2:D2"/>
      <selection pane="bottomLeft" activeCell="A8" sqref="A8"/>
    </sheetView>
  </sheetViews>
  <sheetFormatPr defaultColWidth="9" defaultRowHeight="409.6" customHeight="1"/>
  <cols>
    <col min="1" max="1" width="25.75" style="24" customWidth="1"/>
    <col min="2" max="2" width="8.625" style="24" customWidth="1"/>
    <col min="3" max="5" width="6.75" style="24" customWidth="1"/>
    <col min="6" max="6" width="8.625" style="24" customWidth="1"/>
    <col min="7" max="7" width="25.75" style="24" customWidth="1"/>
    <col min="8" max="8" width="8.75" style="24" customWidth="1"/>
    <col min="9" max="12" width="6.75" style="24" customWidth="1"/>
    <col min="13"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5.9" customHeight="1">
      <c r="A3" s="3047" t="s">
        <v>4584</v>
      </c>
      <c r="B3" s="3047"/>
      <c r="C3" s="3047"/>
      <c r="D3" s="3047"/>
      <c r="E3" s="3047"/>
      <c r="F3" s="3047"/>
      <c r="G3" s="3047"/>
      <c r="H3" s="3047"/>
      <c r="I3" s="3047"/>
      <c r="J3" s="3047"/>
      <c r="K3" s="3047"/>
      <c r="L3" s="3047"/>
    </row>
    <row r="4" spans="1:26" s="90" customFormat="1" ht="15" customHeight="1">
      <c r="A4" s="3960"/>
      <c r="B4" s="3960"/>
      <c r="C4" s="3960"/>
      <c r="D4" s="3960"/>
    </row>
    <row r="5" spans="1:26" s="90" customFormat="1" ht="15" customHeight="1" thickBot="1">
      <c r="A5" s="90" t="s">
        <v>215</v>
      </c>
      <c r="J5" s="3961" t="s">
        <v>3339</v>
      </c>
      <c r="K5" s="3961"/>
      <c r="L5" s="3961"/>
    </row>
    <row r="6" spans="1:26" ht="18" customHeight="1" thickTop="1">
      <c r="A6" s="3211" t="s">
        <v>4583</v>
      </c>
      <c r="B6" s="3521" t="s">
        <v>25</v>
      </c>
      <c r="C6" s="3963" t="s">
        <v>4582</v>
      </c>
      <c r="D6" s="3965" t="s">
        <v>4581</v>
      </c>
      <c r="E6" s="3040" t="s">
        <v>4580</v>
      </c>
      <c r="F6" s="3521"/>
      <c r="G6" s="3967" t="s">
        <v>4583</v>
      </c>
      <c r="H6" s="3521" t="s">
        <v>25</v>
      </c>
      <c r="I6" s="3963" t="s">
        <v>4582</v>
      </c>
      <c r="J6" s="3969" t="s">
        <v>4581</v>
      </c>
      <c r="K6" s="3040" t="s">
        <v>4580</v>
      </c>
      <c r="L6" s="3066"/>
    </row>
    <row r="7" spans="1:26" ht="30" customHeight="1">
      <c r="A7" s="3962"/>
      <c r="B7" s="3693"/>
      <c r="C7" s="3964"/>
      <c r="D7" s="3966"/>
      <c r="E7" s="2756" t="s">
        <v>4579</v>
      </c>
      <c r="F7" s="2757" t="s">
        <v>202</v>
      </c>
      <c r="G7" s="3968"/>
      <c r="H7" s="3693"/>
      <c r="I7" s="3964"/>
      <c r="J7" s="3970"/>
      <c r="K7" s="2756" t="s">
        <v>4579</v>
      </c>
      <c r="L7" s="2755" t="s">
        <v>202</v>
      </c>
    </row>
    <row r="8" spans="1:26" ht="18" customHeight="1">
      <c r="A8" s="2754" t="s">
        <v>4578</v>
      </c>
      <c r="B8" s="2753">
        <f>SUM(B9,B13,B25,B29,B38,B43,B47,H8,H15,H25,H38,H39,H55,H56,H57,)</f>
        <v>2990</v>
      </c>
      <c r="C8" s="2752">
        <f>SUM(C9,C13,C25,C29,C38,C43,C47,I8,I15,I25,I38,I39,I55,I56,I57,)</f>
        <v>34</v>
      </c>
      <c r="D8" s="2752">
        <f>SUM(D9,D13,D25,D29,D38,D43,D47,J8,J15,J25,J38,J39,J55,J56,J57,)</f>
        <v>81</v>
      </c>
      <c r="E8" s="2752">
        <f>SUM(E9,E13,E25,E29,E38,E43,E47,K8,K15,K25,K38,K39,K55,K56,K57,)</f>
        <v>503</v>
      </c>
      <c r="F8" s="2751">
        <f>SUM(F9,F13,F25,F29,F38,F43,F47,L8,L15,L25,L38,L39,L55,L56,L57,)</f>
        <v>2372</v>
      </c>
      <c r="G8" s="2750" t="s">
        <v>4577</v>
      </c>
      <c r="H8" s="1870">
        <f t="shared" ref="H8:H39" si="0">SUM(I8:L8)</f>
        <v>172</v>
      </c>
      <c r="I8" s="1869">
        <f>SUM(I9:I14)</f>
        <v>1</v>
      </c>
      <c r="J8" s="1869">
        <f>SUM(J9:J14)</f>
        <v>9</v>
      </c>
      <c r="K8" s="1869">
        <f>SUM(K9:K14)</f>
        <v>37</v>
      </c>
      <c r="L8" s="1869">
        <f>SUM(L9:L14)</f>
        <v>125</v>
      </c>
    </row>
    <row r="9" spans="1:26" ht="18" customHeight="1">
      <c r="A9" s="2743" t="s">
        <v>4576</v>
      </c>
      <c r="B9" s="1870">
        <f t="shared" ref="B9:B56" si="1">SUM(C9:F9)</f>
        <v>63</v>
      </c>
      <c r="C9" s="1869">
        <f>SUM(C10:C12)</f>
        <v>2</v>
      </c>
      <c r="D9" s="1869">
        <f>SUM(D10:D12)</f>
        <v>7</v>
      </c>
      <c r="E9" s="1869">
        <f>SUM(E10:E12)</f>
        <v>21</v>
      </c>
      <c r="F9" s="2748">
        <f>SUM(F10:F12)</f>
        <v>33</v>
      </c>
      <c r="G9" s="2749" t="s">
        <v>4575</v>
      </c>
      <c r="H9" s="1870">
        <f t="shared" si="0"/>
        <v>19</v>
      </c>
      <c r="I9" s="1869">
        <v>1</v>
      </c>
      <c r="J9" s="1869">
        <v>1</v>
      </c>
      <c r="K9" s="1869">
        <v>2</v>
      </c>
      <c r="L9" s="1869">
        <v>15</v>
      </c>
      <c r="M9" s="2742"/>
    </row>
    <row r="10" spans="1:26" ht="18" customHeight="1">
      <c r="A10" s="2734" t="s">
        <v>4574</v>
      </c>
      <c r="B10" s="1870">
        <f t="shared" si="1"/>
        <v>37</v>
      </c>
      <c r="C10" s="1869">
        <v>2</v>
      </c>
      <c r="D10" s="1869">
        <v>5</v>
      </c>
      <c r="E10" s="1869">
        <v>11</v>
      </c>
      <c r="F10" s="2748">
        <v>19</v>
      </c>
      <c r="G10" s="2749" t="s">
        <v>4573</v>
      </c>
      <c r="H10" s="1870">
        <f t="shared" si="0"/>
        <v>32</v>
      </c>
      <c r="I10" s="1869" t="s">
        <v>443</v>
      </c>
      <c r="J10" s="1869">
        <v>1</v>
      </c>
      <c r="K10" s="1869">
        <v>8</v>
      </c>
      <c r="L10" s="1869">
        <v>23</v>
      </c>
    </row>
    <row r="11" spans="1:26" ht="18" customHeight="1">
      <c r="A11" s="2734" t="s">
        <v>4572</v>
      </c>
      <c r="B11" s="1870">
        <f t="shared" si="1"/>
        <v>10</v>
      </c>
      <c r="C11" s="1869" t="s">
        <v>443</v>
      </c>
      <c r="D11" s="1869">
        <v>1</v>
      </c>
      <c r="E11" s="1869">
        <v>7</v>
      </c>
      <c r="F11" s="2748">
        <v>2</v>
      </c>
      <c r="G11" s="2749" t="s">
        <v>4571</v>
      </c>
      <c r="H11" s="1870">
        <f t="shared" si="0"/>
        <v>23</v>
      </c>
      <c r="I11" s="1869" t="s">
        <v>443</v>
      </c>
      <c r="J11" s="1869">
        <v>2</v>
      </c>
      <c r="K11" s="1869">
        <v>5</v>
      </c>
      <c r="L11" s="1869">
        <v>16</v>
      </c>
      <c r="M11" s="399"/>
    </row>
    <row r="12" spans="1:26" ht="18" customHeight="1">
      <c r="A12" s="2734" t="s">
        <v>4570</v>
      </c>
      <c r="B12" s="1870">
        <f t="shared" si="1"/>
        <v>16</v>
      </c>
      <c r="C12" s="1869" t="s">
        <v>443</v>
      </c>
      <c r="D12" s="1869">
        <v>1</v>
      </c>
      <c r="E12" s="1869">
        <v>3</v>
      </c>
      <c r="F12" s="2748">
        <v>12</v>
      </c>
      <c r="G12" s="2749" t="s">
        <v>4569</v>
      </c>
      <c r="H12" s="1870">
        <f t="shared" si="0"/>
        <v>43</v>
      </c>
      <c r="I12" s="1869" t="s">
        <v>443</v>
      </c>
      <c r="J12" s="1869">
        <v>3</v>
      </c>
      <c r="K12" s="1869">
        <v>10</v>
      </c>
      <c r="L12" s="1869">
        <v>30</v>
      </c>
      <c r="M12" s="399"/>
    </row>
    <row r="13" spans="1:26" ht="18" customHeight="1">
      <c r="A13" s="2737" t="s">
        <v>4568</v>
      </c>
      <c r="B13" s="1870">
        <f t="shared" si="1"/>
        <v>213</v>
      </c>
      <c r="C13" s="1869">
        <f>SUM(C14:C24)</f>
        <v>5</v>
      </c>
      <c r="D13" s="1869">
        <f>SUM(D14:D24)</f>
        <v>10</v>
      </c>
      <c r="E13" s="1869">
        <f>SUM(E14:E24)</f>
        <v>35</v>
      </c>
      <c r="F13" s="2748">
        <f>SUM(F14:F24)</f>
        <v>163</v>
      </c>
      <c r="G13" s="2747" t="s">
        <v>4567</v>
      </c>
      <c r="H13" s="1870">
        <f t="shared" si="0"/>
        <v>29</v>
      </c>
      <c r="I13" s="1869" t="s">
        <v>443</v>
      </c>
      <c r="J13" s="1869">
        <v>1</v>
      </c>
      <c r="K13" s="1869">
        <v>6</v>
      </c>
      <c r="L13" s="1869">
        <v>22</v>
      </c>
      <c r="M13" s="399"/>
    </row>
    <row r="14" spans="1:26" ht="18" customHeight="1">
      <c r="A14" s="2734" t="s">
        <v>4566</v>
      </c>
      <c r="B14" s="1870">
        <f t="shared" si="1"/>
        <v>33</v>
      </c>
      <c r="C14" s="1869">
        <v>3</v>
      </c>
      <c r="D14" s="1869">
        <v>3</v>
      </c>
      <c r="E14" s="1869">
        <v>5</v>
      </c>
      <c r="F14" s="1869">
        <v>22</v>
      </c>
      <c r="G14" s="2735" t="s">
        <v>4565</v>
      </c>
      <c r="H14" s="1870">
        <f t="shared" si="0"/>
        <v>26</v>
      </c>
      <c r="I14" s="1869" t="s">
        <v>443</v>
      </c>
      <c r="J14" s="1869">
        <v>1</v>
      </c>
      <c r="K14" s="1869">
        <v>6</v>
      </c>
      <c r="L14" s="1869">
        <v>19</v>
      </c>
      <c r="M14" s="399"/>
    </row>
    <row r="15" spans="1:26" ht="18" customHeight="1">
      <c r="A15" s="2734" t="s">
        <v>4564</v>
      </c>
      <c r="B15" s="1870">
        <f t="shared" si="1"/>
        <v>7</v>
      </c>
      <c r="C15" s="1869" t="s">
        <v>443</v>
      </c>
      <c r="D15" s="1869">
        <v>1</v>
      </c>
      <c r="E15" s="1869">
        <v>2</v>
      </c>
      <c r="F15" s="1869">
        <v>4</v>
      </c>
      <c r="G15" s="2733" t="s">
        <v>4563</v>
      </c>
      <c r="H15" s="1870">
        <f t="shared" si="0"/>
        <v>966</v>
      </c>
      <c r="I15" s="1869">
        <f>SUM(I16:I24)</f>
        <v>2</v>
      </c>
      <c r="J15" s="1869">
        <f>SUM(J16:J24)</f>
        <v>7</v>
      </c>
      <c r="K15" s="1869">
        <f>SUM(K16:K24)</f>
        <v>128</v>
      </c>
      <c r="L15" s="1869">
        <f>SUM(L16:L24)</f>
        <v>829</v>
      </c>
    </row>
    <row r="16" spans="1:26" ht="18" customHeight="1">
      <c r="A16" s="2746" t="s">
        <v>4562</v>
      </c>
      <c r="B16" s="1870">
        <f t="shared" si="1"/>
        <v>18</v>
      </c>
      <c r="C16" s="1869" t="s">
        <v>443</v>
      </c>
      <c r="D16" s="1869">
        <v>1</v>
      </c>
      <c r="E16" s="1869">
        <v>2</v>
      </c>
      <c r="F16" s="1869">
        <v>15</v>
      </c>
      <c r="G16" s="2735" t="s">
        <v>4143</v>
      </c>
      <c r="H16" s="1870">
        <f t="shared" si="0"/>
        <v>24</v>
      </c>
      <c r="I16" s="1869">
        <v>2</v>
      </c>
      <c r="J16" s="1869">
        <v>1</v>
      </c>
      <c r="K16" s="1869">
        <v>5</v>
      </c>
      <c r="L16" s="1869">
        <v>16</v>
      </c>
    </row>
    <row r="17" spans="1:13" ht="18" customHeight="1">
      <c r="A17" s="2734" t="s">
        <v>4561</v>
      </c>
      <c r="B17" s="1870">
        <f t="shared" si="1"/>
        <v>6</v>
      </c>
      <c r="C17" s="1869" t="s">
        <v>443</v>
      </c>
      <c r="D17" s="1869">
        <v>1</v>
      </c>
      <c r="E17" s="1869">
        <v>1</v>
      </c>
      <c r="F17" s="1869">
        <v>4</v>
      </c>
      <c r="G17" s="2735" t="s">
        <v>4560</v>
      </c>
      <c r="H17" s="1870">
        <f t="shared" si="0"/>
        <v>96</v>
      </c>
      <c r="I17" s="1869" t="s">
        <v>443</v>
      </c>
      <c r="J17" s="1869" t="s">
        <v>443</v>
      </c>
      <c r="K17" s="1869">
        <v>28</v>
      </c>
      <c r="L17" s="1869">
        <v>68</v>
      </c>
    </row>
    <row r="18" spans="1:13" ht="18" customHeight="1">
      <c r="A18" s="2734" t="s">
        <v>4559</v>
      </c>
      <c r="B18" s="1870">
        <f t="shared" si="1"/>
        <v>6</v>
      </c>
      <c r="C18" s="1869" t="s">
        <v>443</v>
      </c>
      <c r="D18" s="1869" t="s">
        <v>443</v>
      </c>
      <c r="E18" s="1869" t="s">
        <v>443</v>
      </c>
      <c r="F18" s="1869">
        <v>6</v>
      </c>
      <c r="G18" s="2735" t="s">
        <v>4150</v>
      </c>
      <c r="H18" s="1870">
        <f t="shared" si="0"/>
        <v>9</v>
      </c>
      <c r="I18" s="1869" t="s">
        <v>443</v>
      </c>
      <c r="J18" s="1869" t="s">
        <v>443</v>
      </c>
      <c r="K18" s="1869">
        <v>2</v>
      </c>
      <c r="L18" s="1869">
        <v>7</v>
      </c>
    </row>
    <row r="19" spans="1:13" ht="18" customHeight="1">
      <c r="A19" s="2734" t="s">
        <v>4558</v>
      </c>
      <c r="B19" s="1870">
        <f t="shared" si="1"/>
        <v>6</v>
      </c>
      <c r="C19" s="1869" t="s">
        <v>443</v>
      </c>
      <c r="D19" s="1869">
        <v>1</v>
      </c>
      <c r="E19" s="1869">
        <v>2</v>
      </c>
      <c r="F19" s="1869">
        <v>3</v>
      </c>
      <c r="G19" s="2735" t="s">
        <v>4557</v>
      </c>
      <c r="H19" s="1870">
        <f t="shared" si="0"/>
        <v>34</v>
      </c>
      <c r="I19" s="1869" t="s">
        <v>443</v>
      </c>
      <c r="J19" s="1869">
        <v>2</v>
      </c>
      <c r="K19" s="1869">
        <v>5</v>
      </c>
      <c r="L19" s="1869">
        <v>27</v>
      </c>
    </row>
    <row r="20" spans="1:13" ht="18" customHeight="1">
      <c r="A20" s="2734" t="s">
        <v>4556</v>
      </c>
      <c r="B20" s="1870">
        <f t="shared" si="1"/>
        <v>19</v>
      </c>
      <c r="C20" s="1869">
        <v>1</v>
      </c>
      <c r="D20" s="1869" t="s">
        <v>443</v>
      </c>
      <c r="E20" s="1869">
        <v>5</v>
      </c>
      <c r="F20" s="1869">
        <v>13</v>
      </c>
      <c r="G20" s="2735" t="s">
        <v>4161</v>
      </c>
      <c r="H20" s="1870">
        <f t="shared" si="0"/>
        <v>27</v>
      </c>
      <c r="I20" s="1869" t="s">
        <v>443</v>
      </c>
      <c r="J20" s="1869">
        <v>1</v>
      </c>
      <c r="K20" s="1869">
        <v>4</v>
      </c>
      <c r="L20" s="1869">
        <v>22</v>
      </c>
    </row>
    <row r="21" spans="1:13" ht="18" customHeight="1">
      <c r="A21" s="2734" t="s">
        <v>4555</v>
      </c>
      <c r="B21" s="1870">
        <f t="shared" si="1"/>
        <v>7</v>
      </c>
      <c r="C21" s="1869" t="s">
        <v>443</v>
      </c>
      <c r="D21" s="1869">
        <v>1</v>
      </c>
      <c r="E21" s="1869">
        <v>2</v>
      </c>
      <c r="F21" s="1869">
        <v>4</v>
      </c>
      <c r="G21" s="2735" t="s">
        <v>4554</v>
      </c>
      <c r="H21" s="1870">
        <f t="shared" si="0"/>
        <v>703</v>
      </c>
      <c r="I21" s="1869" t="s">
        <v>443</v>
      </c>
      <c r="J21" s="1869" t="s">
        <v>443</v>
      </c>
      <c r="K21" s="1869">
        <v>68</v>
      </c>
      <c r="L21" s="1869">
        <v>635</v>
      </c>
    </row>
    <row r="22" spans="1:13" ht="18" customHeight="1">
      <c r="A22" s="2734" t="s">
        <v>4553</v>
      </c>
      <c r="B22" s="1870">
        <f t="shared" si="1"/>
        <v>13</v>
      </c>
      <c r="C22" s="1869" t="s">
        <v>443</v>
      </c>
      <c r="D22" s="1869">
        <v>1</v>
      </c>
      <c r="E22" s="1869">
        <v>4</v>
      </c>
      <c r="F22" s="1869">
        <v>8</v>
      </c>
      <c r="G22" s="2735" t="s">
        <v>4164</v>
      </c>
      <c r="H22" s="1870">
        <f t="shared" si="0"/>
        <v>28</v>
      </c>
      <c r="I22" s="1869" t="s">
        <v>443</v>
      </c>
      <c r="J22" s="2745">
        <v>1</v>
      </c>
      <c r="K22" s="2745">
        <v>9</v>
      </c>
      <c r="L22" s="2745">
        <v>18</v>
      </c>
    </row>
    <row r="23" spans="1:13" ht="18" customHeight="1">
      <c r="A23" s="2734" t="s">
        <v>4552</v>
      </c>
      <c r="B23" s="1870">
        <f t="shared" si="1"/>
        <v>21</v>
      </c>
      <c r="C23" s="1869" t="s">
        <v>443</v>
      </c>
      <c r="D23" s="1869">
        <v>1</v>
      </c>
      <c r="E23" s="1869">
        <v>5</v>
      </c>
      <c r="F23" s="1869">
        <v>15</v>
      </c>
      <c r="G23" s="2735" t="s">
        <v>4551</v>
      </c>
      <c r="H23" s="1870">
        <f t="shared" si="0"/>
        <v>41</v>
      </c>
      <c r="I23" s="1869" t="s">
        <v>443</v>
      </c>
      <c r="J23" s="396">
        <v>1</v>
      </c>
      <c r="K23" s="396">
        <v>6</v>
      </c>
      <c r="L23" s="396">
        <v>34</v>
      </c>
    </row>
    <row r="24" spans="1:13" ht="18" customHeight="1">
      <c r="A24" s="2734" t="s">
        <v>4550</v>
      </c>
      <c r="B24" s="1870">
        <f t="shared" si="1"/>
        <v>77</v>
      </c>
      <c r="C24" s="1869">
        <v>1</v>
      </c>
      <c r="D24" s="1869" t="s">
        <v>443</v>
      </c>
      <c r="E24" s="1869">
        <v>7</v>
      </c>
      <c r="F24" s="1869">
        <v>69</v>
      </c>
      <c r="G24" s="2735" t="s">
        <v>4549</v>
      </c>
      <c r="H24" s="2730">
        <f t="shared" si="0"/>
        <v>4</v>
      </c>
      <c r="I24" s="1869" t="s">
        <v>443</v>
      </c>
      <c r="J24" s="1869">
        <v>1</v>
      </c>
      <c r="K24" s="1869">
        <v>1</v>
      </c>
      <c r="L24" s="1869">
        <v>2</v>
      </c>
    </row>
    <row r="25" spans="1:13" ht="18" customHeight="1">
      <c r="A25" s="2739" t="s">
        <v>4548</v>
      </c>
      <c r="B25" s="2744">
        <f t="shared" si="1"/>
        <v>98</v>
      </c>
      <c r="C25" s="2738">
        <f>SUM(C26:C28)</f>
        <v>2</v>
      </c>
      <c r="D25" s="2738">
        <f>SUM(D26:D28)</f>
        <v>4</v>
      </c>
      <c r="E25" s="2738">
        <f>SUM(E26:E28)</f>
        <v>19</v>
      </c>
      <c r="F25" s="2738">
        <f>SUM(F26:F28)</f>
        <v>73</v>
      </c>
      <c r="G25" s="2733" t="s">
        <v>4547</v>
      </c>
      <c r="H25" s="2730">
        <f t="shared" si="0"/>
        <v>297</v>
      </c>
      <c r="I25" s="1869">
        <f>SUM(I26:I37)</f>
        <v>5</v>
      </c>
      <c r="J25" s="1869">
        <f>SUM(J26:J37)</f>
        <v>15</v>
      </c>
      <c r="K25" s="1869">
        <f>SUM(K26:K37)</f>
        <v>65</v>
      </c>
      <c r="L25" s="1869">
        <f>SUM(L26:L37)</f>
        <v>212</v>
      </c>
    </row>
    <row r="26" spans="1:13" ht="18" customHeight="1">
      <c r="A26" s="2734" t="s">
        <v>4546</v>
      </c>
      <c r="B26" s="2738">
        <f t="shared" si="1"/>
        <v>19</v>
      </c>
      <c r="C26" s="2738">
        <v>1</v>
      </c>
      <c r="D26" s="2738">
        <v>2</v>
      </c>
      <c r="E26" s="2738">
        <v>4</v>
      </c>
      <c r="F26" s="2738">
        <v>12</v>
      </c>
      <c r="G26" s="2735" t="s">
        <v>4545</v>
      </c>
      <c r="H26" s="2730">
        <f t="shared" si="0"/>
        <v>18</v>
      </c>
      <c r="I26" s="1869">
        <v>4</v>
      </c>
      <c r="J26" s="1869" t="s">
        <v>443</v>
      </c>
      <c r="K26" s="1869">
        <v>3</v>
      </c>
      <c r="L26" s="1869">
        <v>11</v>
      </c>
    </row>
    <row r="27" spans="1:13" ht="18" customHeight="1">
      <c r="A27" s="2734" t="s">
        <v>4544</v>
      </c>
      <c r="B27" s="1870">
        <f t="shared" si="1"/>
        <v>54</v>
      </c>
      <c r="C27" s="1869" t="s">
        <v>443</v>
      </c>
      <c r="D27" s="1869">
        <v>2</v>
      </c>
      <c r="E27" s="1869">
        <v>12</v>
      </c>
      <c r="F27" s="1869">
        <v>40</v>
      </c>
      <c r="G27" s="2735" t="s">
        <v>4543</v>
      </c>
      <c r="H27" s="2730">
        <f t="shared" si="0"/>
        <v>16</v>
      </c>
      <c r="I27" s="1869" t="s">
        <v>443</v>
      </c>
      <c r="J27" s="1869">
        <v>2</v>
      </c>
      <c r="K27" s="1869">
        <v>5</v>
      </c>
      <c r="L27" s="1869">
        <v>9</v>
      </c>
    </row>
    <row r="28" spans="1:13" ht="18" customHeight="1">
      <c r="A28" s="2732" t="s">
        <v>4542</v>
      </c>
      <c r="B28" s="1870">
        <f t="shared" si="1"/>
        <v>25</v>
      </c>
      <c r="C28" s="1869">
        <v>1</v>
      </c>
      <c r="D28" s="1869" t="s">
        <v>443</v>
      </c>
      <c r="E28" s="1869">
        <v>3</v>
      </c>
      <c r="F28" s="1869">
        <v>21</v>
      </c>
      <c r="G28" s="2735" t="s">
        <v>4541</v>
      </c>
      <c r="H28" s="2730">
        <f t="shared" si="0"/>
        <v>49</v>
      </c>
      <c r="I28" s="1869" t="s">
        <v>443</v>
      </c>
      <c r="J28" s="1869">
        <v>8</v>
      </c>
      <c r="K28" s="1869">
        <v>16</v>
      </c>
      <c r="L28" s="1869">
        <v>25</v>
      </c>
      <c r="M28" s="2742"/>
    </row>
    <row r="29" spans="1:13" ht="18" customHeight="1">
      <c r="A29" s="2743" t="s">
        <v>4540</v>
      </c>
      <c r="B29" s="1870">
        <f t="shared" si="1"/>
        <v>162</v>
      </c>
      <c r="C29" s="1869">
        <f>SUM(C30:C37)</f>
        <v>3</v>
      </c>
      <c r="D29" s="1869">
        <f>SUM(D30:D37)</f>
        <v>5</v>
      </c>
      <c r="E29" s="1869">
        <f>SUM(E30:E37)</f>
        <v>50</v>
      </c>
      <c r="F29" s="1869">
        <f>SUM(F30:F37)</f>
        <v>104</v>
      </c>
      <c r="G29" s="2741" t="s">
        <v>4539</v>
      </c>
      <c r="H29" s="2730">
        <f t="shared" si="0"/>
        <v>7</v>
      </c>
      <c r="I29" s="1869" t="s">
        <v>443</v>
      </c>
      <c r="J29" s="1869" t="s">
        <v>443</v>
      </c>
      <c r="K29" s="1869">
        <v>2</v>
      </c>
      <c r="L29" s="1869">
        <v>5</v>
      </c>
      <c r="M29" s="2742"/>
    </row>
    <row r="30" spans="1:13" ht="18" customHeight="1">
      <c r="A30" s="2732" t="s">
        <v>4538</v>
      </c>
      <c r="B30" s="1870">
        <f t="shared" si="1"/>
        <v>17</v>
      </c>
      <c r="C30" s="1869">
        <v>2</v>
      </c>
      <c r="D30" s="1869">
        <v>1</v>
      </c>
      <c r="E30" s="1869">
        <v>3</v>
      </c>
      <c r="F30" s="1869">
        <v>11</v>
      </c>
      <c r="G30" s="2735" t="s">
        <v>4537</v>
      </c>
      <c r="H30" s="2730">
        <f t="shared" si="0"/>
        <v>27</v>
      </c>
      <c r="I30" s="1869" t="s">
        <v>443</v>
      </c>
      <c r="J30" s="1869">
        <v>1</v>
      </c>
      <c r="K30" s="1869">
        <v>4</v>
      </c>
      <c r="L30" s="1869">
        <v>22</v>
      </c>
      <c r="M30" s="2742"/>
    </row>
    <row r="31" spans="1:13" ht="18" customHeight="1">
      <c r="A31" s="2732" t="s">
        <v>4536</v>
      </c>
      <c r="B31" s="1870">
        <f t="shared" si="1"/>
        <v>18</v>
      </c>
      <c r="C31" s="1869" t="s">
        <v>443</v>
      </c>
      <c r="D31" s="1869" t="s">
        <v>443</v>
      </c>
      <c r="E31" s="1869">
        <v>18</v>
      </c>
      <c r="F31" s="1869" t="s">
        <v>443</v>
      </c>
      <c r="G31" s="2735" t="s">
        <v>4535</v>
      </c>
      <c r="H31" s="2730">
        <f t="shared" si="0"/>
        <v>23</v>
      </c>
      <c r="I31" s="1869" t="s">
        <v>443</v>
      </c>
      <c r="J31" s="1869">
        <v>1</v>
      </c>
      <c r="K31" s="1869">
        <v>6</v>
      </c>
      <c r="L31" s="1869">
        <v>16</v>
      </c>
    </row>
    <row r="32" spans="1:13" ht="18" customHeight="1">
      <c r="A32" s="2732" t="s">
        <v>4534</v>
      </c>
      <c r="B32" s="1870">
        <f t="shared" si="1"/>
        <v>52</v>
      </c>
      <c r="C32" s="1869" t="s">
        <v>443</v>
      </c>
      <c r="D32" s="1869">
        <v>1</v>
      </c>
      <c r="E32" s="1869">
        <v>6</v>
      </c>
      <c r="F32" s="1869">
        <v>45</v>
      </c>
      <c r="G32" s="2735" t="s">
        <v>4533</v>
      </c>
      <c r="H32" s="2730">
        <f t="shared" si="0"/>
        <v>24</v>
      </c>
      <c r="I32" s="1869">
        <v>1</v>
      </c>
      <c r="J32" s="1869" t="s">
        <v>443</v>
      </c>
      <c r="K32" s="1869">
        <v>4</v>
      </c>
      <c r="L32" s="1869">
        <v>19</v>
      </c>
    </row>
    <row r="33" spans="1:12" ht="18" customHeight="1">
      <c r="A33" s="2732" t="s">
        <v>4532</v>
      </c>
      <c r="B33" s="1870">
        <f t="shared" si="1"/>
        <v>46</v>
      </c>
      <c r="C33" s="1869" t="s">
        <v>443</v>
      </c>
      <c r="D33" s="1869" t="s">
        <v>443</v>
      </c>
      <c r="E33" s="1869">
        <v>14</v>
      </c>
      <c r="F33" s="1869">
        <v>32</v>
      </c>
      <c r="G33" s="2735" t="s">
        <v>4531</v>
      </c>
      <c r="H33" s="2730">
        <f t="shared" si="0"/>
        <v>24</v>
      </c>
      <c r="I33" s="1869" t="s">
        <v>443</v>
      </c>
      <c r="J33" s="1869">
        <v>1</v>
      </c>
      <c r="K33" s="1869">
        <v>9</v>
      </c>
      <c r="L33" s="1869">
        <v>14</v>
      </c>
    </row>
    <row r="34" spans="1:12" ht="18" customHeight="1">
      <c r="A34" s="2734" t="s">
        <v>4530</v>
      </c>
      <c r="B34" s="1870">
        <f t="shared" si="1"/>
        <v>10</v>
      </c>
      <c r="C34" s="2740">
        <v>1</v>
      </c>
      <c r="D34" s="1869" t="s">
        <v>443</v>
      </c>
      <c r="E34" s="2740">
        <v>3</v>
      </c>
      <c r="F34" s="2740">
        <v>6</v>
      </c>
      <c r="G34" s="2741" t="s">
        <v>4529</v>
      </c>
      <c r="H34" s="2730">
        <f t="shared" si="0"/>
        <v>30</v>
      </c>
      <c r="I34" s="1869" t="s">
        <v>443</v>
      </c>
      <c r="J34" s="1869">
        <v>1</v>
      </c>
      <c r="K34" s="1869">
        <v>8</v>
      </c>
      <c r="L34" s="1869">
        <v>21</v>
      </c>
    </row>
    <row r="35" spans="1:12" ht="18" customHeight="1">
      <c r="A35" s="2734" t="s">
        <v>4528</v>
      </c>
      <c r="B35" s="2738">
        <f t="shared" si="1"/>
        <v>6</v>
      </c>
      <c r="C35" s="1869" t="s">
        <v>443</v>
      </c>
      <c r="D35" s="2738">
        <v>1</v>
      </c>
      <c r="E35" s="2738">
        <v>2</v>
      </c>
      <c r="F35" s="2738">
        <v>3</v>
      </c>
      <c r="G35" s="2735" t="s">
        <v>4527</v>
      </c>
      <c r="H35" s="2730">
        <f t="shared" si="0"/>
        <v>30</v>
      </c>
      <c r="I35" s="1869" t="s">
        <v>443</v>
      </c>
      <c r="J35" s="1869"/>
      <c r="K35" s="1869">
        <v>1</v>
      </c>
      <c r="L35" s="1869">
        <v>29</v>
      </c>
    </row>
    <row r="36" spans="1:12" ht="18" customHeight="1">
      <c r="A36" s="2734" t="s">
        <v>4526</v>
      </c>
      <c r="B36" s="2738">
        <f t="shared" si="1"/>
        <v>5</v>
      </c>
      <c r="C36" s="1869" t="s">
        <v>443</v>
      </c>
      <c r="D36" s="2738">
        <v>1</v>
      </c>
      <c r="E36" s="2738">
        <v>2</v>
      </c>
      <c r="F36" s="2738">
        <v>2</v>
      </c>
      <c r="G36" s="2735" t="s">
        <v>4525</v>
      </c>
      <c r="H36" s="2730">
        <f t="shared" si="0"/>
        <v>22</v>
      </c>
      <c r="I36" s="1869" t="s">
        <v>443</v>
      </c>
      <c r="J36" s="1869">
        <v>1</v>
      </c>
      <c r="K36" s="1869">
        <v>5</v>
      </c>
      <c r="L36" s="1869">
        <v>16</v>
      </c>
    </row>
    <row r="37" spans="1:12" ht="18" customHeight="1">
      <c r="A37" s="2734" t="s">
        <v>4524</v>
      </c>
      <c r="B37" s="1870">
        <f t="shared" si="1"/>
        <v>8</v>
      </c>
      <c r="C37" s="1869" t="s">
        <v>443</v>
      </c>
      <c r="D37" s="2740">
        <v>1</v>
      </c>
      <c r="E37" s="2740">
        <v>2</v>
      </c>
      <c r="F37" s="2740">
        <v>5</v>
      </c>
      <c r="G37" s="2735" t="s">
        <v>4523</v>
      </c>
      <c r="H37" s="2730">
        <f t="shared" si="0"/>
        <v>27</v>
      </c>
      <c r="I37" s="1869" t="s">
        <v>443</v>
      </c>
      <c r="J37" s="1869" t="s">
        <v>443</v>
      </c>
      <c r="K37" s="1869">
        <v>2</v>
      </c>
      <c r="L37" s="1869">
        <v>25</v>
      </c>
    </row>
    <row r="38" spans="1:12" ht="18" customHeight="1">
      <c r="A38" s="2739" t="s">
        <v>4522</v>
      </c>
      <c r="B38" s="1870">
        <f t="shared" si="1"/>
        <v>46</v>
      </c>
      <c r="C38" s="2740">
        <f>SUM(C39:C42)</f>
        <v>2</v>
      </c>
      <c r="D38" s="2740">
        <f>SUM(D39:D42)</f>
        <v>2</v>
      </c>
      <c r="E38" s="2740">
        <f>SUM(E39:E42)</f>
        <v>9</v>
      </c>
      <c r="F38" s="2740">
        <f>SUM(F39:F42)</f>
        <v>33</v>
      </c>
      <c r="G38" s="2733" t="s">
        <v>4521</v>
      </c>
      <c r="H38" s="2730">
        <f t="shared" si="0"/>
        <v>13</v>
      </c>
      <c r="I38" s="1869">
        <v>1</v>
      </c>
      <c r="J38" s="1869" t="s">
        <v>443</v>
      </c>
      <c r="K38" s="1869">
        <v>2</v>
      </c>
      <c r="L38" s="1869">
        <v>10</v>
      </c>
    </row>
    <row r="39" spans="1:12" ht="18" customHeight="1">
      <c r="A39" s="2732" t="s">
        <v>4520</v>
      </c>
      <c r="B39" s="1870">
        <f t="shared" si="1"/>
        <v>13</v>
      </c>
      <c r="C39" s="2740">
        <v>2</v>
      </c>
      <c r="D39" s="1869" t="s">
        <v>443</v>
      </c>
      <c r="E39" s="2740">
        <v>3</v>
      </c>
      <c r="F39" s="2740">
        <v>8</v>
      </c>
      <c r="G39" s="2733" t="s">
        <v>4519</v>
      </c>
      <c r="H39" s="2730">
        <f t="shared" si="0"/>
        <v>296</v>
      </c>
      <c r="I39" s="1869">
        <f>SUM(I40:I54)</f>
        <v>4</v>
      </c>
      <c r="J39" s="1869">
        <f>SUM(J40:J54)</f>
        <v>9</v>
      </c>
      <c r="K39" s="1869">
        <f>SUM(K40:K54)</f>
        <v>44</v>
      </c>
      <c r="L39" s="1869">
        <f>SUM(L40:L54)</f>
        <v>239</v>
      </c>
    </row>
    <row r="40" spans="1:12" ht="18" customHeight="1">
      <c r="A40" s="2732" t="s">
        <v>4518</v>
      </c>
      <c r="B40" s="1870">
        <f t="shared" si="1"/>
        <v>4</v>
      </c>
      <c r="C40" s="1869" t="s">
        <v>443</v>
      </c>
      <c r="D40" s="1869" t="s">
        <v>443</v>
      </c>
      <c r="E40" s="1869">
        <v>1</v>
      </c>
      <c r="F40" s="1869">
        <v>3</v>
      </c>
      <c r="G40" s="2735" t="s">
        <v>4517</v>
      </c>
      <c r="H40" s="2730">
        <f t="shared" ref="H40:H57" si="2">SUM(I40:L40)</f>
        <v>23</v>
      </c>
      <c r="I40" s="1869">
        <v>3</v>
      </c>
      <c r="J40" s="1869">
        <v>1</v>
      </c>
      <c r="K40" s="1869">
        <v>6</v>
      </c>
      <c r="L40" s="1869">
        <v>13</v>
      </c>
    </row>
    <row r="41" spans="1:12" ht="18" customHeight="1">
      <c r="A41" s="2734" t="s">
        <v>4516</v>
      </c>
      <c r="B41" s="1870">
        <f t="shared" si="1"/>
        <v>13</v>
      </c>
      <c r="C41" s="1869" t="s">
        <v>443</v>
      </c>
      <c r="D41" s="1869">
        <v>1</v>
      </c>
      <c r="E41" s="1869">
        <v>2</v>
      </c>
      <c r="F41" s="1869">
        <v>10</v>
      </c>
      <c r="G41" s="2735" t="s">
        <v>4515</v>
      </c>
      <c r="H41" s="2730">
        <f t="shared" si="2"/>
        <v>12</v>
      </c>
      <c r="I41" s="1869" t="s">
        <v>443</v>
      </c>
      <c r="J41" s="1869" t="s">
        <v>443</v>
      </c>
      <c r="K41" s="1869" t="s">
        <v>443</v>
      </c>
      <c r="L41" s="1869">
        <v>12</v>
      </c>
    </row>
    <row r="42" spans="1:12" ht="18" customHeight="1">
      <c r="A42" s="2734" t="s">
        <v>4514</v>
      </c>
      <c r="B42" s="1870">
        <f t="shared" si="1"/>
        <v>16</v>
      </c>
      <c r="C42" s="1869" t="s">
        <v>443</v>
      </c>
      <c r="D42" s="1869">
        <v>1</v>
      </c>
      <c r="E42" s="1869">
        <v>3</v>
      </c>
      <c r="F42" s="1869">
        <v>12</v>
      </c>
      <c r="G42" s="2735" t="s">
        <v>4513</v>
      </c>
      <c r="H42" s="2730">
        <f t="shared" si="2"/>
        <v>19</v>
      </c>
      <c r="I42" s="1869" t="s">
        <v>443</v>
      </c>
      <c r="J42" s="1869">
        <v>1</v>
      </c>
      <c r="K42" s="1869">
        <v>3</v>
      </c>
      <c r="L42" s="1869">
        <v>15</v>
      </c>
    </row>
    <row r="43" spans="1:12" ht="18" customHeight="1">
      <c r="A43" s="2739" t="s">
        <v>4512</v>
      </c>
      <c r="B43" s="1870">
        <f t="shared" si="1"/>
        <v>194</v>
      </c>
      <c r="C43" s="1869">
        <f>SUM(C44:C46)</f>
        <v>2</v>
      </c>
      <c r="D43" s="1869">
        <f>SUM(D44:D46)</f>
        <v>2</v>
      </c>
      <c r="E43" s="1869">
        <f>SUM(E44:E46)</f>
        <v>13</v>
      </c>
      <c r="F43" s="1869">
        <f>SUM(F44:F46)</f>
        <v>177</v>
      </c>
      <c r="G43" s="2735" t="s">
        <v>4511</v>
      </c>
      <c r="H43" s="2730">
        <f t="shared" si="2"/>
        <v>21</v>
      </c>
      <c r="I43" s="1869" t="s">
        <v>443</v>
      </c>
      <c r="J43" s="1869">
        <v>2</v>
      </c>
      <c r="K43" s="1869">
        <v>3</v>
      </c>
      <c r="L43" s="1869">
        <v>16</v>
      </c>
    </row>
    <row r="44" spans="1:12" ht="18" customHeight="1">
      <c r="A44" s="2734" t="s">
        <v>4510</v>
      </c>
      <c r="B44" s="1870">
        <f t="shared" si="1"/>
        <v>35</v>
      </c>
      <c r="C44" s="1869">
        <v>2</v>
      </c>
      <c r="D44" s="1869" t="s">
        <v>443</v>
      </c>
      <c r="E44" s="1869">
        <v>6</v>
      </c>
      <c r="F44" s="1869">
        <v>27</v>
      </c>
      <c r="G44" s="2735" t="s">
        <v>4509</v>
      </c>
      <c r="H44" s="2730">
        <f t="shared" si="2"/>
        <v>11</v>
      </c>
      <c r="I44" s="1869" t="s">
        <v>443</v>
      </c>
      <c r="J44" s="1869">
        <v>1</v>
      </c>
      <c r="K44" s="1869">
        <v>4</v>
      </c>
      <c r="L44" s="1869">
        <v>6</v>
      </c>
    </row>
    <row r="45" spans="1:12" ht="18" customHeight="1">
      <c r="A45" s="2734" t="s">
        <v>4508</v>
      </c>
      <c r="B45" s="1870">
        <f t="shared" si="1"/>
        <v>14</v>
      </c>
      <c r="C45" s="1869" t="s">
        <v>443</v>
      </c>
      <c r="D45" s="1869">
        <v>1</v>
      </c>
      <c r="E45" s="1869">
        <v>2</v>
      </c>
      <c r="F45" s="1869">
        <v>11</v>
      </c>
      <c r="G45" s="2735" t="s">
        <v>4507</v>
      </c>
      <c r="H45" s="2730">
        <f t="shared" si="2"/>
        <v>27</v>
      </c>
      <c r="I45" s="1869" t="s">
        <v>443</v>
      </c>
      <c r="J45" s="1869">
        <v>1</v>
      </c>
      <c r="K45" s="1869">
        <v>5</v>
      </c>
      <c r="L45" s="1869">
        <v>21</v>
      </c>
    </row>
    <row r="46" spans="1:12" ht="18" customHeight="1">
      <c r="A46" s="2734" t="s">
        <v>4506</v>
      </c>
      <c r="B46" s="1870">
        <f t="shared" si="1"/>
        <v>145</v>
      </c>
      <c r="C46" s="1869" t="s">
        <v>443</v>
      </c>
      <c r="D46" s="1869">
        <v>1</v>
      </c>
      <c r="E46" s="1869">
        <v>5</v>
      </c>
      <c r="F46" s="1869">
        <v>139</v>
      </c>
      <c r="G46" s="2735" t="s">
        <v>4145</v>
      </c>
      <c r="H46" s="2738">
        <f t="shared" si="2"/>
        <v>8</v>
      </c>
      <c r="I46" s="1869" t="s">
        <v>443</v>
      </c>
      <c r="J46" s="2738">
        <v>1</v>
      </c>
      <c r="K46" s="2738">
        <v>1</v>
      </c>
      <c r="L46" s="2738">
        <v>6</v>
      </c>
    </row>
    <row r="47" spans="1:12" ht="18" customHeight="1">
      <c r="A47" s="2737" t="s">
        <v>4505</v>
      </c>
      <c r="B47" s="1870">
        <f t="shared" si="1"/>
        <v>438</v>
      </c>
      <c r="C47" s="1869">
        <f>SUM(C48:C56)</f>
        <v>2</v>
      </c>
      <c r="D47" s="1869">
        <f>SUM(D48:D56)</f>
        <v>10</v>
      </c>
      <c r="E47" s="1869">
        <f>SUM(E48:E56)</f>
        <v>69</v>
      </c>
      <c r="F47" s="1869">
        <f>SUM(F48:F56)</f>
        <v>357</v>
      </c>
      <c r="G47" s="2735" t="s">
        <v>4504</v>
      </c>
      <c r="H47" s="2730">
        <f t="shared" si="2"/>
        <v>19</v>
      </c>
      <c r="I47" s="1869">
        <v>1</v>
      </c>
      <c r="J47" s="1869" t="s">
        <v>443</v>
      </c>
      <c r="K47" s="1869">
        <v>4</v>
      </c>
      <c r="L47" s="1869">
        <v>14</v>
      </c>
    </row>
    <row r="48" spans="1:12" ht="18" customHeight="1">
      <c r="A48" s="2734" t="s">
        <v>4503</v>
      </c>
      <c r="B48" s="1870">
        <f t="shared" si="1"/>
        <v>20</v>
      </c>
      <c r="C48" s="1869">
        <v>1</v>
      </c>
      <c r="D48" s="1869">
        <v>1</v>
      </c>
      <c r="E48" s="1869">
        <v>6</v>
      </c>
      <c r="F48" s="1869">
        <v>12</v>
      </c>
      <c r="G48" s="2735" t="s">
        <v>4502</v>
      </c>
      <c r="H48" s="2730">
        <f t="shared" si="2"/>
        <v>11</v>
      </c>
      <c r="I48" s="1869" t="s">
        <v>443</v>
      </c>
      <c r="J48" s="1869" t="s">
        <v>443</v>
      </c>
      <c r="K48" s="1869">
        <v>5</v>
      </c>
      <c r="L48" s="1869">
        <v>6</v>
      </c>
    </row>
    <row r="49" spans="1:12" ht="18" customHeight="1">
      <c r="A49" s="2734" t="s">
        <v>4501</v>
      </c>
      <c r="B49" s="1870">
        <f t="shared" si="1"/>
        <v>26</v>
      </c>
      <c r="C49" s="1869" t="s">
        <v>443</v>
      </c>
      <c r="D49" s="1869">
        <v>2</v>
      </c>
      <c r="E49" s="1869">
        <v>6</v>
      </c>
      <c r="F49" s="1869">
        <v>18</v>
      </c>
      <c r="G49" s="2735" t="s">
        <v>4500</v>
      </c>
      <c r="H49" s="2730">
        <f t="shared" si="2"/>
        <v>24</v>
      </c>
      <c r="I49" s="1869" t="s">
        <v>443</v>
      </c>
      <c r="J49" s="1869">
        <v>1</v>
      </c>
      <c r="K49" s="1869">
        <v>2</v>
      </c>
      <c r="L49" s="1869">
        <v>21</v>
      </c>
    </row>
    <row r="50" spans="1:12" ht="18" customHeight="1">
      <c r="A50" s="2736" t="s">
        <v>4155</v>
      </c>
      <c r="B50" s="1870">
        <f t="shared" si="1"/>
        <v>20</v>
      </c>
      <c r="C50" s="1869" t="s">
        <v>443</v>
      </c>
      <c r="D50" s="1869" t="s">
        <v>443</v>
      </c>
      <c r="E50" s="1869">
        <v>3</v>
      </c>
      <c r="F50" s="1869">
        <v>17</v>
      </c>
      <c r="G50" s="2735" t="s">
        <v>2666</v>
      </c>
      <c r="H50" s="2730">
        <f t="shared" si="2"/>
        <v>50</v>
      </c>
      <c r="I50" s="1869" t="s">
        <v>443</v>
      </c>
      <c r="J50" s="1869">
        <v>1</v>
      </c>
      <c r="K50" s="1869">
        <v>11</v>
      </c>
      <c r="L50" s="1869">
        <v>38</v>
      </c>
    </row>
    <row r="51" spans="1:12" ht="18" customHeight="1">
      <c r="A51" s="2734" t="s">
        <v>4499</v>
      </c>
      <c r="B51" s="1870">
        <f t="shared" si="1"/>
        <v>55</v>
      </c>
      <c r="C51" s="1869">
        <v>1</v>
      </c>
      <c r="D51" s="1869">
        <v>1</v>
      </c>
      <c r="E51" s="1869">
        <v>11</v>
      </c>
      <c r="F51" s="1869">
        <v>42</v>
      </c>
      <c r="G51" s="2735" t="s">
        <v>4498</v>
      </c>
      <c r="H51" s="2730">
        <f t="shared" si="2"/>
        <v>37</v>
      </c>
      <c r="I51" s="1869" t="s">
        <v>443</v>
      </c>
      <c r="J51" s="1869" t="s">
        <v>443</v>
      </c>
      <c r="K51" s="1869" t="s">
        <v>443</v>
      </c>
      <c r="L51" s="1869">
        <v>37</v>
      </c>
    </row>
    <row r="52" spans="1:12" ht="18" customHeight="1">
      <c r="A52" s="2734" t="s">
        <v>4497</v>
      </c>
      <c r="B52" s="1870">
        <f t="shared" si="1"/>
        <v>56</v>
      </c>
      <c r="C52" s="1869" t="s">
        <v>443</v>
      </c>
      <c r="D52" s="1869">
        <v>1</v>
      </c>
      <c r="E52" s="1869">
        <v>7</v>
      </c>
      <c r="F52" s="1869">
        <v>48</v>
      </c>
      <c r="G52" s="2735" t="s">
        <v>4496</v>
      </c>
      <c r="H52" s="2730">
        <f t="shared" si="2"/>
        <v>3</v>
      </c>
      <c r="I52" s="1869" t="s">
        <v>443</v>
      </c>
      <c r="J52" s="1869" t="s">
        <v>443</v>
      </c>
      <c r="K52" s="1869" t="s">
        <v>443</v>
      </c>
      <c r="L52" s="1869">
        <v>3</v>
      </c>
    </row>
    <row r="53" spans="1:12" ht="18" customHeight="1">
      <c r="A53" s="2734" t="s">
        <v>4495</v>
      </c>
      <c r="B53" s="1870">
        <f t="shared" si="1"/>
        <v>64</v>
      </c>
      <c r="C53" s="1869" t="s">
        <v>443</v>
      </c>
      <c r="D53" s="1869">
        <v>2</v>
      </c>
      <c r="E53" s="1869">
        <v>10</v>
      </c>
      <c r="F53" s="1869">
        <v>52</v>
      </c>
      <c r="G53" s="2735" t="s">
        <v>4494</v>
      </c>
      <c r="H53" s="2730">
        <f t="shared" si="2"/>
        <v>22</v>
      </c>
      <c r="I53" s="1869" t="s">
        <v>443</v>
      </c>
      <c r="J53" s="1869" t="s">
        <v>443</v>
      </c>
      <c r="K53" s="1869" t="s">
        <v>443</v>
      </c>
      <c r="L53" s="1869">
        <v>22</v>
      </c>
    </row>
    <row r="54" spans="1:12" ht="18" customHeight="1">
      <c r="A54" s="2734" t="s">
        <v>4493</v>
      </c>
      <c r="B54" s="1870">
        <f t="shared" si="1"/>
        <v>44</v>
      </c>
      <c r="C54" s="1869" t="s">
        <v>443</v>
      </c>
      <c r="D54" s="1869">
        <v>1</v>
      </c>
      <c r="E54" s="1869">
        <v>6</v>
      </c>
      <c r="F54" s="1869">
        <v>37</v>
      </c>
      <c r="G54" s="2735" t="s">
        <v>4492</v>
      </c>
      <c r="H54" s="2730">
        <f t="shared" si="2"/>
        <v>9</v>
      </c>
      <c r="I54" s="1869" t="s">
        <v>443</v>
      </c>
      <c r="J54" s="1869" t="s">
        <v>443</v>
      </c>
      <c r="K54" s="1869" t="s">
        <v>443</v>
      </c>
      <c r="L54" s="1869">
        <v>9</v>
      </c>
    </row>
    <row r="55" spans="1:12" ht="18" customHeight="1">
      <c r="A55" s="2734" t="s">
        <v>4134</v>
      </c>
      <c r="B55" s="1870">
        <f t="shared" si="1"/>
        <v>82</v>
      </c>
      <c r="C55" s="1869" t="s">
        <v>443</v>
      </c>
      <c r="D55" s="1869">
        <v>1</v>
      </c>
      <c r="E55" s="1869">
        <v>10</v>
      </c>
      <c r="F55" s="1869">
        <v>71</v>
      </c>
      <c r="G55" s="2733" t="s">
        <v>4491</v>
      </c>
      <c r="H55" s="2730">
        <f t="shared" si="2"/>
        <v>6</v>
      </c>
      <c r="I55" s="1869">
        <v>1</v>
      </c>
      <c r="J55" s="1869" t="s">
        <v>443</v>
      </c>
      <c r="K55" s="1869">
        <v>4</v>
      </c>
      <c r="L55" s="1869">
        <v>1</v>
      </c>
    </row>
    <row r="56" spans="1:12" ht="18" customHeight="1">
      <c r="A56" s="2732" t="s">
        <v>4490</v>
      </c>
      <c r="B56" s="1870">
        <f t="shared" si="1"/>
        <v>71</v>
      </c>
      <c r="C56" s="1869" t="s">
        <v>443</v>
      </c>
      <c r="D56" s="1869">
        <v>1</v>
      </c>
      <c r="E56" s="1869">
        <v>10</v>
      </c>
      <c r="F56" s="1869">
        <v>60</v>
      </c>
      <c r="G56" s="2731" t="s">
        <v>4489</v>
      </c>
      <c r="H56" s="2730">
        <f t="shared" si="2"/>
        <v>10</v>
      </c>
      <c r="I56" s="1869" t="s">
        <v>443</v>
      </c>
      <c r="J56" s="1869">
        <v>1</v>
      </c>
      <c r="K56" s="1869">
        <v>1</v>
      </c>
      <c r="L56" s="1869">
        <v>8</v>
      </c>
    </row>
    <row r="57" spans="1:12" ht="18" customHeight="1">
      <c r="A57" s="2729"/>
      <c r="B57" s="2728"/>
      <c r="C57" s="2724"/>
      <c r="D57" s="2724"/>
      <c r="E57" s="2724"/>
      <c r="F57" s="2727"/>
      <c r="G57" s="2726" t="s">
        <v>4488</v>
      </c>
      <c r="H57" s="2725">
        <f t="shared" si="2"/>
        <v>16</v>
      </c>
      <c r="I57" s="2724">
        <v>2</v>
      </c>
      <c r="J57" s="2724" t="s">
        <v>443</v>
      </c>
      <c r="K57" s="2724">
        <v>6</v>
      </c>
      <c r="L57" s="2724">
        <v>8</v>
      </c>
    </row>
    <row r="58" spans="1:12" s="90" customFormat="1" ht="15" customHeight="1">
      <c r="A58" s="51" t="s">
        <v>4487</v>
      </c>
      <c r="B58" s="42"/>
      <c r="C58" s="42"/>
      <c r="D58" s="42"/>
      <c r="E58" s="42"/>
      <c r="F58" s="42"/>
      <c r="G58" s="51"/>
      <c r="H58" s="51"/>
      <c r="I58" s="51"/>
      <c r="J58" s="51"/>
      <c r="K58" s="51"/>
      <c r="L58" s="51"/>
    </row>
    <row r="59" spans="1:12" ht="14.25">
      <c r="A59" s="2723"/>
      <c r="B59" s="648"/>
      <c r="C59" s="648"/>
      <c r="D59" s="648"/>
      <c r="E59" s="648"/>
      <c r="F59" s="648"/>
    </row>
    <row r="60" spans="1:12" ht="14.25">
      <c r="A60" s="2723"/>
      <c r="B60" s="648"/>
      <c r="C60" s="648"/>
      <c r="D60" s="648"/>
      <c r="E60" s="648"/>
      <c r="F60" s="648"/>
    </row>
    <row r="61" spans="1:12" ht="14.25">
      <c r="A61" s="2723"/>
      <c r="B61" s="648"/>
      <c r="C61" s="648"/>
      <c r="D61" s="648"/>
      <c r="E61" s="648"/>
      <c r="F61" s="648"/>
    </row>
    <row r="62" spans="1:12" ht="14.25">
      <c r="A62" s="114"/>
    </row>
    <row r="78" ht="112.5" customHeight="1"/>
  </sheetData>
  <mergeCells count="15">
    <mergeCell ref="A1:D1"/>
    <mergeCell ref="A2:D2"/>
    <mergeCell ref="H6:H7"/>
    <mergeCell ref="I6:I7"/>
    <mergeCell ref="J6:J7"/>
    <mergeCell ref="K6:L6"/>
    <mergeCell ref="A3:L3"/>
    <mergeCell ref="A4:D4"/>
    <mergeCell ref="J5:L5"/>
    <mergeCell ref="A6:A7"/>
    <mergeCell ref="B6:B7"/>
    <mergeCell ref="C6:C7"/>
    <mergeCell ref="D6:D7"/>
    <mergeCell ref="E6:F6"/>
    <mergeCell ref="G6:G7"/>
  </mergeCells>
  <phoneticPr fontId="20"/>
  <pageMargins left="0.62992125984251968" right="0.62992125984251968" top="0.74803149606299213" bottom="0.74803149606299213" header="0.31496062992125984" footer="0.31496062992125984"/>
  <headerFooter alignWithMargins="0"/>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zoomScaleNormal="100" zoomScaleSheetLayoutView="100" workbookViewId="0">
      <selection activeCell="A2" sqref="A2:D2"/>
    </sheetView>
  </sheetViews>
  <sheetFormatPr defaultRowHeight="14.25"/>
  <cols>
    <col min="1" max="6" width="20.625" style="24" customWidth="1"/>
    <col min="7"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6.1" customHeight="1">
      <c r="A3" s="3047" t="s">
        <v>4589</v>
      </c>
      <c r="B3" s="3047"/>
      <c r="C3" s="3047"/>
      <c r="D3" s="3047"/>
      <c r="E3" s="3047"/>
      <c r="F3" s="3047"/>
    </row>
    <row r="4" spans="1:26" s="90" customFormat="1" ht="15" customHeight="1"/>
    <row r="5" spans="1:26" s="90" customFormat="1" ht="15" customHeight="1" thickBot="1">
      <c r="A5" s="90" t="s">
        <v>215</v>
      </c>
      <c r="F5" s="106" t="s">
        <v>4588</v>
      </c>
    </row>
    <row r="6" spans="1:26" ht="18" customHeight="1" thickTop="1">
      <c r="A6" s="1785" t="s">
        <v>4587</v>
      </c>
      <c r="B6" s="1792" t="s">
        <v>2269</v>
      </c>
      <c r="C6" s="1792" t="s">
        <v>2268</v>
      </c>
      <c r="D6" s="1792" t="s">
        <v>2267</v>
      </c>
      <c r="E6" s="2764" t="s">
        <v>4586</v>
      </c>
      <c r="F6" s="1792" t="s">
        <v>18</v>
      </c>
    </row>
    <row r="7" spans="1:26" s="310" customFormat="1" ht="18" customHeight="1">
      <c r="A7" s="687" t="s">
        <v>25</v>
      </c>
      <c r="B7" s="2760">
        <v>64012</v>
      </c>
      <c r="C7" s="2760">
        <v>64367</v>
      </c>
      <c r="D7" s="2760">
        <v>64322</v>
      </c>
      <c r="E7" s="1592">
        <v>64683</v>
      </c>
      <c r="F7" s="2760">
        <v>64929</v>
      </c>
    </row>
    <row r="8" spans="1:26" ht="18" customHeight="1">
      <c r="A8" s="1816"/>
      <c r="B8" s="1980"/>
      <c r="C8" s="1980"/>
      <c r="D8" s="1980"/>
      <c r="E8" s="1846"/>
      <c r="F8" s="1980"/>
    </row>
    <row r="9" spans="1:26" ht="18" customHeight="1">
      <c r="A9" s="1816" t="s">
        <v>4458</v>
      </c>
      <c r="B9" s="1980">
        <v>1080</v>
      </c>
      <c r="C9" s="1980">
        <v>1080</v>
      </c>
      <c r="D9" s="2763">
        <v>1080</v>
      </c>
      <c r="E9" s="1846">
        <v>1320</v>
      </c>
      <c r="F9" s="1980">
        <v>1320</v>
      </c>
    </row>
    <row r="10" spans="1:26" ht="18" customHeight="1">
      <c r="A10" s="1816" t="s">
        <v>4457</v>
      </c>
      <c r="B10" s="1980">
        <v>1808</v>
      </c>
      <c r="C10" s="1980">
        <v>1808</v>
      </c>
      <c r="D10" s="2763">
        <v>1808</v>
      </c>
      <c r="E10" s="1846">
        <v>1808</v>
      </c>
      <c r="F10" s="1980">
        <v>1808</v>
      </c>
    </row>
    <row r="11" spans="1:26" ht="18" customHeight="1">
      <c r="A11" s="1816" t="s">
        <v>4456</v>
      </c>
      <c r="B11" s="1980">
        <v>2160</v>
      </c>
      <c r="C11" s="1980">
        <v>2160</v>
      </c>
      <c r="D11" s="2763">
        <v>2160</v>
      </c>
      <c r="E11" s="1846">
        <v>2160</v>
      </c>
      <c r="F11" s="1980">
        <v>2160</v>
      </c>
    </row>
    <row r="12" spans="1:26" ht="18" customHeight="1">
      <c r="A12" s="1816"/>
      <c r="B12" s="1980"/>
      <c r="C12" s="1980"/>
      <c r="D12" s="2763"/>
      <c r="E12" s="1846"/>
      <c r="F12" s="1980"/>
    </row>
    <row r="13" spans="1:26" ht="18" customHeight="1">
      <c r="A13" s="1816" t="s">
        <v>1132</v>
      </c>
      <c r="B13" s="1980">
        <v>2733</v>
      </c>
      <c r="C13" s="1980">
        <v>2727</v>
      </c>
      <c r="D13" s="2763">
        <v>2725</v>
      </c>
      <c r="E13" s="1846">
        <v>2760</v>
      </c>
      <c r="F13" s="1980">
        <v>2763</v>
      </c>
    </row>
    <row r="14" spans="1:26" ht="18" customHeight="1">
      <c r="A14" s="1816" t="s">
        <v>4455</v>
      </c>
      <c r="B14" s="1980">
        <v>1807</v>
      </c>
      <c r="C14" s="1980">
        <v>1815</v>
      </c>
      <c r="D14" s="2763">
        <v>1818</v>
      </c>
      <c r="E14" s="1846">
        <v>1818</v>
      </c>
      <c r="F14" s="1980">
        <v>1823</v>
      </c>
    </row>
    <row r="15" spans="1:26" ht="18" customHeight="1">
      <c r="A15" s="1816" t="s">
        <v>4454</v>
      </c>
      <c r="B15" s="1980">
        <v>2266</v>
      </c>
      <c r="C15" s="1980">
        <v>2266</v>
      </c>
      <c r="D15" s="2763">
        <v>2266</v>
      </c>
      <c r="E15" s="1846">
        <v>2266</v>
      </c>
      <c r="F15" s="1980">
        <v>2266</v>
      </c>
    </row>
    <row r="16" spans="1:26" ht="18" customHeight="1">
      <c r="A16" s="1816"/>
      <c r="B16" s="1980"/>
      <c r="C16" s="1980"/>
      <c r="D16" s="2763"/>
      <c r="E16" s="1846"/>
      <c r="F16" s="1980"/>
    </row>
    <row r="17" spans="1:6" ht="18" customHeight="1">
      <c r="A17" s="1816" t="s">
        <v>4453</v>
      </c>
      <c r="B17" s="1980">
        <v>1865</v>
      </c>
      <c r="C17" s="1980">
        <v>1865</v>
      </c>
      <c r="D17" s="2763">
        <v>1865</v>
      </c>
      <c r="E17" s="1846">
        <v>1865</v>
      </c>
      <c r="F17" s="1980">
        <v>1865</v>
      </c>
    </row>
    <row r="18" spans="1:6" ht="18" customHeight="1">
      <c r="A18" s="1816" t="s">
        <v>4452</v>
      </c>
      <c r="B18" s="1980">
        <v>2970</v>
      </c>
      <c r="C18" s="1980">
        <v>2970</v>
      </c>
      <c r="D18" s="2763">
        <v>2970</v>
      </c>
      <c r="E18" s="1846">
        <v>2970</v>
      </c>
      <c r="F18" s="1980">
        <v>2970</v>
      </c>
    </row>
    <row r="19" spans="1:6" ht="18" customHeight="1">
      <c r="A19" s="1816" t="s">
        <v>4451</v>
      </c>
      <c r="B19" s="1980">
        <v>2475</v>
      </c>
      <c r="C19" s="1980">
        <v>2475</v>
      </c>
      <c r="D19" s="2763">
        <v>2480</v>
      </c>
      <c r="E19" s="1846">
        <v>2489</v>
      </c>
      <c r="F19" s="1980">
        <v>2503</v>
      </c>
    </row>
    <row r="20" spans="1:6" ht="18" customHeight="1">
      <c r="A20" s="1816"/>
      <c r="B20" s="1980"/>
      <c r="C20" s="1980"/>
      <c r="D20" s="2763"/>
      <c r="E20" s="1846"/>
      <c r="F20" s="1980"/>
    </row>
    <row r="21" spans="1:6" ht="18" customHeight="1">
      <c r="A21" s="1816" t="s">
        <v>4450</v>
      </c>
      <c r="B21" s="1980">
        <v>2363</v>
      </c>
      <c r="C21" s="1980">
        <v>2363</v>
      </c>
      <c r="D21" s="2763">
        <v>2363</v>
      </c>
      <c r="E21" s="1846">
        <v>2363</v>
      </c>
      <c r="F21" s="1980">
        <v>2363</v>
      </c>
    </row>
    <row r="22" spans="1:6" ht="18" customHeight="1">
      <c r="A22" s="1816" t="s">
        <v>4449</v>
      </c>
      <c r="B22" s="1980">
        <v>4135</v>
      </c>
      <c r="C22" s="1980">
        <v>4135</v>
      </c>
      <c r="D22" s="2763">
        <v>4135</v>
      </c>
      <c r="E22" s="1846">
        <v>4135</v>
      </c>
      <c r="F22" s="1980">
        <v>4135</v>
      </c>
    </row>
    <row r="23" spans="1:6" ht="18" customHeight="1">
      <c r="A23" s="1816" t="s">
        <v>4448</v>
      </c>
      <c r="B23" s="1980">
        <v>4925</v>
      </c>
      <c r="C23" s="1980">
        <v>4925</v>
      </c>
      <c r="D23" s="2763">
        <v>4925</v>
      </c>
      <c r="E23" s="1846">
        <v>4925</v>
      </c>
      <c r="F23" s="1980">
        <v>4925</v>
      </c>
    </row>
    <row r="24" spans="1:6" ht="18" customHeight="1">
      <c r="A24" s="1816"/>
      <c r="B24" s="1980"/>
      <c r="C24" s="1980"/>
      <c r="D24" s="2763"/>
      <c r="E24" s="1846"/>
      <c r="F24" s="1980"/>
    </row>
    <row r="25" spans="1:6" ht="18" customHeight="1">
      <c r="A25" s="1816" t="s">
        <v>4447</v>
      </c>
      <c r="B25" s="1980">
        <v>2510</v>
      </c>
      <c r="C25" s="1980">
        <v>2510</v>
      </c>
      <c r="D25" s="2763">
        <v>2510</v>
      </c>
      <c r="E25" s="1846">
        <v>2510</v>
      </c>
      <c r="F25" s="1980">
        <v>2510</v>
      </c>
    </row>
    <row r="26" spans="1:6" ht="18" customHeight="1">
      <c r="A26" s="1816" t="s">
        <v>4446</v>
      </c>
      <c r="B26" s="1980">
        <v>2000</v>
      </c>
      <c r="C26" s="1980">
        <v>2000</v>
      </c>
      <c r="D26" s="2763">
        <v>2000</v>
      </c>
      <c r="E26" s="1846">
        <v>2000</v>
      </c>
      <c r="F26" s="1980">
        <v>2000</v>
      </c>
    </row>
    <row r="27" spans="1:6" ht="18" customHeight="1">
      <c r="A27" s="1816" t="s">
        <v>4445</v>
      </c>
      <c r="B27" s="1980">
        <v>3649</v>
      </c>
      <c r="C27" s="1980">
        <v>3649</v>
      </c>
      <c r="D27" s="2763">
        <v>3649</v>
      </c>
      <c r="E27" s="1846">
        <v>3649</v>
      </c>
      <c r="F27" s="1980">
        <v>3649</v>
      </c>
    </row>
    <row r="28" spans="1:6" ht="18" customHeight="1">
      <c r="A28" s="1816"/>
      <c r="B28" s="1980"/>
      <c r="C28" s="1980"/>
      <c r="D28" s="2763"/>
      <c r="E28" s="1846"/>
      <c r="F28" s="1980"/>
    </row>
    <row r="29" spans="1:6" ht="18" customHeight="1">
      <c r="A29" s="1816" t="s">
        <v>4444</v>
      </c>
      <c r="B29" s="1980">
        <v>2053</v>
      </c>
      <c r="C29" s="1980">
        <v>2053</v>
      </c>
      <c r="D29" s="2763">
        <v>2053</v>
      </c>
      <c r="E29" s="1846">
        <v>2053</v>
      </c>
      <c r="F29" s="1980">
        <v>2053</v>
      </c>
    </row>
    <row r="30" spans="1:6" ht="18" customHeight="1">
      <c r="A30" s="1816" t="s">
        <v>4443</v>
      </c>
      <c r="B30" s="1980">
        <v>2437</v>
      </c>
      <c r="C30" s="1980">
        <v>2527</v>
      </c>
      <c r="D30" s="2763">
        <v>2527</v>
      </c>
      <c r="E30" s="1846">
        <v>2557</v>
      </c>
      <c r="F30" s="1980">
        <v>2683</v>
      </c>
    </row>
    <row r="31" spans="1:6" ht="18" customHeight="1">
      <c r="A31" s="1816" t="s">
        <v>4442</v>
      </c>
      <c r="B31" s="1980">
        <v>1542</v>
      </c>
      <c r="C31" s="1980">
        <v>1562</v>
      </c>
      <c r="D31" s="2763">
        <v>1590</v>
      </c>
      <c r="E31" s="1846">
        <v>1624</v>
      </c>
      <c r="F31" s="1980">
        <v>1686</v>
      </c>
    </row>
    <row r="32" spans="1:6" ht="18" customHeight="1">
      <c r="A32" s="1816"/>
      <c r="B32" s="1980"/>
      <c r="C32" s="1980"/>
      <c r="D32" s="2763"/>
      <c r="E32" s="1846"/>
      <c r="F32" s="1980"/>
    </row>
    <row r="33" spans="1:6" ht="18" customHeight="1">
      <c r="A33" s="1816" t="s">
        <v>4441</v>
      </c>
      <c r="B33" s="1980">
        <v>3484</v>
      </c>
      <c r="C33" s="1980">
        <v>3476</v>
      </c>
      <c r="D33" s="2763">
        <v>3476</v>
      </c>
      <c r="E33" s="1846">
        <v>3476</v>
      </c>
      <c r="F33" s="1980">
        <v>3476</v>
      </c>
    </row>
    <row r="34" spans="1:6" ht="18" customHeight="1">
      <c r="A34" s="1816" t="s">
        <v>4440</v>
      </c>
      <c r="B34" s="1980">
        <v>4481</v>
      </c>
      <c r="C34" s="1980">
        <v>4758</v>
      </c>
      <c r="D34" s="2763">
        <v>4736</v>
      </c>
      <c r="E34" s="1846">
        <v>4736</v>
      </c>
      <c r="F34" s="1980">
        <v>4736</v>
      </c>
    </row>
    <row r="35" spans="1:6" ht="18" customHeight="1">
      <c r="A35" s="1816" t="s">
        <v>4439</v>
      </c>
      <c r="B35" s="1980">
        <v>3279</v>
      </c>
      <c r="C35" s="1980">
        <v>3253</v>
      </c>
      <c r="D35" s="2763">
        <v>3226</v>
      </c>
      <c r="E35" s="1846">
        <v>3239</v>
      </c>
      <c r="F35" s="1980">
        <v>3275</v>
      </c>
    </row>
    <row r="36" spans="1:6" ht="18" customHeight="1">
      <c r="A36" s="1816"/>
      <c r="B36" s="1980"/>
      <c r="C36" s="1980"/>
      <c r="D36" s="2763"/>
      <c r="E36" s="1846"/>
      <c r="F36" s="1980"/>
    </row>
    <row r="37" spans="1:6" s="310" customFormat="1" ht="18" customHeight="1">
      <c r="A37" s="2762" t="s">
        <v>2567</v>
      </c>
      <c r="B37" s="2760">
        <v>3120</v>
      </c>
      <c r="C37" s="2760">
        <v>3120</v>
      </c>
      <c r="D37" s="2761">
        <v>3090</v>
      </c>
      <c r="E37" s="1592">
        <v>3090</v>
      </c>
      <c r="F37" s="2760">
        <v>3090</v>
      </c>
    </row>
    <row r="38" spans="1:6" ht="18" customHeight="1">
      <c r="A38" s="1811" t="s">
        <v>4438</v>
      </c>
      <c r="B38" s="2033">
        <v>4870</v>
      </c>
      <c r="C38" s="2033">
        <v>4870</v>
      </c>
      <c r="D38" s="2759">
        <v>4870</v>
      </c>
      <c r="E38" s="562">
        <v>4870</v>
      </c>
      <c r="F38" s="2033">
        <v>4870</v>
      </c>
    </row>
    <row r="39" spans="1:6" s="90" customFormat="1" ht="15" customHeight="1">
      <c r="A39" s="90" t="s">
        <v>4585</v>
      </c>
      <c r="F39" s="2758"/>
    </row>
    <row r="40" spans="1:6" s="90" customFormat="1" ht="15" customHeight="1">
      <c r="A40" s="90" t="s">
        <v>4435</v>
      </c>
      <c r="F40" s="51"/>
    </row>
  </sheetData>
  <mergeCells count="3">
    <mergeCell ref="A3:F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
  <sheetViews>
    <sheetView zoomScaleNormal="100" zoomScaleSheetLayoutView="100" workbookViewId="0">
      <selection activeCell="F6" sqref="F6"/>
    </sheetView>
  </sheetViews>
  <sheetFormatPr defaultRowHeight="14.25"/>
  <cols>
    <col min="1" max="6" width="20.625" style="24" customWidth="1"/>
    <col min="7"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6.1" customHeight="1">
      <c r="A3" s="3047" t="s">
        <v>4593</v>
      </c>
      <c r="B3" s="3047"/>
      <c r="C3" s="3047"/>
      <c r="D3" s="3047"/>
      <c r="E3" s="3047"/>
      <c r="F3" s="3047"/>
    </row>
    <row r="4" spans="1:26" s="90" customFormat="1" ht="15" customHeight="1"/>
    <row r="5" spans="1:26" s="90" customFormat="1" ht="15" customHeight="1" thickBot="1">
      <c r="F5" s="106" t="s">
        <v>4588</v>
      </c>
    </row>
    <row r="6" spans="1:26" ht="18" customHeight="1" thickTop="1">
      <c r="A6" s="2767" t="s">
        <v>322</v>
      </c>
      <c r="B6" s="1789" t="s">
        <v>2269</v>
      </c>
      <c r="C6" s="1789" t="s">
        <v>2268</v>
      </c>
      <c r="D6" s="1789" t="s">
        <v>2267</v>
      </c>
      <c r="E6" s="1789" t="s">
        <v>650</v>
      </c>
      <c r="F6" s="2764" t="s">
        <v>18</v>
      </c>
    </row>
    <row r="7" spans="1:26" s="90" customFormat="1" ht="18" customHeight="1">
      <c r="A7" s="2472"/>
      <c r="B7" s="2766" t="s">
        <v>314</v>
      </c>
      <c r="C7" s="2766" t="s">
        <v>314</v>
      </c>
      <c r="D7" s="2766" t="s">
        <v>314</v>
      </c>
      <c r="E7" s="2766" t="s">
        <v>2655</v>
      </c>
      <c r="F7" s="2766" t="s">
        <v>314</v>
      </c>
    </row>
    <row r="8" spans="1:26" ht="18" customHeight="1">
      <c r="A8" s="1662" t="s">
        <v>4592</v>
      </c>
      <c r="B8" s="640" t="s">
        <v>443</v>
      </c>
      <c r="C8" s="640" t="s">
        <v>443</v>
      </c>
      <c r="D8" s="640">
        <v>-1</v>
      </c>
      <c r="E8" s="640" t="s">
        <v>443</v>
      </c>
      <c r="F8" s="2765" t="s">
        <v>443</v>
      </c>
    </row>
    <row r="9" spans="1:26" s="90" customFormat="1" ht="15" customHeight="1">
      <c r="A9" s="90" t="s">
        <v>4591</v>
      </c>
    </row>
    <row r="10" spans="1:26" s="90" customFormat="1" ht="15" customHeight="1">
      <c r="A10" s="90" t="s">
        <v>4590</v>
      </c>
    </row>
  </sheetData>
  <mergeCells count="3">
    <mergeCell ref="A3:F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
  <sheetViews>
    <sheetView zoomScaleNormal="100" zoomScaleSheetLayoutView="100" workbookViewId="0">
      <selection activeCell="A2" sqref="A2:D2"/>
    </sheetView>
  </sheetViews>
  <sheetFormatPr defaultColWidth="9" defaultRowHeight="14.25"/>
  <cols>
    <col min="1" max="1" width="15.75" style="1705" customWidth="1"/>
    <col min="2" max="6" width="21.625" style="1705" customWidth="1"/>
    <col min="7" max="16384" width="9" style="170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43" customFormat="1" ht="25.9" customHeight="1">
      <c r="A3" s="3127" t="s">
        <v>4600</v>
      </c>
      <c r="B3" s="3127"/>
      <c r="C3" s="3127"/>
      <c r="D3" s="3127"/>
      <c r="E3" s="3127"/>
      <c r="F3" s="3127"/>
    </row>
    <row r="4" spans="1:26" s="231" customFormat="1" ht="15" customHeight="1">
      <c r="A4" s="242"/>
      <c r="B4" s="242"/>
      <c r="C4" s="242"/>
      <c r="D4" s="242"/>
      <c r="E4" s="242"/>
      <c r="F4" s="242"/>
    </row>
    <row r="5" spans="1:26" s="231" customFormat="1" ht="15" customHeight="1" thickBot="1"/>
    <row r="6" spans="1:26" ht="18" customHeight="1" thickTop="1">
      <c r="A6" s="1836" t="s">
        <v>322</v>
      </c>
      <c r="B6" s="1835" t="s">
        <v>4599</v>
      </c>
      <c r="C6" s="1835" t="s">
        <v>203</v>
      </c>
      <c r="D6" s="1835" t="s">
        <v>4598</v>
      </c>
      <c r="E6" s="1835" t="s">
        <v>4597</v>
      </c>
      <c r="F6" s="1835" t="s">
        <v>4596</v>
      </c>
    </row>
    <row r="7" spans="1:26" s="231" customFormat="1" ht="18" customHeight="1">
      <c r="A7" s="1584"/>
      <c r="B7" s="594" t="s">
        <v>2012</v>
      </c>
      <c r="C7" s="552" t="s">
        <v>4</v>
      </c>
      <c r="D7" s="552" t="s">
        <v>4</v>
      </c>
      <c r="E7" s="552" t="s">
        <v>4</v>
      </c>
      <c r="F7" s="552" t="s">
        <v>2012</v>
      </c>
    </row>
    <row r="8" spans="1:26" s="1643" customFormat="1" ht="18" customHeight="1">
      <c r="A8" s="2773" t="s">
        <v>420</v>
      </c>
      <c r="B8" s="1608">
        <v>925</v>
      </c>
      <c r="C8" s="1603">
        <v>4</v>
      </c>
      <c r="D8" s="1603">
        <v>7</v>
      </c>
      <c r="E8" s="1603">
        <v>1055</v>
      </c>
      <c r="F8" s="1603">
        <v>3795</v>
      </c>
      <c r="G8" s="1705"/>
    </row>
    <row r="9" spans="1:26" ht="18" customHeight="1">
      <c r="A9" s="2773" t="s">
        <v>418</v>
      </c>
      <c r="B9" s="1608">
        <v>886</v>
      </c>
      <c r="C9" s="1603">
        <v>6</v>
      </c>
      <c r="D9" s="1603">
        <v>29</v>
      </c>
      <c r="E9" s="1603">
        <v>971</v>
      </c>
      <c r="F9" s="1603">
        <v>5835</v>
      </c>
    </row>
    <row r="10" spans="1:26" ht="18" customHeight="1">
      <c r="A10" s="2773" t="s">
        <v>419</v>
      </c>
      <c r="B10" s="1608">
        <v>937</v>
      </c>
      <c r="C10" s="1603">
        <v>2</v>
      </c>
      <c r="D10" s="1603">
        <v>40</v>
      </c>
      <c r="E10" s="1603">
        <v>1034</v>
      </c>
      <c r="F10" s="1603">
        <v>5320</v>
      </c>
      <c r="G10" s="1643"/>
    </row>
    <row r="11" spans="1:26" s="1643" customFormat="1" ht="18" customHeight="1">
      <c r="A11" s="2773" t="s">
        <v>671</v>
      </c>
      <c r="B11" s="1608">
        <v>780</v>
      </c>
      <c r="C11" s="1603">
        <v>6</v>
      </c>
      <c r="D11" s="1603">
        <v>23</v>
      </c>
      <c r="E11" s="1603">
        <v>837</v>
      </c>
      <c r="F11" s="1603">
        <v>5666</v>
      </c>
      <c r="G11" s="1705"/>
    </row>
    <row r="12" spans="1:26" s="1927" customFormat="1" ht="18" customHeight="1">
      <c r="A12" s="2772" t="s">
        <v>421</v>
      </c>
      <c r="B12" s="1610">
        <v>511</v>
      </c>
      <c r="C12" s="1611">
        <v>3</v>
      </c>
      <c r="D12" s="1611">
        <v>23</v>
      </c>
      <c r="E12" s="1611">
        <v>548</v>
      </c>
      <c r="F12" s="1611">
        <v>5097</v>
      </c>
      <c r="G12" s="2771"/>
    </row>
    <row r="13" spans="1:26" s="231" customFormat="1" ht="15" customHeight="1">
      <c r="A13" s="2770" t="s">
        <v>4595</v>
      </c>
      <c r="B13" s="2769"/>
      <c r="C13" s="2769"/>
      <c r="D13" s="2768"/>
      <c r="E13" s="2768"/>
      <c r="F13" s="2768"/>
      <c r="G13" s="232"/>
    </row>
    <row r="14" spans="1:26" s="231" customFormat="1" ht="15" customHeight="1">
      <c r="A14" s="232" t="s">
        <v>4594</v>
      </c>
      <c r="B14" s="232"/>
      <c r="C14" s="232"/>
    </row>
  </sheetData>
  <mergeCells count="3">
    <mergeCell ref="A3:F3"/>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8"/>
  <sheetViews>
    <sheetView zoomScaleNormal="100" zoomScaleSheetLayoutView="100" workbookViewId="0">
      <selection activeCell="A2" sqref="A2:D2"/>
    </sheetView>
  </sheetViews>
  <sheetFormatPr defaultColWidth="9" defaultRowHeight="14.25"/>
  <cols>
    <col min="1" max="1" width="10.625" style="1705" customWidth="1"/>
    <col min="2" max="2" width="4.125" style="1705" customWidth="1"/>
    <col min="3" max="6" width="3.625" style="1705" customWidth="1"/>
    <col min="7" max="7" width="4.625" style="1705" customWidth="1"/>
    <col min="8" max="8" width="4.125" style="1705" customWidth="1"/>
    <col min="9" max="9" width="3.625" style="1705" customWidth="1"/>
    <col min="10" max="10" width="4.125" style="1705" customWidth="1"/>
    <col min="11" max="12" width="3.625" style="1705" customWidth="1"/>
    <col min="13" max="13" width="4.125" style="1705" customWidth="1"/>
    <col min="14" max="16" width="4.625" style="1705" customWidth="1"/>
    <col min="17" max="28" width="3.625" style="1705" customWidth="1"/>
    <col min="29" max="29" width="4.125" style="1705" customWidth="1"/>
    <col min="30" max="30" width="4.625" style="1705" customWidth="1"/>
    <col min="31" max="16384" width="9" style="1705"/>
  </cols>
  <sheetData>
    <row r="1" spans="1:30"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30"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30" s="243" customFormat="1" ht="25.9" customHeight="1">
      <c r="A3" s="3127" t="s">
        <v>4630</v>
      </c>
      <c r="B3" s="3127"/>
      <c r="C3" s="3127"/>
      <c r="D3" s="3127"/>
      <c r="E3" s="3127"/>
      <c r="F3" s="3127"/>
      <c r="G3" s="3127"/>
      <c r="H3" s="3127"/>
      <c r="I3" s="3127"/>
      <c r="J3" s="3127"/>
      <c r="K3" s="3127"/>
      <c r="L3" s="3127"/>
      <c r="M3" s="3127"/>
      <c r="N3" s="3127"/>
      <c r="O3" s="3127"/>
      <c r="P3" s="3127"/>
      <c r="Q3" s="3127"/>
      <c r="R3" s="3127"/>
      <c r="S3" s="3127"/>
      <c r="T3" s="3127"/>
      <c r="U3" s="3127"/>
      <c r="V3" s="3127"/>
      <c r="W3" s="3127"/>
      <c r="X3" s="3127"/>
      <c r="Y3" s="3127"/>
      <c r="Z3" s="3127"/>
      <c r="AA3" s="3127"/>
      <c r="AB3" s="3127"/>
      <c r="AC3" s="3127"/>
      <c r="AD3" s="3127"/>
    </row>
    <row r="4" spans="1:30" s="231" customFormat="1" ht="15" customHeight="1"/>
    <row r="5" spans="1:30" s="231" customFormat="1" ht="15" customHeight="1" thickBot="1">
      <c r="A5" s="90" t="s">
        <v>224</v>
      </c>
    </row>
    <row r="6" spans="1:30" ht="18" customHeight="1" thickTop="1">
      <c r="A6" s="3971" t="s">
        <v>681</v>
      </c>
      <c r="B6" s="3649" t="s">
        <v>4629</v>
      </c>
      <c r="C6" s="3649"/>
      <c r="D6" s="3649"/>
      <c r="E6" s="3649"/>
      <c r="F6" s="3649"/>
      <c r="G6" s="3649"/>
      <c r="H6" s="3649"/>
      <c r="I6" s="3649"/>
      <c r="J6" s="3649"/>
      <c r="K6" s="3649"/>
      <c r="L6" s="3649"/>
      <c r="M6" s="3649"/>
      <c r="N6" s="3649"/>
      <c r="O6" s="3649"/>
      <c r="P6" s="3649"/>
      <c r="Q6" s="3649" t="s">
        <v>4628</v>
      </c>
      <c r="R6" s="3649"/>
      <c r="S6" s="3649"/>
      <c r="T6" s="3649"/>
      <c r="U6" s="3649"/>
      <c r="V6" s="3649"/>
      <c r="W6" s="3649"/>
      <c r="X6" s="3649"/>
      <c r="Y6" s="3649"/>
      <c r="Z6" s="3649"/>
      <c r="AA6" s="3973" t="s">
        <v>4627</v>
      </c>
      <c r="AB6" s="3975" t="s">
        <v>4626</v>
      </c>
      <c r="AC6" s="3973" t="s">
        <v>4625</v>
      </c>
      <c r="AD6" s="3977" t="s">
        <v>4578</v>
      </c>
    </row>
    <row r="7" spans="1:30" ht="160.15" customHeight="1">
      <c r="A7" s="3972"/>
      <c r="B7" s="2779" t="s">
        <v>4611</v>
      </c>
      <c r="C7" s="2779" t="s">
        <v>4624</v>
      </c>
      <c r="D7" s="2779" t="s">
        <v>4623</v>
      </c>
      <c r="E7" s="2779" t="s">
        <v>4622</v>
      </c>
      <c r="F7" s="2779" t="s">
        <v>4621</v>
      </c>
      <c r="G7" s="2779" t="s">
        <v>4620</v>
      </c>
      <c r="H7" s="2779" t="s">
        <v>4619</v>
      </c>
      <c r="I7" s="2779" t="s">
        <v>4618</v>
      </c>
      <c r="J7" s="2779" t="s">
        <v>4617</v>
      </c>
      <c r="K7" s="2779" t="s">
        <v>4616</v>
      </c>
      <c r="L7" s="2779" t="s">
        <v>4615</v>
      </c>
      <c r="M7" s="2779" t="s">
        <v>4614</v>
      </c>
      <c r="N7" s="2779" t="s">
        <v>4613</v>
      </c>
      <c r="O7" s="2779" t="s">
        <v>4612</v>
      </c>
      <c r="P7" s="2779" t="s">
        <v>202</v>
      </c>
      <c r="Q7" s="2779" t="s">
        <v>4611</v>
      </c>
      <c r="R7" s="2779" t="s">
        <v>4610</v>
      </c>
      <c r="S7" s="2780" t="s">
        <v>4609</v>
      </c>
      <c r="T7" s="2780" t="s">
        <v>4608</v>
      </c>
      <c r="U7" s="2779" t="s">
        <v>4607</v>
      </c>
      <c r="V7" s="2779" t="s">
        <v>4606</v>
      </c>
      <c r="W7" s="2779" t="s">
        <v>4605</v>
      </c>
      <c r="X7" s="2780" t="s">
        <v>4604</v>
      </c>
      <c r="Y7" s="2779" t="s">
        <v>4603</v>
      </c>
      <c r="Z7" s="2778" t="s">
        <v>202</v>
      </c>
      <c r="AA7" s="3974"/>
      <c r="AB7" s="3976"/>
      <c r="AC7" s="3974"/>
      <c r="AD7" s="3978"/>
    </row>
    <row r="8" spans="1:30" ht="18" customHeight="1">
      <c r="A8" s="2773" t="s">
        <v>420</v>
      </c>
      <c r="B8" s="586">
        <v>20</v>
      </c>
      <c r="C8" s="731" t="s">
        <v>432</v>
      </c>
      <c r="D8" s="2777" t="s">
        <v>432</v>
      </c>
      <c r="E8" s="731">
        <v>3</v>
      </c>
      <c r="F8" s="2777">
        <v>2</v>
      </c>
      <c r="G8" s="731">
        <v>134</v>
      </c>
      <c r="H8" s="731">
        <v>15</v>
      </c>
      <c r="I8" s="731">
        <v>2</v>
      </c>
      <c r="J8" s="731">
        <v>28</v>
      </c>
      <c r="K8" s="2777" t="s">
        <v>432</v>
      </c>
      <c r="L8" s="2777">
        <v>1</v>
      </c>
      <c r="M8" s="731">
        <v>52</v>
      </c>
      <c r="N8" s="731">
        <v>178</v>
      </c>
      <c r="O8" s="731">
        <v>332</v>
      </c>
      <c r="P8" s="731">
        <v>142</v>
      </c>
      <c r="Q8" s="731">
        <v>1</v>
      </c>
      <c r="R8" s="731">
        <v>1</v>
      </c>
      <c r="S8" s="2777" t="s">
        <v>432</v>
      </c>
      <c r="T8" s="2777" t="s">
        <v>432</v>
      </c>
      <c r="U8" s="2777" t="s">
        <v>432</v>
      </c>
      <c r="V8" s="2777" t="s">
        <v>432</v>
      </c>
      <c r="W8" s="2777" t="s">
        <v>432</v>
      </c>
      <c r="X8" s="731" t="s">
        <v>432</v>
      </c>
      <c r="Y8" s="2777">
        <v>1</v>
      </c>
      <c r="Z8" s="2777" t="s">
        <v>432</v>
      </c>
      <c r="AA8" s="731">
        <v>1</v>
      </c>
      <c r="AB8" s="2777" t="s">
        <v>432</v>
      </c>
      <c r="AC8" s="731">
        <v>12</v>
      </c>
      <c r="AD8" s="731">
        <v>925</v>
      </c>
    </row>
    <row r="9" spans="1:30" ht="18" customHeight="1">
      <c r="A9" s="2773" t="s">
        <v>418</v>
      </c>
      <c r="B9" s="586">
        <v>20</v>
      </c>
      <c r="C9" s="2777" t="s">
        <v>432</v>
      </c>
      <c r="D9" s="2777" t="s">
        <v>432</v>
      </c>
      <c r="E9" s="731">
        <v>2</v>
      </c>
      <c r="F9" s="731">
        <v>4</v>
      </c>
      <c r="G9" s="731">
        <v>155</v>
      </c>
      <c r="H9" s="731">
        <v>22</v>
      </c>
      <c r="I9" s="731">
        <v>4</v>
      </c>
      <c r="J9" s="731">
        <v>44</v>
      </c>
      <c r="K9" s="2777" t="s">
        <v>432</v>
      </c>
      <c r="L9" s="731">
        <v>2</v>
      </c>
      <c r="M9" s="731">
        <v>46</v>
      </c>
      <c r="N9" s="731">
        <v>132</v>
      </c>
      <c r="O9" s="731">
        <v>296</v>
      </c>
      <c r="P9" s="731">
        <v>145</v>
      </c>
      <c r="Q9" s="731">
        <v>1</v>
      </c>
      <c r="R9" s="731" t="s">
        <v>432</v>
      </c>
      <c r="S9" s="2777" t="s">
        <v>432</v>
      </c>
      <c r="T9" s="2777" t="s">
        <v>432</v>
      </c>
      <c r="U9" s="2777" t="s">
        <v>432</v>
      </c>
      <c r="V9" s="2777" t="s">
        <v>432</v>
      </c>
      <c r="W9" s="2777" t="s">
        <v>432</v>
      </c>
      <c r="X9" s="2777">
        <v>1</v>
      </c>
      <c r="Y9" s="731" t="s">
        <v>432</v>
      </c>
      <c r="Z9" s="2777">
        <v>1</v>
      </c>
      <c r="AA9" s="731" t="s">
        <v>432</v>
      </c>
      <c r="AB9" s="2777" t="s">
        <v>432</v>
      </c>
      <c r="AC9" s="731">
        <v>11</v>
      </c>
      <c r="AD9" s="731">
        <v>886</v>
      </c>
    </row>
    <row r="10" spans="1:30" ht="18" customHeight="1">
      <c r="A10" s="2773" t="s">
        <v>419</v>
      </c>
      <c r="B10" s="586">
        <v>25</v>
      </c>
      <c r="C10" s="2777" t="s">
        <v>432</v>
      </c>
      <c r="D10" s="2777" t="s">
        <v>432</v>
      </c>
      <c r="E10" s="2237">
        <v>1</v>
      </c>
      <c r="F10" s="2237">
        <v>2</v>
      </c>
      <c r="G10" s="2237">
        <v>146</v>
      </c>
      <c r="H10" s="2237">
        <v>17</v>
      </c>
      <c r="I10" s="2237" t="s">
        <v>432</v>
      </c>
      <c r="J10" s="2237">
        <v>45</v>
      </c>
      <c r="K10" s="2777">
        <v>1</v>
      </c>
      <c r="L10" s="731">
        <v>6</v>
      </c>
      <c r="M10" s="2237">
        <v>46</v>
      </c>
      <c r="N10" s="2237">
        <v>160</v>
      </c>
      <c r="O10" s="2237">
        <v>317</v>
      </c>
      <c r="P10" s="2237">
        <v>147</v>
      </c>
      <c r="Q10" s="2237">
        <v>1</v>
      </c>
      <c r="R10" s="2777">
        <v>1</v>
      </c>
      <c r="S10" s="2777" t="s">
        <v>432</v>
      </c>
      <c r="T10" s="2777" t="s">
        <v>432</v>
      </c>
      <c r="U10" s="2777" t="s">
        <v>432</v>
      </c>
      <c r="V10" s="2777">
        <v>1</v>
      </c>
      <c r="W10" s="2777" t="s">
        <v>432</v>
      </c>
      <c r="X10" s="731" t="s">
        <v>432</v>
      </c>
      <c r="Y10" s="2777">
        <v>1</v>
      </c>
      <c r="Z10" s="2237" t="s">
        <v>432</v>
      </c>
      <c r="AA10" s="2777">
        <v>2</v>
      </c>
      <c r="AB10" s="2777" t="s">
        <v>432</v>
      </c>
      <c r="AC10" s="2237">
        <v>18</v>
      </c>
      <c r="AD10" s="731">
        <v>937</v>
      </c>
    </row>
    <row r="11" spans="1:30" s="1643" customFormat="1" ht="18" customHeight="1">
      <c r="A11" s="2773" t="s">
        <v>671</v>
      </c>
      <c r="B11" s="586">
        <v>15</v>
      </c>
      <c r="C11" s="2777" t="s">
        <v>432</v>
      </c>
      <c r="D11" s="2777" t="s">
        <v>432</v>
      </c>
      <c r="E11" s="731">
        <v>1</v>
      </c>
      <c r="F11" s="731">
        <v>1</v>
      </c>
      <c r="G11" s="2237">
        <v>144</v>
      </c>
      <c r="H11" s="2237">
        <v>17</v>
      </c>
      <c r="I11" s="2777">
        <v>3</v>
      </c>
      <c r="J11" s="2237">
        <v>24</v>
      </c>
      <c r="K11" s="731" t="s">
        <v>432</v>
      </c>
      <c r="L11" s="731">
        <v>1</v>
      </c>
      <c r="M11" s="2237">
        <v>56</v>
      </c>
      <c r="N11" s="2237">
        <v>114</v>
      </c>
      <c r="O11" s="2237">
        <v>231</v>
      </c>
      <c r="P11" s="2237">
        <v>146</v>
      </c>
      <c r="Q11" s="2237">
        <v>2</v>
      </c>
      <c r="R11" s="2237" t="s">
        <v>432</v>
      </c>
      <c r="S11" s="2777" t="s">
        <v>432</v>
      </c>
      <c r="T11" s="2777" t="s">
        <v>432</v>
      </c>
      <c r="U11" s="2777" t="s">
        <v>432</v>
      </c>
      <c r="V11" s="731">
        <v>1</v>
      </c>
      <c r="W11" s="2777">
        <v>1</v>
      </c>
      <c r="X11" s="2777" t="s">
        <v>432</v>
      </c>
      <c r="Y11" s="731" t="s">
        <v>432</v>
      </c>
      <c r="Z11" s="2777" t="s">
        <v>432</v>
      </c>
      <c r="AA11" s="731">
        <v>2</v>
      </c>
      <c r="AB11" s="2777" t="s">
        <v>432</v>
      </c>
      <c r="AC11" s="731">
        <v>21</v>
      </c>
      <c r="AD11" s="731">
        <v>780</v>
      </c>
    </row>
    <row r="12" spans="1:30" s="1927" customFormat="1" ht="18" customHeight="1">
      <c r="A12" s="2776" t="s">
        <v>421</v>
      </c>
      <c r="B12" s="2775">
        <v>11</v>
      </c>
      <c r="C12" s="2774" t="s">
        <v>443</v>
      </c>
      <c r="D12" s="2774">
        <v>1</v>
      </c>
      <c r="E12" s="1596" t="s">
        <v>443</v>
      </c>
      <c r="F12" s="1596">
        <v>1</v>
      </c>
      <c r="G12" s="1596">
        <v>77</v>
      </c>
      <c r="H12" s="1596">
        <v>14</v>
      </c>
      <c r="I12" s="1596">
        <v>3</v>
      </c>
      <c r="J12" s="1596">
        <v>14</v>
      </c>
      <c r="K12" s="2774" t="s">
        <v>443</v>
      </c>
      <c r="L12" s="1596" t="s">
        <v>443</v>
      </c>
      <c r="M12" s="1596">
        <v>31</v>
      </c>
      <c r="N12" s="1596">
        <v>90</v>
      </c>
      <c r="O12" s="1596">
        <v>143</v>
      </c>
      <c r="P12" s="1596">
        <v>105</v>
      </c>
      <c r="Q12" s="1596">
        <v>1</v>
      </c>
      <c r="R12" s="2774" t="s">
        <v>443</v>
      </c>
      <c r="S12" s="2774">
        <v>1</v>
      </c>
      <c r="T12" s="2774" t="s">
        <v>443</v>
      </c>
      <c r="U12" s="2774" t="s">
        <v>443</v>
      </c>
      <c r="V12" s="1596" t="s">
        <v>443</v>
      </c>
      <c r="W12" s="1596" t="s">
        <v>443</v>
      </c>
      <c r="X12" s="2774" t="s">
        <v>443</v>
      </c>
      <c r="Y12" s="2774">
        <v>1</v>
      </c>
      <c r="Z12" s="2774" t="s">
        <v>443</v>
      </c>
      <c r="AA12" s="1596">
        <v>7</v>
      </c>
      <c r="AB12" s="2774" t="s">
        <v>443</v>
      </c>
      <c r="AC12" s="1596">
        <v>11</v>
      </c>
      <c r="AD12" s="1596">
        <v>511</v>
      </c>
    </row>
    <row r="13" spans="1:30" s="231" customFormat="1" ht="15" customHeight="1">
      <c r="A13" s="89" t="s">
        <v>4602</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row>
    <row r="14" spans="1:30" ht="15" customHeight="1">
      <c r="A14" s="1569" t="s">
        <v>4601</v>
      </c>
      <c r="O14" s="1643"/>
      <c r="P14" s="1643"/>
      <c r="Q14" s="1643"/>
      <c r="R14" s="1643"/>
      <c r="S14" s="1643"/>
      <c r="T14" s="1643"/>
      <c r="U14" s="1643"/>
    </row>
    <row r="15" spans="1:30" s="231" customFormat="1" ht="15" customHeight="1">
      <c r="A15" s="232" t="s">
        <v>4594</v>
      </c>
      <c r="B15" s="232"/>
      <c r="C15" s="232"/>
      <c r="D15" s="232"/>
      <c r="E15" s="232"/>
      <c r="K15" s="232"/>
    </row>
    <row r="16" spans="1:30" s="231" customFormat="1" ht="15" customHeight="1">
      <c r="A16" s="89"/>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row>
    <row r="17" spans="15:21" ht="15" customHeight="1">
      <c r="O17" s="1643"/>
      <c r="P17" s="1643"/>
      <c r="Q17" s="1643"/>
      <c r="R17" s="1643"/>
      <c r="S17" s="1643"/>
      <c r="T17" s="1643"/>
      <c r="U17" s="1643"/>
    </row>
    <row r="18" spans="15:21" ht="15" customHeight="1">
      <c r="O18" s="1643"/>
      <c r="P18" s="1643"/>
      <c r="Q18" s="1643"/>
      <c r="R18" s="1643"/>
      <c r="S18" s="1643"/>
      <c r="T18" s="1643"/>
      <c r="U18" s="1643"/>
    </row>
  </sheetData>
  <mergeCells count="10">
    <mergeCell ref="A1:D1"/>
    <mergeCell ref="A2:D2"/>
    <mergeCell ref="A6:A7"/>
    <mergeCell ref="Q6:Z6"/>
    <mergeCell ref="B6:P6"/>
    <mergeCell ref="A3:AD3"/>
    <mergeCell ref="AA6:AA7"/>
    <mergeCell ref="AB6:AB7"/>
    <mergeCell ref="AC6:AC7"/>
    <mergeCell ref="AD6:AD7"/>
  </mergeCells>
  <phoneticPr fontId="20"/>
  <pageMargins left="0.62992125984251968" right="0.62992125984251968" top="0.74803149606299213" bottom="0.74803149606299213" header="0.31496062992125984" footer="0.31496062992125984"/>
  <headerFooter alignWithMargins="0"/>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zoomScale="85" zoomScaleNormal="85" zoomScaleSheetLayoutView="100" workbookViewId="0">
      <selection activeCell="A2" sqref="A2:D2"/>
    </sheetView>
  </sheetViews>
  <sheetFormatPr defaultColWidth="9" defaultRowHeight="14.25"/>
  <cols>
    <col min="1" max="1" width="12.75" style="24" customWidth="1"/>
    <col min="2" max="2" width="8.875" style="24" customWidth="1"/>
    <col min="3" max="14" width="7.25" style="24" customWidth="1"/>
    <col min="15" max="15" width="8.375" style="24" customWidth="1"/>
    <col min="16" max="25" width="7.25" style="24" customWidth="1"/>
    <col min="26" max="32" width="5.625" style="24" customWidth="1"/>
    <col min="33" max="16384" width="9" style="24"/>
  </cols>
  <sheetData>
    <row r="1" spans="1:32"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32"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32" s="1839" customFormat="1" ht="26.1" customHeight="1">
      <c r="A3" s="3047" t="s">
        <v>4663</v>
      </c>
      <c r="B3" s="3047"/>
      <c r="C3" s="3047"/>
      <c r="D3" s="3047"/>
      <c r="E3" s="3047"/>
      <c r="F3" s="3047"/>
      <c r="G3" s="3047"/>
      <c r="H3" s="3047"/>
      <c r="I3" s="3047"/>
      <c r="J3" s="3047"/>
      <c r="K3" s="3047"/>
      <c r="L3" s="3047"/>
      <c r="M3" s="3047"/>
      <c r="N3" s="3047"/>
      <c r="O3" s="3047"/>
      <c r="P3" s="3047"/>
      <c r="Q3" s="3047"/>
      <c r="R3" s="3047"/>
      <c r="S3" s="3047"/>
      <c r="T3" s="3047"/>
      <c r="U3" s="3047"/>
      <c r="V3" s="3047"/>
      <c r="W3" s="3047"/>
      <c r="X3" s="3047"/>
      <c r="Y3" s="3047"/>
      <c r="Z3" s="2099"/>
      <c r="AA3" s="2099"/>
      <c r="AB3" s="2099"/>
      <c r="AC3" s="2099"/>
      <c r="AD3" s="2099"/>
      <c r="AE3" s="2099"/>
      <c r="AF3" s="2099"/>
    </row>
    <row r="4" spans="1:32" s="90" customFormat="1" ht="15" customHeight="1"/>
    <row r="5" spans="1:32" s="90" customFormat="1" ht="15" customHeight="1" thickBot="1">
      <c r="A5" s="90" t="s">
        <v>224</v>
      </c>
      <c r="H5" s="1817"/>
      <c r="I5" s="1817"/>
      <c r="J5" s="1817"/>
      <c r="K5" s="1817"/>
      <c r="L5" s="1817"/>
      <c r="M5" s="1817"/>
      <c r="N5" s="1817"/>
    </row>
    <row r="6" spans="1:32" ht="18" customHeight="1" thickTop="1">
      <c r="A6" s="3987" t="s">
        <v>322</v>
      </c>
      <c r="B6" s="3984" t="s">
        <v>25</v>
      </c>
      <c r="C6" s="3715" t="s">
        <v>4662</v>
      </c>
      <c r="D6" s="3716"/>
      <c r="E6" s="3716"/>
      <c r="F6" s="3716"/>
      <c r="G6" s="3721"/>
      <c r="H6" s="3923" t="s">
        <v>4661</v>
      </c>
      <c r="I6" s="3991"/>
      <c r="J6" s="3991"/>
      <c r="K6" s="3991"/>
      <c r="L6" s="3991"/>
      <c r="M6" s="3708"/>
      <c r="N6" s="3980" t="s">
        <v>4660</v>
      </c>
      <c r="O6" s="3742"/>
      <c r="P6" s="3720" t="s">
        <v>4659</v>
      </c>
      <c r="Q6" s="3716"/>
      <c r="R6" s="3716"/>
      <c r="S6" s="3742" t="s">
        <v>4658</v>
      </c>
      <c r="T6" s="3742"/>
      <c r="U6" s="3742"/>
      <c r="V6" s="3742"/>
      <c r="W6" s="3720" t="s">
        <v>4657</v>
      </c>
      <c r="X6" s="3716"/>
      <c r="Y6" s="3716"/>
    </row>
    <row r="7" spans="1:32" ht="20.100000000000001" customHeight="1">
      <c r="A7" s="3988"/>
      <c r="B7" s="3985"/>
      <c r="C7" s="3989" t="s">
        <v>4656</v>
      </c>
      <c r="D7" s="3979" t="s">
        <v>4655</v>
      </c>
      <c r="E7" s="3979" t="s">
        <v>4654</v>
      </c>
      <c r="F7" s="3979" t="s">
        <v>4653</v>
      </c>
      <c r="G7" s="3979" t="s">
        <v>4652</v>
      </c>
      <c r="H7" s="3992" t="s">
        <v>4651</v>
      </c>
      <c r="I7" s="3979" t="s">
        <v>4650</v>
      </c>
      <c r="J7" s="3979" t="s">
        <v>4649</v>
      </c>
      <c r="K7" s="3979" t="s">
        <v>4648</v>
      </c>
      <c r="L7" s="3979" t="s">
        <v>4647</v>
      </c>
      <c r="M7" s="3979" t="s">
        <v>4646</v>
      </c>
      <c r="N7" s="3979" t="s">
        <v>4645</v>
      </c>
      <c r="O7" s="3979" t="s">
        <v>4644</v>
      </c>
      <c r="P7" s="3979" t="s">
        <v>4643</v>
      </c>
      <c r="Q7" s="3979" t="s">
        <v>4642</v>
      </c>
      <c r="R7" s="3981" t="s">
        <v>4641</v>
      </c>
      <c r="S7" s="3979" t="s">
        <v>4640</v>
      </c>
      <c r="T7" s="3910" t="s">
        <v>4639</v>
      </c>
      <c r="U7" s="3910"/>
      <c r="V7" s="3910"/>
      <c r="W7" s="3979" t="s">
        <v>4638</v>
      </c>
      <c r="X7" s="3979" t="s">
        <v>4637</v>
      </c>
      <c r="Y7" s="3983" t="s">
        <v>202</v>
      </c>
    </row>
    <row r="8" spans="1:32" ht="110.1" customHeight="1">
      <c r="A8" s="3988"/>
      <c r="B8" s="3986"/>
      <c r="C8" s="3990"/>
      <c r="D8" s="3979"/>
      <c r="E8" s="3979"/>
      <c r="F8" s="3979"/>
      <c r="G8" s="3979"/>
      <c r="H8" s="3993"/>
      <c r="I8" s="3979"/>
      <c r="J8" s="3979"/>
      <c r="K8" s="3979"/>
      <c r="L8" s="3979"/>
      <c r="M8" s="3979"/>
      <c r="N8" s="3979"/>
      <c r="O8" s="3979"/>
      <c r="P8" s="3979"/>
      <c r="Q8" s="3979"/>
      <c r="R8" s="3982"/>
      <c r="S8" s="3979"/>
      <c r="T8" s="2784" t="s">
        <v>4636</v>
      </c>
      <c r="U8" s="2784" t="s">
        <v>4635</v>
      </c>
      <c r="V8" s="2784" t="s">
        <v>4634</v>
      </c>
      <c r="W8" s="3979"/>
      <c r="X8" s="3979"/>
      <c r="Y8" s="3983"/>
    </row>
    <row r="9" spans="1:32" s="399" customFormat="1" ht="18" customHeight="1">
      <c r="A9" s="2629" t="s">
        <v>420</v>
      </c>
      <c r="B9" s="2783">
        <v>4137</v>
      </c>
      <c r="C9" s="2783">
        <v>2</v>
      </c>
      <c r="D9" s="2783" t="s">
        <v>432</v>
      </c>
      <c r="E9" s="2783">
        <v>5</v>
      </c>
      <c r="F9" s="2783">
        <v>4</v>
      </c>
      <c r="G9" s="2782">
        <v>3</v>
      </c>
      <c r="H9" s="2782" t="s">
        <v>432</v>
      </c>
      <c r="I9" s="2783">
        <v>76</v>
      </c>
      <c r="J9" s="2783">
        <v>76</v>
      </c>
      <c r="K9" s="2783" t="s">
        <v>432</v>
      </c>
      <c r="L9" s="2783">
        <v>10</v>
      </c>
      <c r="M9" s="2783">
        <v>9</v>
      </c>
      <c r="N9" s="2783">
        <v>138</v>
      </c>
      <c r="O9" s="2783">
        <v>2990</v>
      </c>
      <c r="P9" s="2783">
        <v>162</v>
      </c>
      <c r="Q9" s="2783">
        <v>3</v>
      </c>
      <c r="R9" s="2783">
        <v>16</v>
      </c>
      <c r="S9" s="2782" t="s">
        <v>432</v>
      </c>
      <c r="T9" s="2783">
        <v>30</v>
      </c>
      <c r="U9" s="2783">
        <v>3</v>
      </c>
      <c r="V9" s="2783">
        <v>2</v>
      </c>
      <c r="W9" s="2783">
        <v>22</v>
      </c>
      <c r="X9" s="2783">
        <v>432</v>
      </c>
      <c r="Y9" s="2783">
        <v>154</v>
      </c>
    </row>
    <row r="10" spans="1:32" s="399" customFormat="1" ht="18" customHeight="1">
      <c r="A10" s="2582">
        <v>29</v>
      </c>
      <c r="B10" s="1869">
        <v>4255</v>
      </c>
      <c r="C10" s="1869">
        <v>4</v>
      </c>
      <c r="D10" s="2782">
        <v>5</v>
      </c>
      <c r="E10" s="1869">
        <v>7</v>
      </c>
      <c r="F10" s="1869">
        <v>8</v>
      </c>
      <c r="G10" s="1869">
        <v>3</v>
      </c>
      <c r="H10" s="2782" t="s">
        <v>432</v>
      </c>
      <c r="I10" s="1869">
        <v>96</v>
      </c>
      <c r="J10" s="1869">
        <v>78</v>
      </c>
      <c r="K10" s="2782" t="s">
        <v>432</v>
      </c>
      <c r="L10" s="1869">
        <v>12</v>
      </c>
      <c r="M10" s="1869">
        <v>10</v>
      </c>
      <c r="N10" s="1869">
        <v>223</v>
      </c>
      <c r="O10" s="1869">
        <v>2954</v>
      </c>
      <c r="P10" s="1869">
        <v>197</v>
      </c>
      <c r="Q10" s="1869">
        <v>1</v>
      </c>
      <c r="R10" s="1869">
        <v>9</v>
      </c>
      <c r="S10" s="2782" t="s">
        <v>432</v>
      </c>
      <c r="T10" s="1869">
        <v>26</v>
      </c>
      <c r="U10" s="1869">
        <v>6</v>
      </c>
      <c r="V10" s="1869" t="s">
        <v>432</v>
      </c>
      <c r="W10" s="1869">
        <v>19</v>
      </c>
      <c r="X10" s="1869">
        <v>470</v>
      </c>
      <c r="Y10" s="1869">
        <v>127</v>
      </c>
    </row>
    <row r="11" spans="1:32" s="399" customFormat="1" ht="18" customHeight="1">
      <c r="A11" s="2582">
        <v>30</v>
      </c>
      <c r="B11" s="1869">
        <v>3670</v>
      </c>
      <c r="C11" s="1869">
        <v>5</v>
      </c>
      <c r="D11" s="1869">
        <v>1</v>
      </c>
      <c r="E11" s="1869">
        <v>10</v>
      </c>
      <c r="F11" s="1869">
        <v>2</v>
      </c>
      <c r="G11" s="1869">
        <v>4</v>
      </c>
      <c r="H11" s="2782" t="s">
        <v>432</v>
      </c>
      <c r="I11" s="1869">
        <v>134</v>
      </c>
      <c r="J11" s="1869">
        <v>99</v>
      </c>
      <c r="K11" s="2782" t="s">
        <v>432</v>
      </c>
      <c r="L11" s="1869">
        <v>13</v>
      </c>
      <c r="M11" s="1869">
        <v>11</v>
      </c>
      <c r="N11" s="1869">
        <v>143</v>
      </c>
      <c r="O11" s="1869">
        <v>2415</v>
      </c>
      <c r="P11" s="1869">
        <v>235</v>
      </c>
      <c r="Q11" s="1869">
        <v>5</v>
      </c>
      <c r="R11" s="1869">
        <v>8</v>
      </c>
      <c r="S11" s="2782" t="s">
        <v>432</v>
      </c>
      <c r="T11" s="1869">
        <v>20</v>
      </c>
      <c r="U11" s="1869">
        <v>7</v>
      </c>
      <c r="V11" s="2782">
        <v>1</v>
      </c>
      <c r="W11" s="1869">
        <v>24</v>
      </c>
      <c r="X11" s="1869">
        <v>400</v>
      </c>
      <c r="Y11" s="1869">
        <v>133</v>
      </c>
      <c r="Z11" s="24"/>
      <c r="AA11" s="24"/>
    </row>
    <row r="12" spans="1:32" s="399" customFormat="1" ht="18" customHeight="1">
      <c r="A12" s="2582" t="s">
        <v>4633</v>
      </c>
      <c r="B12" s="1869">
        <v>3382</v>
      </c>
      <c r="C12" s="1869">
        <v>1</v>
      </c>
      <c r="D12" s="1869">
        <v>1</v>
      </c>
      <c r="E12" s="1869">
        <v>1</v>
      </c>
      <c r="F12" s="1869">
        <v>6</v>
      </c>
      <c r="G12" s="1869">
        <v>8</v>
      </c>
      <c r="H12" s="2782" t="s">
        <v>432</v>
      </c>
      <c r="I12" s="1869">
        <v>137</v>
      </c>
      <c r="J12" s="1869">
        <v>104</v>
      </c>
      <c r="K12" s="2782" t="s">
        <v>432</v>
      </c>
      <c r="L12" s="1869">
        <v>17</v>
      </c>
      <c r="M12" s="1869">
        <v>9</v>
      </c>
      <c r="N12" s="1869">
        <v>147</v>
      </c>
      <c r="O12" s="1869">
        <v>2255</v>
      </c>
      <c r="P12" s="1869">
        <v>194</v>
      </c>
      <c r="Q12" s="1869">
        <v>3</v>
      </c>
      <c r="R12" s="1869">
        <v>9</v>
      </c>
      <c r="S12" s="2782" t="s">
        <v>432</v>
      </c>
      <c r="T12" s="1869">
        <v>16</v>
      </c>
      <c r="U12" s="1869">
        <v>4</v>
      </c>
      <c r="V12" s="1869">
        <v>2</v>
      </c>
      <c r="W12" s="1869">
        <v>16</v>
      </c>
      <c r="X12" s="1869">
        <v>348</v>
      </c>
      <c r="Y12" s="1869">
        <v>104</v>
      </c>
    </row>
    <row r="13" spans="1:32" s="1653" customFormat="1" ht="18" customHeight="1">
      <c r="A13" s="395">
        <v>2</v>
      </c>
      <c r="B13" s="670">
        <f>SUM(C13:Y13)</f>
        <v>2708</v>
      </c>
      <c r="C13" s="670">
        <v>8</v>
      </c>
      <c r="D13" s="670">
        <v>1</v>
      </c>
      <c r="E13" s="670">
        <v>7</v>
      </c>
      <c r="F13" s="670">
        <v>2</v>
      </c>
      <c r="G13" s="670">
        <v>6</v>
      </c>
      <c r="H13" s="2781" t="s">
        <v>443</v>
      </c>
      <c r="I13" s="670">
        <v>112</v>
      </c>
      <c r="J13" s="670">
        <v>92</v>
      </c>
      <c r="K13" s="2781" t="s">
        <v>443</v>
      </c>
      <c r="L13" s="670">
        <v>25</v>
      </c>
      <c r="M13" s="670">
        <v>11</v>
      </c>
      <c r="N13" s="670">
        <v>103</v>
      </c>
      <c r="O13" s="670">
        <v>1688</v>
      </c>
      <c r="P13" s="670">
        <v>167</v>
      </c>
      <c r="Q13" s="670">
        <v>2</v>
      </c>
      <c r="R13" s="670">
        <v>2</v>
      </c>
      <c r="S13" s="2781" t="s">
        <v>443</v>
      </c>
      <c r="T13" s="670">
        <v>15</v>
      </c>
      <c r="U13" s="670">
        <v>2</v>
      </c>
      <c r="V13" s="670">
        <v>1</v>
      </c>
      <c r="W13" s="670">
        <v>13</v>
      </c>
      <c r="X13" s="670">
        <v>337</v>
      </c>
      <c r="Y13" s="670">
        <v>114</v>
      </c>
      <c r="Z13" s="310"/>
      <c r="AA13" s="310"/>
    </row>
    <row r="14" spans="1:32" s="90" customFormat="1" ht="15" customHeight="1">
      <c r="A14" s="1866" t="s">
        <v>4632</v>
      </c>
      <c r="B14" s="1866"/>
      <c r="C14" s="1866"/>
      <c r="D14" s="1866"/>
      <c r="E14" s="1866"/>
      <c r="F14" s="657"/>
      <c r="G14" s="657"/>
      <c r="H14" s="1866"/>
      <c r="I14" s="1866"/>
      <c r="J14" s="1866"/>
      <c r="K14" s="1866"/>
      <c r="L14" s="1866"/>
      <c r="M14" s="1866"/>
      <c r="N14" s="1866"/>
      <c r="O14" s="1866"/>
      <c r="P14" s="1866"/>
      <c r="Q14" s="1866"/>
      <c r="R14" s="1866"/>
      <c r="S14" s="1866"/>
      <c r="T14" s="1866"/>
      <c r="U14" s="1866"/>
      <c r="V14" s="1866"/>
      <c r="W14" s="657"/>
      <c r="X14" s="1866"/>
      <c r="Y14" s="1866"/>
    </row>
    <row r="15" spans="1:32" s="90" customFormat="1" ht="15" customHeight="1">
      <c r="A15" s="1866" t="s">
        <v>4631</v>
      </c>
      <c r="B15" s="1866"/>
      <c r="C15" s="1866"/>
      <c r="D15" s="1866"/>
      <c r="E15" s="1866"/>
      <c r="F15" s="1866"/>
      <c r="G15" s="1866"/>
      <c r="H15" s="1866"/>
      <c r="I15" s="1866"/>
      <c r="J15" s="1866"/>
      <c r="K15" s="1866"/>
      <c r="L15" s="1866"/>
      <c r="M15" s="1866"/>
      <c r="N15" s="1866"/>
      <c r="O15" s="1866"/>
      <c r="P15" s="1866"/>
      <c r="Q15" s="1866"/>
      <c r="R15" s="1866"/>
      <c r="S15" s="1866"/>
      <c r="T15" s="1866"/>
      <c r="U15" s="1866"/>
      <c r="V15" s="1866"/>
      <c r="W15" s="1866"/>
      <c r="X15" s="1866"/>
      <c r="Y15" s="1866"/>
    </row>
    <row r="16" spans="1:32" s="90" customFormat="1" ht="15" customHeight="1">
      <c r="A16" s="1866" t="s">
        <v>4594</v>
      </c>
      <c r="B16" s="1866"/>
      <c r="C16" s="1866"/>
      <c r="D16" s="1866"/>
      <c r="E16" s="1866"/>
      <c r="F16" s="1866"/>
      <c r="G16" s="1866"/>
      <c r="H16" s="1866"/>
      <c r="I16" s="1866"/>
      <c r="J16" s="1866"/>
      <c r="K16" s="1866"/>
      <c r="L16" s="1866"/>
      <c r="M16" s="1866"/>
      <c r="N16" s="1866"/>
      <c r="O16" s="1866"/>
      <c r="P16" s="1866"/>
      <c r="Q16" s="1866"/>
      <c r="R16" s="1866"/>
      <c r="S16" s="1866"/>
      <c r="T16" s="1866"/>
      <c r="U16" s="1866"/>
      <c r="V16" s="1866"/>
      <c r="W16" s="1866"/>
      <c r="X16" s="1866"/>
      <c r="Y16" s="1866"/>
    </row>
  </sheetData>
  <mergeCells count="32">
    <mergeCell ref="A1:D1"/>
    <mergeCell ref="A2:D2"/>
    <mergeCell ref="A3:Y3"/>
    <mergeCell ref="K7:K8"/>
    <mergeCell ref="L7:L8"/>
    <mergeCell ref="X7:X8"/>
    <mergeCell ref="Y7:Y8"/>
    <mergeCell ref="B6:B8"/>
    <mergeCell ref="A6:A8"/>
    <mergeCell ref="C7:C8"/>
    <mergeCell ref="P6:R6"/>
    <mergeCell ref="J7:J8"/>
    <mergeCell ref="S6:V6"/>
    <mergeCell ref="W7:W8"/>
    <mergeCell ref="H6:M6"/>
    <mergeCell ref="H7:H8"/>
    <mergeCell ref="I7:I8"/>
    <mergeCell ref="N6:O6"/>
    <mergeCell ref="W6:Y6"/>
    <mergeCell ref="S7:S8"/>
    <mergeCell ref="T7:V7"/>
    <mergeCell ref="M7:M8"/>
    <mergeCell ref="O7:O8"/>
    <mergeCell ref="P7:P8"/>
    <mergeCell ref="Q7:Q8"/>
    <mergeCell ref="R7:R8"/>
    <mergeCell ref="N7:N8"/>
    <mergeCell ref="D7:D8"/>
    <mergeCell ref="E7:E8"/>
    <mergeCell ref="F7:F8"/>
    <mergeCell ref="G7:G8"/>
    <mergeCell ref="C6:G6"/>
  </mergeCells>
  <phoneticPr fontId="20"/>
  <printOptions horizontalCentered="1"/>
  <pageMargins left="0.62992125984251968" right="0.62992125984251968" top="0.74803149606299213" bottom="0.74803149606299213" header="0.31496062992125984" footer="0.31496062992125984"/>
  <headerFooter alignWithMargins="0"/>
  <colBreaks count="1" manualBreakCount="1">
    <brk id="32" max="1048575" man="1"/>
  </colBreaks>
  <drawing r:id="rId1"/>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4"/>
  <sheetViews>
    <sheetView zoomScale="85" zoomScaleNormal="85" zoomScaleSheetLayoutView="100" workbookViewId="0">
      <selection activeCell="N18" sqref="N18"/>
    </sheetView>
  </sheetViews>
  <sheetFormatPr defaultColWidth="9" defaultRowHeight="14.25"/>
  <cols>
    <col min="1" max="1" width="12.75" style="24" customWidth="1"/>
    <col min="2" max="14" width="13.625" style="24" customWidth="1"/>
    <col min="15" max="21" width="5.625" style="24" customWidth="1"/>
    <col min="22" max="16384" width="9" style="24"/>
  </cols>
  <sheetData>
    <row r="1" spans="1:28"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8"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8" s="1839" customFormat="1" ht="26.1" customHeight="1">
      <c r="A3" s="3737" t="s">
        <v>4685</v>
      </c>
      <c r="B3" s="3737"/>
      <c r="C3" s="3737"/>
      <c r="D3" s="3737"/>
      <c r="E3" s="3737"/>
      <c r="F3" s="3737"/>
      <c r="G3" s="3737"/>
      <c r="H3" s="3737"/>
      <c r="I3" s="3737"/>
      <c r="J3" s="3737"/>
      <c r="K3" s="3737"/>
      <c r="L3" s="3737"/>
      <c r="M3" s="3737"/>
      <c r="N3" s="3737"/>
      <c r="O3" s="2787"/>
      <c r="V3" s="1784"/>
      <c r="W3" s="1784"/>
      <c r="X3" s="1784"/>
      <c r="Y3" s="1784"/>
      <c r="Z3" s="1784"/>
      <c r="AA3" s="1784"/>
      <c r="AB3" s="1784"/>
    </row>
    <row r="4" spans="1:28" s="90" customFormat="1" ht="15" customHeight="1"/>
    <row r="5" spans="1:28" s="90" customFormat="1" ht="15" customHeight="1" thickBot="1">
      <c r="A5" s="90" t="s">
        <v>215</v>
      </c>
    </row>
    <row r="6" spans="1:28" ht="18" customHeight="1" thickTop="1">
      <c r="A6" s="3994" t="s">
        <v>681</v>
      </c>
      <c r="B6" s="3067" t="s">
        <v>4684</v>
      </c>
      <c r="C6" s="3067"/>
      <c r="D6" s="3067"/>
      <c r="E6" s="3067"/>
      <c r="F6" s="3067"/>
      <c r="G6" s="3067"/>
      <c r="H6" s="3067"/>
      <c r="I6" s="3067"/>
      <c r="J6" s="3067"/>
      <c r="K6" s="3067"/>
      <c r="L6" s="3042" t="s">
        <v>4683</v>
      </c>
      <c r="M6" s="3043"/>
      <c r="N6" s="3043"/>
    </row>
    <row r="7" spans="1:28" ht="18" customHeight="1">
      <c r="A7" s="3995"/>
      <c r="B7" s="3230" t="s">
        <v>25</v>
      </c>
      <c r="C7" s="3163" t="s">
        <v>4682</v>
      </c>
      <c r="D7" s="3072"/>
      <c r="E7" s="3072"/>
      <c r="F7" s="3072"/>
      <c r="G7" s="3072"/>
      <c r="H7" s="3072"/>
      <c r="I7" s="3072"/>
      <c r="J7" s="3072"/>
      <c r="K7" s="3230" t="s">
        <v>4681</v>
      </c>
      <c r="L7" s="3044"/>
      <c r="M7" s="3045"/>
      <c r="N7" s="3045"/>
    </row>
    <row r="8" spans="1:28" ht="18" customHeight="1">
      <c r="A8" s="3995"/>
      <c r="B8" s="3063"/>
      <c r="C8" s="3996" t="s">
        <v>25</v>
      </c>
      <c r="D8" s="3165" t="s">
        <v>4680</v>
      </c>
      <c r="E8" s="3165"/>
      <c r="F8" s="3165"/>
      <c r="G8" s="3230" t="s">
        <v>4679</v>
      </c>
      <c r="H8" s="3999"/>
      <c r="I8" s="3999"/>
      <c r="J8" s="3230" t="s">
        <v>4678</v>
      </c>
      <c r="K8" s="3063"/>
      <c r="L8" s="3063" t="s">
        <v>4677</v>
      </c>
      <c r="M8" s="3230" t="s">
        <v>4676</v>
      </c>
      <c r="N8" s="3230" t="s">
        <v>4675</v>
      </c>
      <c r="O8" s="399"/>
    </row>
    <row r="9" spans="1:28" ht="18" customHeight="1">
      <c r="A9" s="3995"/>
      <c r="B9" s="3063"/>
      <c r="C9" s="3997"/>
      <c r="D9" s="3045" t="s">
        <v>4674</v>
      </c>
      <c r="E9" s="3045"/>
      <c r="F9" s="3045"/>
      <c r="G9" s="3044" t="s">
        <v>4674</v>
      </c>
      <c r="H9" s="3045"/>
      <c r="I9" s="3134"/>
      <c r="J9" s="3063"/>
      <c r="K9" s="3063"/>
      <c r="L9" s="3063"/>
      <c r="M9" s="3063"/>
      <c r="N9" s="3063"/>
      <c r="O9" s="399"/>
    </row>
    <row r="10" spans="1:28" ht="18" customHeight="1">
      <c r="A10" s="3995"/>
      <c r="B10" s="3044"/>
      <c r="C10" s="3998"/>
      <c r="D10" s="1808" t="s">
        <v>25</v>
      </c>
      <c r="E10" s="1795" t="s">
        <v>4673</v>
      </c>
      <c r="F10" s="1794" t="s">
        <v>4672</v>
      </c>
      <c r="G10" s="1842" t="s">
        <v>25</v>
      </c>
      <c r="H10" s="1795" t="s">
        <v>4673</v>
      </c>
      <c r="I10" s="1794" t="s">
        <v>4672</v>
      </c>
      <c r="J10" s="3063"/>
      <c r="K10" s="3044"/>
      <c r="L10" s="3063"/>
      <c r="M10" s="3044"/>
      <c r="N10" s="3044"/>
      <c r="O10" s="399"/>
    </row>
    <row r="11" spans="1:28" ht="18" customHeight="1">
      <c r="A11" s="2786" t="s">
        <v>4671</v>
      </c>
      <c r="B11" s="1703"/>
      <c r="C11" s="1703"/>
      <c r="D11" s="1703"/>
      <c r="E11" s="1703"/>
      <c r="F11" s="1703"/>
      <c r="G11" s="1703"/>
      <c r="H11" s="1703"/>
      <c r="I11" s="1703"/>
      <c r="J11" s="1703"/>
      <c r="K11" s="1703"/>
      <c r="L11" s="1703"/>
      <c r="M11" s="1703"/>
      <c r="N11" s="1703"/>
    </row>
    <row r="12" spans="1:28" ht="18" customHeight="1">
      <c r="A12" s="2785" t="s">
        <v>2451</v>
      </c>
      <c r="B12" s="22">
        <v>41329</v>
      </c>
      <c r="C12" s="22">
        <v>5124</v>
      </c>
      <c r="D12" s="22">
        <v>4129</v>
      </c>
      <c r="E12" s="22">
        <v>3020</v>
      </c>
      <c r="F12" s="22">
        <v>1109</v>
      </c>
      <c r="G12" s="22">
        <v>487</v>
      </c>
      <c r="H12" s="22">
        <v>406</v>
      </c>
      <c r="I12" s="22">
        <v>81</v>
      </c>
      <c r="J12" s="22">
        <v>508</v>
      </c>
      <c r="K12" s="22">
        <v>36205</v>
      </c>
      <c r="L12" s="22">
        <v>1176</v>
      </c>
      <c r="M12" s="22">
        <v>1113</v>
      </c>
      <c r="N12" s="22">
        <v>517</v>
      </c>
    </row>
    <row r="13" spans="1:28" ht="18" customHeight="1">
      <c r="A13" s="2785" t="s">
        <v>671</v>
      </c>
      <c r="B13" s="22">
        <v>39402</v>
      </c>
      <c r="C13" s="22">
        <v>4748</v>
      </c>
      <c r="D13" s="22">
        <v>3598</v>
      </c>
      <c r="E13" s="22">
        <v>2548</v>
      </c>
      <c r="F13" s="22">
        <v>1050</v>
      </c>
      <c r="G13" s="22">
        <v>606</v>
      </c>
      <c r="H13" s="22">
        <v>496</v>
      </c>
      <c r="I13" s="22">
        <v>110</v>
      </c>
      <c r="J13" s="22">
        <v>544</v>
      </c>
      <c r="K13" s="22">
        <v>34654</v>
      </c>
      <c r="L13" s="22">
        <v>1138</v>
      </c>
      <c r="M13" s="22">
        <v>1018</v>
      </c>
      <c r="N13" s="22">
        <v>446</v>
      </c>
    </row>
    <row r="14" spans="1:28" s="391" customFormat="1" ht="18" customHeight="1">
      <c r="A14" s="711">
        <v>2</v>
      </c>
      <c r="B14" s="22">
        <f>C14+K14</f>
        <v>33836</v>
      </c>
      <c r="C14" s="22">
        <f>SUM(D14,G14,J14)</f>
        <v>4202</v>
      </c>
      <c r="D14" s="22">
        <f>SUM(E14:F14)</f>
        <v>3154</v>
      </c>
      <c r="E14" s="22">
        <v>2265</v>
      </c>
      <c r="F14" s="22">
        <v>889</v>
      </c>
      <c r="G14" s="22">
        <f>SUM(H14:I14)</f>
        <v>597</v>
      </c>
      <c r="H14" s="22">
        <v>465</v>
      </c>
      <c r="I14" s="22">
        <v>132</v>
      </c>
      <c r="J14" s="22">
        <v>451</v>
      </c>
      <c r="K14" s="22">
        <v>29634</v>
      </c>
      <c r="L14" s="22">
        <v>967</v>
      </c>
      <c r="M14" s="22">
        <v>975</v>
      </c>
      <c r="N14" s="22">
        <v>450</v>
      </c>
    </row>
    <row r="15" spans="1:28" s="310" customFormat="1" ht="18" customHeight="1">
      <c r="A15" s="1824" t="s">
        <v>4670</v>
      </c>
      <c r="B15" s="2394"/>
      <c r="C15" s="2394"/>
      <c r="D15" s="2394"/>
      <c r="E15" s="2394"/>
      <c r="F15" s="2394"/>
      <c r="G15" s="2394"/>
      <c r="H15" s="2394"/>
      <c r="I15" s="2394"/>
      <c r="J15" s="2394"/>
      <c r="K15" s="2394"/>
      <c r="L15" s="2394"/>
      <c r="M15" s="2394"/>
      <c r="N15" s="2394"/>
    </row>
    <row r="16" spans="1:28" ht="18" customHeight="1">
      <c r="A16" s="2785" t="s">
        <v>2451</v>
      </c>
      <c r="B16" s="22">
        <v>1415</v>
      </c>
      <c r="C16" s="22">
        <v>184</v>
      </c>
      <c r="D16" s="22">
        <v>151</v>
      </c>
      <c r="E16" s="22">
        <v>100</v>
      </c>
      <c r="F16" s="22">
        <v>51</v>
      </c>
      <c r="G16" s="22">
        <v>26</v>
      </c>
      <c r="H16" s="22">
        <v>19</v>
      </c>
      <c r="I16" s="22">
        <v>7</v>
      </c>
      <c r="J16" s="22">
        <v>7</v>
      </c>
      <c r="K16" s="22">
        <v>1231</v>
      </c>
      <c r="L16" s="22">
        <v>40</v>
      </c>
      <c r="M16" s="22">
        <v>30</v>
      </c>
      <c r="N16" s="22">
        <v>11</v>
      </c>
    </row>
    <row r="17" spans="1:14" s="1849" customFormat="1" ht="18" customHeight="1">
      <c r="A17" s="2785" t="s">
        <v>671</v>
      </c>
      <c r="B17" s="22">
        <v>1227</v>
      </c>
      <c r="C17" s="22">
        <v>170</v>
      </c>
      <c r="D17" s="22">
        <v>146</v>
      </c>
      <c r="E17" s="22">
        <v>103</v>
      </c>
      <c r="F17" s="22">
        <v>43</v>
      </c>
      <c r="G17" s="22">
        <v>14</v>
      </c>
      <c r="H17" s="22">
        <v>10</v>
      </c>
      <c r="I17" s="22">
        <v>4</v>
      </c>
      <c r="J17" s="22">
        <v>10</v>
      </c>
      <c r="K17" s="22">
        <v>1057</v>
      </c>
      <c r="L17" s="22">
        <v>38</v>
      </c>
      <c r="M17" s="22">
        <v>21</v>
      </c>
      <c r="N17" s="22">
        <v>13</v>
      </c>
    </row>
    <row r="18" spans="1:14" s="391" customFormat="1" ht="18" customHeight="1">
      <c r="A18" s="707">
        <v>2</v>
      </c>
      <c r="B18" s="308">
        <f>C18+K18</f>
        <v>1363</v>
      </c>
      <c r="C18" s="308">
        <f>SUM(D18,G18,J18)</f>
        <v>143</v>
      </c>
      <c r="D18" s="308">
        <f>SUM(E18:F18)</f>
        <v>126</v>
      </c>
      <c r="E18" s="308">
        <v>93</v>
      </c>
      <c r="F18" s="308">
        <v>33</v>
      </c>
      <c r="G18" s="308">
        <f>SUM(H18:I18)</f>
        <v>7</v>
      </c>
      <c r="H18" s="308">
        <v>7</v>
      </c>
      <c r="I18" s="308" t="s">
        <v>443</v>
      </c>
      <c r="J18" s="308">
        <v>10</v>
      </c>
      <c r="K18" s="308">
        <v>1220</v>
      </c>
      <c r="L18" s="308">
        <v>53</v>
      </c>
      <c r="M18" s="308">
        <v>30</v>
      </c>
      <c r="N18" s="308">
        <v>13</v>
      </c>
    </row>
    <row r="19" spans="1:14" s="90" customFormat="1" ht="15" customHeight="1">
      <c r="A19" s="90" t="s">
        <v>4669</v>
      </c>
      <c r="B19" s="51"/>
      <c r="D19" s="51"/>
    </row>
    <row r="20" spans="1:14" s="90" customFormat="1" ht="15" customHeight="1">
      <c r="A20" s="90" t="s">
        <v>4668</v>
      </c>
    </row>
    <row r="21" spans="1:14" s="90" customFormat="1" ht="15" customHeight="1">
      <c r="A21" s="90" t="s">
        <v>4667</v>
      </c>
      <c r="N21" s="232"/>
    </row>
    <row r="22" spans="1:14" s="90" customFormat="1" ht="15" customHeight="1">
      <c r="A22" s="90" t="s">
        <v>4666</v>
      </c>
    </row>
    <row r="23" spans="1:14" s="90" customFormat="1" ht="15" customHeight="1">
      <c r="A23" s="90" t="s">
        <v>4665</v>
      </c>
    </row>
    <row r="24" spans="1:14" s="90" customFormat="1" ht="15" customHeight="1">
      <c r="A24" s="1866" t="s">
        <v>4664</v>
      </c>
    </row>
  </sheetData>
  <mergeCells count="18">
    <mergeCell ref="G9:I9"/>
    <mergeCell ref="G8:I8"/>
    <mergeCell ref="M8:M10"/>
    <mergeCell ref="A1:D1"/>
    <mergeCell ref="A2:D2"/>
    <mergeCell ref="A3:N3"/>
    <mergeCell ref="A6:A10"/>
    <mergeCell ref="B6:K6"/>
    <mergeCell ref="L6:N7"/>
    <mergeCell ref="B7:B10"/>
    <mergeCell ref="C7:J7"/>
    <mergeCell ref="N8:N10"/>
    <mergeCell ref="D8:F8"/>
    <mergeCell ref="K7:K10"/>
    <mergeCell ref="C8:C10"/>
    <mergeCell ref="J8:J10"/>
    <mergeCell ref="L8:L10"/>
    <mergeCell ref="D9:F9"/>
  </mergeCells>
  <phoneticPr fontId="20"/>
  <printOptions horizontalCentered="1"/>
  <pageMargins left="0.62992125984251968" right="0.62992125984251968" top="0.74803149606299213" bottom="0.74803149606299213" header="0.31496062992125984" footer="0.31496062992125984"/>
  <headerFooter alignWithMargins="0"/>
  <colBreaks count="1" manualBreakCount="1">
    <brk id="21" max="1048575" man="1"/>
  </colBreaks>
  <drawing r:id="rId1"/>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
  <sheetViews>
    <sheetView zoomScale="85" zoomScaleNormal="85" zoomScaleSheetLayoutView="100" workbookViewId="0">
      <selection sqref="A1:D1"/>
    </sheetView>
  </sheetViews>
  <sheetFormatPr defaultColWidth="9" defaultRowHeight="14.25"/>
  <cols>
    <col min="1" max="1" width="15.625" style="1985" customWidth="1"/>
    <col min="2" max="23" width="7.875" style="1985" customWidth="1"/>
    <col min="24" max="16384" width="9" style="1985"/>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017" customFormat="1" ht="26.1" customHeight="1">
      <c r="A3" s="3762" t="s">
        <v>4689</v>
      </c>
      <c r="B3" s="3762"/>
      <c r="C3" s="3762"/>
      <c r="D3" s="3762"/>
      <c r="E3" s="3762"/>
      <c r="F3" s="3762"/>
      <c r="G3" s="3762"/>
      <c r="H3" s="3762"/>
      <c r="I3" s="3762"/>
      <c r="J3" s="3762"/>
      <c r="K3" s="3762"/>
      <c r="L3" s="3762"/>
      <c r="M3" s="3762"/>
      <c r="N3" s="3762"/>
      <c r="O3" s="3762"/>
      <c r="P3" s="3762"/>
      <c r="Q3" s="3762"/>
      <c r="R3" s="3762"/>
      <c r="S3" s="3762"/>
      <c r="T3" s="3762"/>
      <c r="U3" s="3762"/>
      <c r="V3" s="3762"/>
      <c r="W3" s="3762"/>
    </row>
    <row r="4" spans="1:26" s="1991" customFormat="1" ht="15" customHeight="1">
      <c r="B4" s="90"/>
      <c r="C4" s="90"/>
      <c r="D4" s="90"/>
      <c r="E4" s="90"/>
      <c r="F4" s="90"/>
      <c r="G4" s="90"/>
      <c r="H4" s="90"/>
      <c r="I4" s="90"/>
      <c r="J4" s="90"/>
      <c r="K4" s="90"/>
      <c r="L4" s="90"/>
      <c r="M4" s="90"/>
      <c r="N4" s="90"/>
      <c r="O4" s="90"/>
      <c r="P4" s="90"/>
      <c r="Q4" s="90"/>
      <c r="R4" s="90"/>
      <c r="S4" s="90"/>
      <c r="T4" s="90"/>
      <c r="U4" s="90"/>
      <c r="V4" s="90"/>
      <c r="W4" s="90"/>
    </row>
    <row r="5" spans="1:26" ht="20.100000000000001" customHeight="1">
      <c r="A5" s="4001" t="s">
        <v>4688</v>
      </c>
      <c r="B5" s="3202"/>
      <c r="C5" s="3202"/>
      <c r="D5" s="3202"/>
      <c r="E5" s="3202"/>
      <c r="F5" s="3202"/>
      <c r="G5" s="3202"/>
      <c r="H5" s="3202"/>
      <c r="I5" s="3202"/>
      <c r="J5" s="3202"/>
      <c r="K5" s="3202"/>
      <c r="L5" s="3202"/>
      <c r="M5" s="3202"/>
      <c r="N5" s="3202"/>
      <c r="O5" s="3202"/>
      <c r="P5" s="3202"/>
      <c r="Q5" s="3202"/>
      <c r="R5" s="3202"/>
      <c r="S5" s="3202"/>
      <c r="T5" s="3202"/>
      <c r="U5" s="3202"/>
      <c r="V5" s="3202"/>
      <c r="W5" s="3202"/>
    </row>
    <row r="6" spans="1:26" s="1991" customFormat="1" ht="15" customHeight="1" thickBot="1">
      <c r="A6" s="1991" t="s">
        <v>215</v>
      </c>
    </row>
    <row r="7" spans="1:26" ht="18" customHeight="1" thickTop="1">
      <c r="A7" s="4002" t="s">
        <v>9</v>
      </c>
      <c r="B7" s="3523" t="s">
        <v>4680</v>
      </c>
      <c r="C7" s="3523"/>
      <c r="D7" s="3523"/>
      <c r="E7" s="3523"/>
      <c r="F7" s="3523"/>
      <c r="G7" s="3523"/>
      <c r="H7" s="3523"/>
      <c r="I7" s="3523"/>
      <c r="J7" s="3523"/>
      <c r="K7" s="3523"/>
      <c r="L7" s="3523"/>
      <c r="M7" s="3523"/>
      <c r="N7" s="3523"/>
      <c r="O7" s="3523"/>
      <c r="P7" s="3523" t="s">
        <v>4679</v>
      </c>
      <c r="Q7" s="3523"/>
      <c r="R7" s="3523"/>
      <c r="S7" s="3523"/>
      <c r="T7" s="3523"/>
      <c r="U7" s="3523"/>
      <c r="V7" s="3523"/>
      <c r="W7" s="3851"/>
    </row>
    <row r="8" spans="1:26" ht="18" customHeight="1">
      <c r="A8" s="3770"/>
      <c r="B8" s="3768" t="s">
        <v>25</v>
      </c>
      <c r="C8" s="4000"/>
      <c r="D8" s="3770" t="s">
        <v>4662</v>
      </c>
      <c r="E8" s="3768"/>
      <c r="F8" s="3768" t="s">
        <v>4661</v>
      </c>
      <c r="G8" s="3768"/>
      <c r="H8" s="3768" t="s">
        <v>4660</v>
      </c>
      <c r="I8" s="3768"/>
      <c r="J8" s="3768" t="s">
        <v>4659</v>
      </c>
      <c r="K8" s="3768"/>
      <c r="L8" s="3768" t="s">
        <v>4658</v>
      </c>
      <c r="M8" s="3768"/>
      <c r="N8" s="3768" t="s">
        <v>202</v>
      </c>
      <c r="O8" s="3768"/>
      <c r="P8" s="3768" t="s">
        <v>25</v>
      </c>
      <c r="Q8" s="3769"/>
      <c r="R8" s="4003" t="s">
        <v>4687</v>
      </c>
      <c r="S8" s="4004"/>
      <c r="T8" s="3768" t="s">
        <v>4686</v>
      </c>
      <c r="U8" s="3768"/>
      <c r="V8" s="3768" t="s">
        <v>202</v>
      </c>
      <c r="W8" s="3769"/>
    </row>
    <row r="9" spans="1:26" ht="18" customHeight="1">
      <c r="A9" s="3770"/>
      <c r="B9" s="2798" t="s">
        <v>1</v>
      </c>
      <c r="C9" s="2029" t="s">
        <v>2</v>
      </c>
      <c r="D9" s="2799" t="s">
        <v>1</v>
      </c>
      <c r="E9" s="2798" t="s">
        <v>2</v>
      </c>
      <c r="F9" s="2798" t="s">
        <v>1</v>
      </c>
      <c r="G9" s="2798" t="s">
        <v>2</v>
      </c>
      <c r="H9" s="2798" t="s">
        <v>1</v>
      </c>
      <c r="I9" s="2798" t="s">
        <v>2</v>
      </c>
      <c r="J9" s="2798" t="s">
        <v>1</v>
      </c>
      <c r="K9" s="2798" t="s">
        <v>2</v>
      </c>
      <c r="L9" s="2798" t="s">
        <v>1</v>
      </c>
      <c r="M9" s="2798" t="s">
        <v>2</v>
      </c>
      <c r="N9" s="2798" t="s">
        <v>1</v>
      </c>
      <c r="O9" s="2798" t="s">
        <v>2</v>
      </c>
      <c r="P9" s="2798" t="s">
        <v>1</v>
      </c>
      <c r="Q9" s="2221" t="s">
        <v>2</v>
      </c>
      <c r="R9" s="2798" t="s">
        <v>1</v>
      </c>
      <c r="S9" s="2798" t="s">
        <v>2</v>
      </c>
      <c r="T9" s="2798" t="s">
        <v>1</v>
      </c>
      <c r="U9" s="2798" t="s">
        <v>2</v>
      </c>
      <c r="V9" s="2798" t="s">
        <v>1</v>
      </c>
      <c r="W9" s="2221" t="s">
        <v>2</v>
      </c>
    </row>
    <row r="10" spans="1:26" s="2794" customFormat="1" ht="18" customHeight="1">
      <c r="A10" s="2797" t="s">
        <v>420</v>
      </c>
      <c r="B10" s="2796">
        <v>129</v>
      </c>
      <c r="C10" s="2396">
        <v>5</v>
      </c>
      <c r="D10" s="2396">
        <v>1</v>
      </c>
      <c r="E10" s="2795" t="s">
        <v>432</v>
      </c>
      <c r="F10" s="2396">
        <v>26</v>
      </c>
      <c r="G10" s="2396" t="s">
        <v>432</v>
      </c>
      <c r="H10" s="2396">
        <v>69</v>
      </c>
      <c r="I10" s="2396">
        <v>2</v>
      </c>
      <c r="J10" s="2396">
        <v>4</v>
      </c>
      <c r="K10" s="2793" t="s">
        <v>432</v>
      </c>
      <c r="L10" s="2396">
        <v>3</v>
      </c>
      <c r="M10" s="2793" t="s">
        <v>432</v>
      </c>
      <c r="N10" s="2396">
        <v>26</v>
      </c>
      <c r="O10" s="2396">
        <v>3</v>
      </c>
      <c r="P10" s="2396">
        <v>14</v>
      </c>
      <c r="Q10" s="2793" t="s">
        <v>432</v>
      </c>
      <c r="R10" s="2396">
        <v>2</v>
      </c>
      <c r="S10" s="2793" t="s">
        <v>432</v>
      </c>
      <c r="T10" s="2396">
        <v>6</v>
      </c>
      <c r="U10" s="2793" t="s">
        <v>432</v>
      </c>
      <c r="V10" s="2396">
        <v>6</v>
      </c>
      <c r="W10" s="2793" t="s">
        <v>432</v>
      </c>
    </row>
    <row r="11" spans="1:26" s="2792" customFormat="1" ht="18" customHeight="1">
      <c r="A11" s="470">
        <v>29</v>
      </c>
      <c r="B11" s="1216">
        <v>150</v>
      </c>
      <c r="C11" s="621">
        <v>30</v>
      </c>
      <c r="D11" s="621">
        <v>2</v>
      </c>
      <c r="E11" s="2793" t="s">
        <v>432</v>
      </c>
      <c r="F11" s="621">
        <v>22</v>
      </c>
      <c r="G11" s="2793">
        <v>2</v>
      </c>
      <c r="H11" s="621">
        <v>95</v>
      </c>
      <c r="I11" s="621">
        <v>27</v>
      </c>
      <c r="J11" s="621">
        <v>2</v>
      </c>
      <c r="K11" s="2793" t="s">
        <v>432</v>
      </c>
      <c r="L11" s="621">
        <v>2</v>
      </c>
      <c r="M11" s="2793" t="s">
        <v>432</v>
      </c>
      <c r="N11" s="621">
        <v>27</v>
      </c>
      <c r="O11" s="621">
        <v>1</v>
      </c>
      <c r="P11" s="621">
        <v>7</v>
      </c>
      <c r="Q11" s="2793">
        <v>2</v>
      </c>
      <c r="R11" s="621" t="s">
        <v>432</v>
      </c>
      <c r="S11" s="2793">
        <v>1</v>
      </c>
      <c r="T11" s="621">
        <v>4</v>
      </c>
      <c r="U11" s="2793" t="s">
        <v>432</v>
      </c>
      <c r="V11" s="621">
        <v>3</v>
      </c>
      <c r="W11" s="2793">
        <v>1</v>
      </c>
    </row>
    <row r="12" spans="1:26" s="2792" customFormat="1" ht="18" customHeight="1">
      <c r="A12" s="470">
        <v>30</v>
      </c>
      <c r="B12" s="621">
        <v>127</v>
      </c>
      <c r="C12" s="621">
        <v>24</v>
      </c>
      <c r="D12" s="621">
        <v>2</v>
      </c>
      <c r="E12" s="2793" t="s">
        <v>432</v>
      </c>
      <c r="F12" s="621">
        <v>34</v>
      </c>
      <c r="G12" s="621">
        <v>2</v>
      </c>
      <c r="H12" s="621">
        <v>64</v>
      </c>
      <c r="I12" s="621">
        <v>17</v>
      </c>
      <c r="J12" s="621">
        <v>4</v>
      </c>
      <c r="K12" s="2793">
        <v>1</v>
      </c>
      <c r="L12" s="621" t="s">
        <v>432</v>
      </c>
      <c r="M12" s="2793" t="s">
        <v>432</v>
      </c>
      <c r="N12" s="621">
        <v>23</v>
      </c>
      <c r="O12" s="621">
        <v>4</v>
      </c>
      <c r="P12" s="621">
        <v>26</v>
      </c>
      <c r="Q12" s="621" t="s">
        <v>432</v>
      </c>
      <c r="R12" s="2793" t="s">
        <v>432</v>
      </c>
      <c r="S12" s="621" t="s">
        <v>432</v>
      </c>
      <c r="T12" s="621">
        <v>9</v>
      </c>
      <c r="U12" s="2793" t="s">
        <v>432</v>
      </c>
      <c r="V12" s="621">
        <v>17</v>
      </c>
      <c r="W12" s="621" t="s">
        <v>432</v>
      </c>
    </row>
    <row r="13" spans="1:26" s="2792" customFormat="1" ht="18" customHeight="1">
      <c r="A13" s="470" t="s">
        <v>671</v>
      </c>
      <c r="B13" s="621">
        <v>129</v>
      </c>
      <c r="C13" s="621">
        <v>17</v>
      </c>
      <c r="D13" s="621">
        <v>4</v>
      </c>
      <c r="E13" s="2793">
        <v>1</v>
      </c>
      <c r="F13" s="621">
        <v>24</v>
      </c>
      <c r="G13" s="621">
        <v>1</v>
      </c>
      <c r="H13" s="621">
        <v>74</v>
      </c>
      <c r="I13" s="621">
        <v>10</v>
      </c>
      <c r="J13" s="621">
        <v>3</v>
      </c>
      <c r="K13" s="621" t="s">
        <v>432</v>
      </c>
      <c r="L13" s="2793">
        <v>4</v>
      </c>
      <c r="M13" s="2793" t="s">
        <v>432</v>
      </c>
      <c r="N13" s="621">
        <v>20</v>
      </c>
      <c r="O13" s="621">
        <v>5</v>
      </c>
      <c r="P13" s="621">
        <v>12</v>
      </c>
      <c r="Q13" s="2793">
        <v>2</v>
      </c>
      <c r="R13" s="2793">
        <v>1</v>
      </c>
      <c r="S13" s="2793" t="s">
        <v>432</v>
      </c>
      <c r="T13" s="621">
        <v>5</v>
      </c>
      <c r="U13" s="2793" t="s">
        <v>432</v>
      </c>
      <c r="V13" s="621">
        <v>6</v>
      </c>
      <c r="W13" s="2793">
        <v>2</v>
      </c>
    </row>
    <row r="14" spans="1:26" s="2789" customFormat="1" ht="18" customHeight="1">
      <c r="A14" s="2791">
        <v>2</v>
      </c>
      <c r="B14" s="661">
        <f>SUM(D14,F14,H14,J14,L14,N14)</f>
        <v>95</v>
      </c>
      <c r="C14" s="661">
        <f>SUM(E14,G14,I14,K14,M14,O14)</f>
        <v>31</v>
      </c>
      <c r="D14" s="661">
        <v>3</v>
      </c>
      <c r="E14" s="661" t="s">
        <v>443</v>
      </c>
      <c r="F14" s="661">
        <v>14</v>
      </c>
      <c r="G14" s="661" t="s">
        <v>443</v>
      </c>
      <c r="H14" s="661">
        <v>57</v>
      </c>
      <c r="I14" s="661">
        <v>26</v>
      </c>
      <c r="J14" s="661">
        <v>5</v>
      </c>
      <c r="K14" s="2790" t="s">
        <v>443</v>
      </c>
      <c r="L14" s="661">
        <v>2</v>
      </c>
      <c r="M14" s="2790" t="s">
        <v>443</v>
      </c>
      <c r="N14" s="661">
        <v>14</v>
      </c>
      <c r="O14" s="661">
        <v>5</v>
      </c>
      <c r="P14" s="661">
        <f>SUM(R14,T14,V14)</f>
        <v>5</v>
      </c>
      <c r="Q14" s="661">
        <f>SUM(S14,U14,W14)</f>
        <v>2</v>
      </c>
      <c r="R14" s="661" t="s">
        <v>443</v>
      </c>
      <c r="S14" s="2790" t="s">
        <v>443</v>
      </c>
      <c r="T14" s="661">
        <v>2</v>
      </c>
      <c r="U14" s="2790" t="s">
        <v>443</v>
      </c>
      <c r="V14" s="661">
        <v>3</v>
      </c>
      <c r="W14" s="661">
        <v>2</v>
      </c>
    </row>
    <row r="15" spans="1:26" s="1991" customFormat="1" ht="15" customHeight="1">
      <c r="A15" s="2788" t="s">
        <v>4594</v>
      </c>
      <c r="B15" s="2788"/>
      <c r="C15" s="2788"/>
      <c r="D15" s="2788"/>
      <c r="E15" s="1992"/>
    </row>
    <row r="16" spans="1:26" ht="15" customHeight="1"/>
  </sheetData>
  <mergeCells count="18">
    <mergeCell ref="P8:Q8"/>
    <mergeCell ref="J8:K8"/>
    <mergeCell ref="A1:D1"/>
    <mergeCell ref="A2:D2"/>
    <mergeCell ref="P7:W7"/>
    <mergeCell ref="T8:U8"/>
    <mergeCell ref="A3:W3"/>
    <mergeCell ref="B8:C8"/>
    <mergeCell ref="D8:E8"/>
    <mergeCell ref="F8:G8"/>
    <mergeCell ref="H8:I8"/>
    <mergeCell ref="A5:W5"/>
    <mergeCell ref="A7:A9"/>
    <mergeCell ref="N8:O8"/>
    <mergeCell ref="B7:O7"/>
    <mergeCell ref="V8:W8"/>
    <mergeCell ref="L8:M8"/>
    <mergeCell ref="R8:S8"/>
  </mergeCells>
  <phoneticPr fontId="20"/>
  <pageMargins left="0.62992125984251968" right="0.62992125984251968" top="0.74803149606299213" bottom="0.74803149606299213" header="0.31496062992125984" footer="0.31496062992125984"/>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zoomScaleNormal="100" zoomScaleSheetLayoutView="100" workbookViewId="0">
      <selection activeCell="G7" sqref="G7"/>
    </sheetView>
  </sheetViews>
  <sheetFormatPr defaultColWidth="9" defaultRowHeight="13.5"/>
  <cols>
    <col min="1" max="1" width="5.625" style="1" customWidth="1"/>
    <col min="2" max="2" width="25.625" style="1" customWidth="1"/>
    <col min="3" max="12" width="9.625" style="1" customWidth="1"/>
    <col min="13" max="16384" width="9" style="1"/>
  </cols>
  <sheetData>
    <row r="1" spans="1:12" s="1763" customFormat="1" ht="20.100000000000001" customHeight="1">
      <c r="A1" s="3046" t="str">
        <f>HYPERLINK("#目次!A1","【目次に戻る】")</f>
        <v>【目次に戻る】</v>
      </c>
      <c r="B1" s="3046"/>
      <c r="C1" s="3046"/>
      <c r="D1" s="3046"/>
      <c r="E1" s="1762"/>
      <c r="F1" s="1762"/>
      <c r="G1" s="1762"/>
      <c r="H1" s="1762"/>
      <c r="I1" s="1762"/>
      <c r="J1" s="1762"/>
      <c r="K1" s="1762"/>
      <c r="L1" s="1762"/>
    </row>
    <row r="2" spans="1:12"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row>
    <row r="3" spans="1:12" s="401" customFormat="1" ht="26.1" customHeight="1">
      <c r="A3" s="3047" t="s">
        <v>655</v>
      </c>
      <c r="B3" s="3047"/>
      <c r="C3" s="3047"/>
      <c r="D3" s="3047"/>
      <c r="E3" s="3047"/>
      <c r="F3" s="3047"/>
      <c r="G3" s="3047"/>
      <c r="H3" s="3047"/>
      <c r="I3" s="3047"/>
      <c r="J3" s="3047"/>
      <c r="K3" s="3047"/>
      <c r="L3" s="3047"/>
    </row>
    <row r="4" spans="1:12" s="90" customFormat="1" ht="15" customHeight="1">
      <c r="A4" s="111"/>
      <c r="B4" s="111"/>
      <c r="C4" s="111"/>
      <c r="D4" s="111"/>
      <c r="E4" s="111"/>
      <c r="F4" s="111"/>
      <c r="G4" s="111"/>
      <c r="H4" s="111"/>
      <c r="I4" s="111"/>
      <c r="J4" s="111"/>
      <c r="K4" s="111"/>
      <c r="L4" s="111"/>
    </row>
    <row r="5" spans="1:12" s="90" customFormat="1" ht="15" customHeight="1" thickBot="1">
      <c r="A5" s="35" t="s">
        <v>654</v>
      </c>
      <c r="K5" s="107"/>
      <c r="L5" s="106" t="s">
        <v>243</v>
      </c>
    </row>
    <row r="6" spans="1:12" s="24" customFormat="1" ht="18" customHeight="1" thickTop="1">
      <c r="A6" s="3076" t="s">
        <v>653</v>
      </c>
      <c r="B6" s="3130"/>
      <c r="C6" s="3066" t="s">
        <v>652</v>
      </c>
      <c r="D6" s="3067"/>
      <c r="E6" s="3066" t="s">
        <v>651</v>
      </c>
      <c r="F6" s="3067"/>
      <c r="G6" s="3066" t="s">
        <v>650</v>
      </c>
      <c r="H6" s="3067"/>
      <c r="I6" s="3066" t="s">
        <v>649</v>
      </c>
      <c r="J6" s="3067"/>
      <c r="K6" s="3067" t="s">
        <v>648</v>
      </c>
      <c r="L6" s="3067"/>
    </row>
    <row r="7" spans="1:12" s="24" customFormat="1" ht="18" customHeight="1">
      <c r="A7" s="3134"/>
      <c r="B7" s="3131"/>
      <c r="C7" s="347" t="s">
        <v>645</v>
      </c>
      <c r="D7" s="352" t="s">
        <v>644</v>
      </c>
      <c r="E7" s="347" t="s">
        <v>647</v>
      </c>
      <c r="F7" s="352" t="s">
        <v>646</v>
      </c>
      <c r="G7" s="347" t="s">
        <v>647</v>
      </c>
      <c r="H7" s="352" t="s">
        <v>646</v>
      </c>
      <c r="I7" s="347" t="s">
        <v>647</v>
      </c>
      <c r="J7" s="352" t="s">
        <v>646</v>
      </c>
      <c r="K7" s="346" t="s">
        <v>645</v>
      </c>
      <c r="L7" s="352" t="s">
        <v>644</v>
      </c>
    </row>
    <row r="8" spans="1:12" s="391" customFormat="1" ht="18" customHeight="1">
      <c r="A8" s="3143" t="s">
        <v>25</v>
      </c>
      <c r="B8" s="3144"/>
      <c r="C8" s="3142">
        <v>103722</v>
      </c>
      <c r="D8" s="3145"/>
      <c r="E8" s="3142">
        <v>103947</v>
      </c>
      <c r="F8" s="3145"/>
      <c r="G8" s="3142">
        <v>104083</v>
      </c>
      <c r="H8" s="3142"/>
      <c r="I8" s="3142">
        <f>I9+J9</f>
        <v>104292</v>
      </c>
      <c r="J8" s="3142"/>
      <c r="K8" s="3142">
        <f>K9+L9</f>
        <v>104811</v>
      </c>
      <c r="L8" s="3145"/>
    </row>
    <row r="9" spans="1:12" s="24" customFormat="1" ht="18" customHeight="1">
      <c r="A9" s="3072" t="s">
        <v>25</v>
      </c>
      <c r="B9" s="3037"/>
      <c r="C9" s="403">
        <v>75527</v>
      </c>
      <c r="D9" s="403">
        <v>28195</v>
      </c>
      <c r="E9" s="403">
        <v>75688</v>
      </c>
      <c r="F9" s="403">
        <v>28259</v>
      </c>
      <c r="G9" s="403">
        <v>75755</v>
      </c>
      <c r="H9" s="403">
        <v>28328</v>
      </c>
      <c r="I9" s="403">
        <v>75933</v>
      </c>
      <c r="J9" s="403">
        <v>28359</v>
      </c>
      <c r="K9" s="403">
        <f>K10+K15+K21+K22+K23</f>
        <v>76372</v>
      </c>
      <c r="L9" s="403">
        <f>L10+L15+L21+L22+L23</f>
        <v>28439</v>
      </c>
    </row>
    <row r="10" spans="1:12" s="24" customFormat="1" ht="18" customHeight="1">
      <c r="A10" s="3139" t="s">
        <v>643</v>
      </c>
      <c r="B10" s="405" t="s">
        <v>25</v>
      </c>
      <c r="C10" s="403">
        <v>72005</v>
      </c>
      <c r="D10" s="403">
        <v>19928</v>
      </c>
      <c r="E10" s="403">
        <v>72183</v>
      </c>
      <c r="F10" s="403">
        <v>20010</v>
      </c>
      <c r="G10" s="403">
        <v>72309</v>
      </c>
      <c r="H10" s="403">
        <v>20097</v>
      </c>
      <c r="I10" s="403">
        <f>SUM(I11:I14)</f>
        <v>72556</v>
      </c>
      <c r="J10" s="403">
        <f>SUM(J11:J14)</f>
        <v>20158</v>
      </c>
      <c r="K10" s="403">
        <f>SUM(K11:K14)</f>
        <v>73028</v>
      </c>
      <c r="L10" s="403">
        <f>SUM(L11:L14)</f>
        <v>20247</v>
      </c>
    </row>
    <row r="11" spans="1:12" s="24" customFormat="1" ht="18" customHeight="1">
      <c r="A11" s="3140"/>
      <c r="B11" s="404" t="s">
        <v>642</v>
      </c>
      <c r="C11" s="403">
        <v>59242</v>
      </c>
      <c r="D11" s="403">
        <v>7154</v>
      </c>
      <c r="E11" s="403">
        <v>59601</v>
      </c>
      <c r="F11" s="403">
        <v>7206</v>
      </c>
      <c r="G11" s="403">
        <v>59866</v>
      </c>
      <c r="H11" s="403">
        <v>7256</v>
      </c>
      <c r="I11" s="403">
        <v>60294</v>
      </c>
      <c r="J11" s="403">
        <v>7294</v>
      </c>
      <c r="K11" s="403">
        <v>60853</v>
      </c>
      <c r="L11" s="403">
        <v>7340</v>
      </c>
    </row>
    <row r="12" spans="1:12" s="24" customFormat="1" ht="18" customHeight="1">
      <c r="A12" s="3140"/>
      <c r="B12" s="404" t="s">
        <v>641</v>
      </c>
      <c r="C12" s="403">
        <v>7223</v>
      </c>
      <c r="D12" s="403">
        <v>6817</v>
      </c>
      <c r="E12" s="403">
        <v>7010</v>
      </c>
      <c r="F12" s="403">
        <v>6756</v>
      </c>
      <c r="G12" s="403">
        <v>6803</v>
      </c>
      <c r="H12" s="403">
        <v>6700</v>
      </c>
      <c r="I12" s="403">
        <v>6613</v>
      </c>
      <c r="J12" s="403">
        <v>6645</v>
      </c>
      <c r="K12" s="403">
        <v>6489</v>
      </c>
      <c r="L12" s="403">
        <v>6590</v>
      </c>
    </row>
    <row r="13" spans="1:12" s="24" customFormat="1" ht="18" customHeight="1">
      <c r="A13" s="3140"/>
      <c r="B13" s="404" t="s">
        <v>640</v>
      </c>
      <c r="C13" s="403">
        <v>5503</v>
      </c>
      <c r="D13" s="403">
        <v>5957</v>
      </c>
      <c r="E13" s="403">
        <v>5536</v>
      </c>
      <c r="F13" s="403">
        <v>6048</v>
      </c>
      <c r="G13" s="403">
        <v>5605</v>
      </c>
      <c r="H13" s="403">
        <v>6141</v>
      </c>
      <c r="I13" s="403">
        <v>5615</v>
      </c>
      <c r="J13" s="403">
        <v>6219</v>
      </c>
      <c r="K13" s="403">
        <f>5652</f>
        <v>5652</v>
      </c>
      <c r="L13" s="403">
        <v>6317</v>
      </c>
    </row>
    <row r="14" spans="1:12" s="24" customFormat="1" ht="18" customHeight="1">
      <c r="A14" s="3141"/>
      <c r="B14" s="406" t="s">
        <v>639</v>
      </c>
      <c r="C14" s="403">
        <v>37</v>
      </c>
      <c r="D14" s="407" t="s">
        <v>443</v>
      </c>
      <c r="E14" s="403">
        <v>36</v>
      </c>
      <c r="F14" s="407" t="s">
        <v>443</v>
      </c>
      <c r="G14" s="403">
        <v>35</v>
      </c>
      <c r="H14" s="407" t="s">
        <v>443</v>
      </c>
      <c r="I14" s="403">
        <v>34</v>
      </c>
      <c r="J14" s="407" t="s">
        <v>443</v>
      </c>
      <c r="K14" s="403">
        <v>34</v>
      </c>
      <c r="L14" s="407" t="s">
        <v>443</v>
      </c>
    </row>
    <row r="15" spans="1:12" s="24" customFormat="1" ht="18" customHeight="1">
      <c r="A15" s="3139" t="s">
        <v>638</v>
      </c>
      <c r="B15" s="405" t="s">
        <v>25</v>
      </c>
      <c r="C15" s="403">
        <v>1126</v>
      </c>
      <c r="D15" s="403">
        <v>3688</v>
      </c>
      <c r="E15" s="403">
        <v>1120</v>
      </c>
      <c r="F15" s="403">
        <v>3680</v>
      </c>
      <c r="G15" s="403">
        <v>1113</v>
      </c>
      <c r="H15" s="403">
        <v>3676</v>
      </c>
      <c r="I15" s="403">
        <f>SUM(I16:I20)</f>
        <v>1101</v>
      </c>
      <c r="J15" s="403">
        <f>SUM(J16:J20)</f>
        <v>3668</v>
      </c>
      <c r="K15" s="403">
        <f>SUM(K16:K20)</f>
        <v>1111</v>
      </c>
      <c r="L15" s="403">
        <f>SUM(L16:L20)</f>
        <v>3663</v>
      </c>
    </row>
    <row r="16" spans="1:12" s="24" customFormat="1" ht="18" customHeight="1">
      <c r="A16" s="3140"/>
      <c r="B16" s="404" t="s">
        <v>637</v>
      </c>
      <c r="C16" s="403">
        <v>387</v>
      </c>
      <c r="D16" s="403">
        <v>715</v>
      </c>
      <c r="E16" s="403">
        <v>385</v>
      </c>
      <c r="F16" s="403">
        <v>725</v>
      </c>
      <c r="G16" s="403">
        <v>378</v>
      </c>
      <c r="H16" s="403">
        <v>725</v>
      </c>
      <c r="I16" s="403">
        <v>369</v>
      </c>
      <c r="J16" s="403">
        <v>723</v>
      </c>
      <c r="K16" s="403">
        <v>364</v>
      </c>
      <c r="L16" s="403">
        <v>727</v>
      </c>
    </row>
    <row r="17" spans="1:12" s="24" customFormat="1" ht="18" customHeight="1">
      <c r="A17" s="3140"/>
      <c r="B17" s="404" t="s">
        <v>636</v>
      </c>
      <c r="C17" s="403">
        <v>14</v>
      </c>
      <c r="D17" s="403">
        <v>4</v>
      </c>
      <c r="E17" s="403">
        <v>14</v>
      </c>
      <c r="F17" s="403">
        <v>4</v>
      </c>
      <c r="G17" s="403">
        <v>12</v>
      </c>
      <c r="H17" s="403">
        <v>4</v>
      </c>
      <c r="I17" s="403">
        <v>13</v>
      </c>
      <c r="J17" s="403">
        <v>4</v>
      </c>
      <c r="K17" s="403">
        <f>25+3</f>
        <v>28</v>
      </c>
      <c r="L17" s="403">
        <v>10</v>
      </c>
    </row>
    <row r="18" spans="1:12" s="24" customFormat="1" ht="18" customHeight="1">
      <c r="A18" s="3140"/>
      <c r="B18" s="404" t="s">
        <v>635</v>
      </c>
      <c r="C18" s="403">
        <v>3</v>
      </c>
      <c r="D18" s="403">
        <v>3</v>
      </c>
      <c r="E18" s="403">
        <v>3</v>
      </c>
      <c r="F18" s="403">
        <v>3</v>
      </c>
      <c r="G18" s="403">
        <v>3</v>
      </c>
      <c r="H18" s="403">
        <v>3</v>
      </c>
      <c r="I18" s="403">
        <v>3</v>
      </c>
      <c r="J18" s="403">
        <v>3</v>
      </c>
      <c r="K18" s="403">
        <v>2</v>
      </c>
      <c r="L18" s="403">
        <v>3</v>
      </c>
    </row>
    <row r="19" spans="1:12" s="24" customFormat="1" ht="18" customHeight="1">
      <c r="A19" s="3140"/>
      <c r="B19" s="404" t="s">
        <v>634</v>
      </c>
      <c r="C19" s="407" t="s">
        <v>443</v>
      </c>
      <c r="D19" s="403">
        <v>35</v>
      </c>
      <c r="E19" s="407" t="s">
        <v>443</v>
      </c>
      <c r="F19" s="403">
        <v>35</v>
      </c>
      <c r="G19" s="407" t="s">
        <v>443</v>
      </c>
      <c r="H19" s="403">
        <v>35</v>
      </c>
      <c r="I19" s="407" t="s">
        <v>443</v>
      </c>
      <c r="J19" s="403">
        <v>35</v>
      </c>
      <c r="K19" s="407" t="s">
        <v>443</v>
      </c>
      <c r="L19" s="403">
        <v>35</v>
      </c>
    </row>
    <row r="20" spans="1:12" s="24" customFormat="1" ht="18" customHeight="1">
      <c r="A20" s="3141"/>
      <c r="B20" s="406" t="s">
        <v>633</v>
      </c>
      <c r="C20" s="403">
        <v>722</v>
      </c>
      <c r="D20" s="403">
        <v>2931</v>
      </c>
      <c r="E20" s="403">
        <v>718</v>
      </c>
      <c r="F20" s="403">
        <v>2913</v>
      </c>
      <c r="G20" s="403">
        <v>720</v>
      </c>
      <c r="H20" s="403">
        <v>2909</v>
      </c>
      <c r="I20" s="403">
        <v>716</v>
      </c>
      <c r="J20" s="403">
        <v>2903</v>
      </c>
      <c r="K20" s="403">
        <v>717</v>
      </c>
      <c r="L20" s="403">
        <v>2888</v>
      </c>
    </row>
    <row r="21" spans="1:12" s="24" customFormat="1" ht="18" customHeight="1">
      <c r="A21" s="3072" t="s">
        <v>632</v>
      </c>
      <c r="B21" s="3037"/>
      <c r="C21" s="403">
        <v>585</v>
      </c>
      <c r="D21" s="403">
        <v>1120</v>
      </c>
      <c r="E21" s="403">
        <v>562</v>
      </c>
      <c r="F21" s="403">
        <v>1096</v>
      </c>
      <c r="G21" s="403">
        <v>547</v>
      </c>
      <c r="H21" s="403">
        <v>1080</v>
      </c>
      <c r="I21" s="403">
        <v>527</v>
      </c>
      <c r="J21" s="403">
        <v>1061</v>
      </c>
      <c r="K21" s="403">
        <v>506</v>
      </c>
      <c r="L21" s="403">
        <v>1055</v>
      </c>
    </row>
    <row r="22" spans="1:12" s="24" customFormat="1" ht="18" customHeight="1">
      <c r="A22" s="3072" t="s">
        <v>631</v>
      </c>
      <c r="B22" s="3037"/>
      <c r="C22" s="403">
        <v>663</v>
      </c>
      <c r="D22" s="403">
        <v>1850</v>
      </c>
      <c r="E22" s="403">
        <v>647</v>
      </c>
      <c r="F22" s="403">
        <v>1847</v>
      </c>
      <c r="G22" s="403">
        <v>638</v>
      </c>
      <c r="H22" s="403">
        <v>1848</v>
      </c>
      <c r="I22" s="403">
        <v>625</v>
      </c>
      <c r="J22" s="403">
        <v>1831</v>
      </c>
      <c r="K22" s="403">
        <v>616</v>
      </c>
      <c r="L22" s="403">
        <v>1833</v>
      </c>
    </row>
    <row r="23" spans="1:12" s="24" customFormat="1" ht="18" customHeight="1">
      <c r="A23" s="3136" t="s">
        <v>630</v>
      </c>
      <c r="B23" s="405" t="s">
        <v>25</v>
      </c>
      <c r="C23" s="403">
        <v>1148</v>
      </c>
      <c r="D23" s="403">
        <v>1609</v>
      </c>
      <c r="E23" s="403">
        <v>1176</v>
      </c>
      <c r="F23" s="403">
        <v>1626</v>
      </c>
      <c r="G23" s="403">
        <v>1148</v>
      </c>
      <c r="H23" s="403">
        <v>1627</v>
      </c>
      <c r="I23" s="403">
        <f>SUM(I24:I27)</f>
        <v>1124</v>
      </c>
      <c r="J23" s="403">
        <f>SUM(J24:J27)</f>
        <v>1641</v>
      </c>
      <c r="K23" s="403">
        <f>SUM(K24:K27)</f>
        <v>1111</v>
      </c>
      <c r="L23" s="403">
        <f>SUM(L24:L27)</f>
        <v>1641</v>
      </c>
    </row>
    <row r="24" spans="1:12" s="24" customFormat="1" ht="18" customHeight="1">
      <c r="A24" s="3137"/>
      <c r="B24" s="404" t="s">
        <v>629</v>
      </c>
      <c r="C24" s="403">
        <v>6</v>
      </c>
      <c r="D24" s="403">
        <v>4</v>
      </c>
      <c r="E24" s="403">
        <v>6</v>
      </c>
      <c r="F24" s="403">
        <v>3</v>
      </c>
      <c r="G24" s="403">
        <v>5</v>
      </c>
      <c r="H24" s="403">
        <v>3</v>
      </c>
      <c r="I24" s="403">
        <v>5</v>
      </c>
      <c r="J24" s="403">
        <v>3</v>
      </c>
      <c r="K24" s="403">
        <v>5</v>
      </c>
      <c r="L24" s="403">
        <v>3</v>
      </c>
    </row>
    <row r="25" spans="1:12" s="24" customFormat="1" ht="18" customHeight="1">
      <c r="A25" s="3137"/>
      <c r="B25" s="404" t="s">
        <v>628</v>
      </c>
      <c r="C25" s="403">
        <v>22</v>
      </c>
      <c r="D25" s="403">
        <v>96</v>
      </c>
      <c r="E25" s="403">
        <v>23</v>
      </c>
      <c r="F25" s="403">
        <v>97</v>
      </c>
      <c r="G25" s="403">
        <v>23</v>
      </c>
      <c r="H25" s="403">
        <v>100</v>
      </c>
      <c r="I25" s="403">
        <v>25</v>
      </c>
      <c r="J25" s="403">
        <v>100</v>
      </c>
      <c r="K25" s="403">
        <v>25</v>
      </c>
      <c r="L25" s="403">
        <v>100</v>
      </c>
    </row>
    <row r="26" spans="1:12" s="24" customFormat="1" ht="18" customHeight="1">
      <c r="A26" s="3137"/>
      <c r="B26" s="404" t="s">
        <v>627</v>
      </c>
      <c r="C26" s="403">
        <v>27</v>
      </c>
      <c r="D26" s="403">
        <v>3</v>
      </c>
      <c r="E26" s="403">
        <v>23</v>
      </c>
      <c r="F26" s="403">
        <v>3</v>
      </c>
      <c r="G26" s="403">
        <v>23</v>
      </c>
      <c r="H26" s="403">
        <v>3</v>
      </c>
      <c r="I26" s="403">
        <v>22</v>
      </c>
      <c r="J26" s="403">
        <v>3</v>
      </c>
      <c r="K26" s="403">
        <v>21</v>
      </c>
      <c r="L26" s="403">
        <v>3</v>
      </c>
    </row>
    <row r="27" spans="1:12" s="24" customFormat="1" ht="18" customHeight="1">
      <c r="A27" s="3137"/>
      <c r="B27" s="356" t="s">
        <v>626</v>
      </c>
      <c r="C27" s="403">
        <v>1093</v>
      </c>
      <c r="D27" s="403">
        <v>1506</v>
      </c>
      <c r="E27" s="403">
        <v>1124</v>
      </c>
      <c r="F27" s="403">
        <v>1523</v>
      </c>
      <c r="G27" s="403">
        <v>1097</v>
      </c>
      <c r="H27" s="403">
        <v>1521</v>
      </c>
      <c r="I27" s="403">
        <f>I9-I10-I15-I21-I22-I24-I25-I26</f>
        <v>1072</v>
      </c>
      <c r="J27" s="403">
        <f>J9-J10-J15-J21-J22-J24-J25-J26</f>
        <v>1535</v>
      </c>
      <c r="K27" s="403">
        <f>76372-75312</f>
        <v>1060</v>
      </c>
      <c r="L27" s="403">
        <v>1535</v>
      </c>
    </row>
    <row r="28" spans="1:12" s="24" customFormat="1" ht="18" customHeight="1">
      <c r="A28" s="3138"/>
      <c r="B28" s="402" t="s">
        <v>625</v>
      </c>
      <c r="C28" s="3135" t="s">
        <v>624</v>
      </c>
      <c r="D28" s="3103"/>
      <c r="E28" s="3103"/>
      <c r="F28" s="3103"/>
      <c r="G28" s="3103"/>
      <c r="H28" s="3103"/>
      <c r="I28" s="3103"/>
      <c r="J28" s="3103"/>
      <c r="K28" s="3103"/>
      <c r="L28" s="3103"/>
    </row>
    <row r="29" spans="1:12" s="90" customFormat="1" ht="15" customHeight="1">
      <c r="A29" s="134" t="s">
        <v>623</v>
      </c>
      <c r="B29" s="134"/>
      <c r="C29" s="134"/>
      <c r="D29" s="134"/>
      <c r="E29" s="134"/>
      <c r="F29" s="134"/>
      <c r="G29" s="134"/>
      <c r="H29" s="134"/>
      <c r="I29" s="134"/>
      <c r="J29" s="40"/>
      <c r="K29" s="40"/>
      <c r="L29" s="40"/>
    </row>
    <row r="30" spans="1:12" s="90" customFormat="1" ht="15" customHeight="1">
      <c r="A30" s="90" t="s">
        <v>622</v>
      </c>
      <c r="H30" s="390"/>
      <c r="I30" s="390"/>
      <c r="J30" s="390"/>
    </row>
  </sheetData>
  <mergeCells count="22">
    <mergeCell ref="A1:D1"/>
    <mergeCell ref="A2:D2"/>
    <mergeCell ref="A3:L3"/>
    <mergeCell ref="I6:J6"/>
    <mergeCell ref="G8:H8"/>
    <mergeCell ref="I8:J8"/>
    <mergeCell ref="A8:B8"/>
    <mergeCell ref="E8:F8"/>
    <mergeCell ref="E6:F6"/>
    <mergeCell ref="G6:H6"/>
    <mergeCell ref="A6:B7"/>
    <mergeCell ref="C6:D6"/>
    <mergeCell ref="C8:D8"/>
    <mergeCell ref="K6:L6"/>
    <mergeCell ref="K8:L8"/>
    <mergeCell ref="C28:L28"/>
    <mergeCell ref="A23:A28"/>
    <mergeCell ref="A22:B22"/>
    <mergeCell ref="A21:B21"/>
    <mergeCell ref="A9:B9"/>
    <mergeCell ref="A10:A14"/>
    <mergeCell ref="A15:A20"/>
  </mergeCells>
  <phoneticPr fontId="20"/>
  <pageMargins left="0.62992125984251968" right="0.62992125984251968" top="0.74803149606299213" bottom="0.74803149606299213" header="0.31496062992125984" footer="0.31496062992125984"/>
  <headerFooter alignWithMargins="0"/>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6"/>
  <sheetViews>
    <sheetView zoomScale="85" zoomScaleNormal="85" zoomScaleSheetLayoutView="100" workbookViewId="0">
      <selection activeCell="A2" sqref="A2:D2"/>
    </sheetView>
  </sheetViews>
  <sheetFormatPr defaultColWidth="9" defaultRowHeight="14.25"/>
  <cols>
    <col min="1" max="1" width="12.625" style="1985" customWidth="1"/>
    <col min="2" max="3" width="5.125" style="1985" customWidth="1"/>
    <col min="4" max="23" width="4.125" style="1985" customWidth="1"/>
    <col min="24" max="25" width="4.625" style="1985" customWidth="1"/>
    <col min="26" max="41" width="4.125" style="1985" customWidth="1"/>
    <col min="42" max="43" width="5.125" style="1985" customWidth="1"/>
    <col min="44" max="16384" width="9" style="1985"/>
  </cols>
  <sheetData>
    <row r="1" spans="1:43"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43"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43" s="2017" customFormat="1" ht="26.1" customHeight="1">
      <c r="A3" s="3762" t="s">
        <v>4710</v>
      </c>
      <c r="B3" s="3762"/>
      <c r="C3" s="3762"/>
      <c r="D3" s="3762"/>
      <c r="E3" s="3762"/>
      <c r="F3" s="3762"/>
      <c r="G3" s="3762"/>
      <c r="H3" s="3762"/>
      <c r="I3" s="3762"/>
      <c r="J3" s="3762"/>
      <c r="K3" s="3762"/>
      <c r="L3" s="3762"/>
      <c r="M3" s="3762"/>
      <c r="N3" s="3762"/>
      <c r="O3" s="3762"/>
      <c r="P3" s="3762"/>
      <c r="Q3" s="3762"/>
      <c r="R3" s="3762"/>
      <c r="S3" s="3762"/>
      <c r="T3" s="3762"/>
      <c r="U3" s="3762"/>
      <c r="V3" s="3762"/>
      <c r="W3" s="3762"/>
      <c r="X3" s="3762"/>
      <c r="Y3" s="3762"/>
      <c r="Z3" s="3762"/>
      <c r="AA3" s="3762"/>
      <c r="AB3" s="3762"/>
      <c r="AC3" s="3762"/>
      <c r="AD3" s="3762"/>
      <c r="AE3" s="3762"/>
      <c r="AF3" s="3762"/>
      <c r="AG3" s="3762"/>
      <c r="AH3" s="3762"/>
      <c r="AI3" s="3762"/>
      <c r="AJ3" s="3762"/>
      <c r="AK3" s="3762"/>
      <c r="AL3" s="3762"/>
      <c r="AM3" s="3762"/>
      <c r="AN3" s="3762"/>
      <c r="AO3" s="3762"/>
      <c r="AP3" s="3762"/>
      <c r="AQ3" s="3762"/>
    </row>
    <row r="4" spans="1:43" s="1991" customFormat="1" ht="15" customHeight="1"/>
    <row r="5" spans="1:43" s="1991" customFormat="1" ht="15" customHeight="1" thickBot="1">
      <c r="A5" s="1991" t="s">
        <v>215</v>
      </c>
    </row>
    <row r="6" spans="1:43" ht="18" customHeight="1" thickTop="1">
      <c r="A6" s="4013" t="s">
        <v>322</v>
      </c>
      <c r="B6" s="4020" t="s">
        <v>25</v>
      </c>
      <c r="C6" s="4021"/>
      <c r="D6" s="4024" t="s">
        <v>4709</v>
      </c>
      <c r="E6" s="4005"/>
      <c r="F6" s="4005" t="s">
        <v>4708</v>
      </c>
      <c r="G6" s="4005"/>
      <c r="H6" s="4005" t="s">
        <v>4707</v>
      </c>
      <c r="I6" s="4005"/>
      <c r="J6" s="4005" t="s">
        <v>4706</v>
      </c>
      <c r="K6" s="4005"/>
      <c r="L6" s="4009" t="s">
        <v>4705</v>
      </c>
      <c r="M6" s="4010"/>
      <c r="N6" s="4005" t="s">
        <v>4704</v>
      </c>
      <c r="O6" s="4005"/>
      <c r="P6" s="4005" t="s">
        <v>4703</v>
      </c>
      <c r="Q6" s="4005"/>
      <c r="R6" s="4005" t="s">
        <v>4702</v>
      </c>
      <c r="S6" s="4005"/>
      <c r="T6" s="4005" t="s">
        <v>4701</v>
      </c>
      <c r="U6" s="4005"/>
      <c r="V6" s="4005" t="s">
        <v>4700</v>
      </c>
      <c r="W6" s="4005"/>
      <c r="X6" s="4005" t="s">
        <v>4699</v>
      </c>
      <c r="Y6" s="4005"/>
      <c r="Z6" s="4005" t="s">
        <v>4698</v>
      </c>
      <c r="AA6" s="4005"/>
      <c r="AB6" s="4017" t="s">
        <v>4697</v>
      </c>
      <c r="AC6" s="4018"/>
      <c r="AD6" s="4018"/>
      <c r="AE6" s="4018"/>
      <c r="AF6" s="4018"/>
      <c r="AG6" s="4018"/>
      <c r="AH6" s="4018"/>
      <c r="AI6" s="4019"/>
      <c r="AJ6" s="4009" t="s">
        <v>4696</v>
      </c>
      <c r="AK6" s="4010"/>
      <c r="AL6" s="4005" t="s">
        <v>4695</v>
      </c>
      <c r="AM6" s="4005"/>
      <c r="AN6" s="4005" t="s">
        <v>4694</v>
      </c>
      <c r="AO6" s="4005"/>
      <c r="AP6" s="4005" t="s">
        <v>4693</v>
      </c>
      <c r="AQ6" s="4006"/>
    </row>
    <row r="7" spans="1:43" ht="80.099999999999994" customHeight="1">
      <c r="A7" s="4014"/>
      <c r="B7" s="4022"/>
      <c r="C7" s="4023"/>
      <c r="D7" s="4016"/>
      <c r="E7" s="4007"/>
      <c r="F7" s="4007"/>
      <c r="G7" s="4007"/>
      <c r="H7" s="4007"/>
      <c r="I7" s="4007"/>
      <c r="J7" s="4007"/>
      <c r="K7" s="4007"/>
      <c r="L7" s="4011"/>
      <c r="M7" s="4012"/>
      <c r="N7" s="4007"/>
      <c r="O7" s="4007"/>
      <c r="P7" s="4007"/>
      <c r="Q7" s="4007"/>
      <c r="R7" s="4007"/>
      <c r="S7" s="4007"/>
      <c r="T7" s="4007"/>
      <c r="U7" s="4007"/>
      <c r="V7" s="4007"/>
      <c r="W7" s="4007"/>
      <c r="X7" s="4007"/>
      <c r="Y7" s="4007"/>
      <c r="Z7" s="4007"/>
      <c r="AA7" s="4007"/>
      <c r="AB7" s="4008" t="s">
        <v>4692</v>
      </c>
      <c r="AC7" s="4016"/>
      <c r="AD7" s="4007" t="s">
        <v>4691</v>
      </c>
      <c r="AE7" s="4007"/>
      <c r="AF7" s="4008" t="s">
        <v>4690</v>
      </c>
      <c r="AG7" s="4016"/>
      <c r="AH7" s="4007" t="s">
        <v>2516</v>
      </c>
      <c r="AI7" s="4007"/>
      <c r="AJ7" s="4011"/>
      <c r="AK7" s="4012"/>
      <c r="AL7" s="4007"/>
      <c r="AM7" s="4007"/>
      <c r="AN7" s="4007"/>
      <c r="AO7" s="4007"/>
      <c r="AP7" s="4007"/>
      <c r="AQ7" s="4008"/>
    </row>
    <row r="8" spans="1:43" ht="18" customHeight="1">
      <c r="A8" s="4015"/>
      <c r="B8" s="2804" t="s">
        <v>1</v>
      </c>
      <c r="C8" s="2806" t="s">
        <v>2</v>
      </c>
      <c r="D8" s="2805" t="s">
        <v>1</v>
      </c>
      <c r="E8" s="2804" t="s">
        <v>2</v>
      </c>
      <c r="F8" s="2804" t="s">
        <v>1</v>
      </c>
      <c r="G8" s="2804" t="s">
        <v>2</v>
      </c>
      <c r="H8" s="2804" t="s">
        <v>1</v>
      </c>
      <c r="I8" s="2804" t="s">
        <v>2</v>
      </c>
      <c r="J8" s="2804" t="s">
        <v>1</v>
      </c>
      <c r="K8" s="2804" t="s">
        <v>2</v>
      </c>
      <c r="L8" s="2804" t="s">
        <v>1</v>
      </c>
      <c r="M8" s="2804" t="s">
        <v>2</v>
      </c>
      <c r="N8" s="2804" t="s">
        <v>1</v>
      </c>
      <c r="O8" s="2804" t="s">
        <v>2</v>
      </c>
      <c r="P8" s="2804" t="s">
        <v>1</v>
      </c>
      <c r="Q8" s="2804" t="s">
        <v>2</v>
      </c>
      <c r="R8" s="2804" t="s">
        <v>1</v>
      </c>
      <c r="S8" s="2804" t="s">
        <v>2</v>
      </c>
      <c r="T8" s="2804" t="s">
        <v>1</v>
      </c>
      <c r="U8" s="2804" t="s">
        <v>2</v>
      </c>
      <c r="V8" s="2804" t="s">
        <v>1</v>
      </c>
      <c r="W8" s="2804" t="s">
        <v>2</v>
      </c>
      <c r="X8" s="2804" t="s">
        <v>1</v>
      </c>
      <c r="Y8" s="2804" t="s">
        <v>2</v>
      </c>
      <c r="Z8" s="2804" t="s">
        <v>1</v>
      </c>
      <c r="AA8" s="2804" t="s">
        <v>2</v>
      </c>
      <c r="AB8" s="2804" t="s">
        <v>1</v>
      </c>
      <c r="AC8" s="2804" t="s">
        <v>2</v>
      </c>
      <c r="AD8" s="2804" t="s">
        <v>1</v>
      </c>
      <c r="AE8" s="2804" t="s">
        <v>2</v>
      </c>
      <c r="AF8" s="2804" t="s">
        <v>1</v>
      </c>
      <c r="AG8" s="2804" t="s">
        <v>2</v>
      </c>
      <c r="AH8" s="2804" t="s">
        <v>1</v>
      </c>
      <c r="AI8" s="2804" t="s">
        <v>2</v>
      </c>
      <c r="AJ8" s="2804" t="s">
        <v>1</v>
      </c>
      <c r="AK8" s="2804" t="s">
        <v>2</v>
      </c>
      <c r="AL8" s="2804" t="s">
        <v>1</v>
      </c>
      <c r="AM8" s="2804" t="s">
        <v>2</v>
      </c>
      <c r="AN8" s="2804" t="s">
        <v>1</v>
      </c>
      <c r="AO8" s="2804" t="s">
        <v>2</v>
      </c>
      <c r="AP8" s="2804" t="s">
        <v>1</v>
      </c>
      <c r="AQ8" s="2803" t="s">
        <v>2</v>
      </c>
    </row>
    <row r="9" spans="1:43" s="2794" customFormat="1" ht="18" customHeight="1">
      <c r="A9" s="2797" t="s">
        <v>420</v>
      </c>
      <c r="B9" s="2369">
        <v>1486</v>
      </c>
      <c r="C9" s="2369">
        <v>286</v>
      </c>
      <c r="D9" s="2802">
        <v>1</v>
      </c>
      <c r="E9" s="2802" t="s">
        <v>432</v>
      </c>
      <c r="F9" s="2369">
        <v>4</v>
      </c>
      <c r="G9" s="2369" t="s">
        <v>432</v>
      </c>
      <c r="H9" s="2802" t="s">
        <v>432</v>
      </c>
      <c r="I9" s="2802" t="s">
        <v>432</v>
      </c>
      <c r="J9" s="2802">
        <v>2</v>
      </c>
      <c r="K9" s="2369">
        <v>1</v>
      </c>
      <c r="L9" s="2369">
        <v>2</v>
      </c>
      <c r="M9" s="2369" t="s">
        <v>432</v>
      </c>
      <c r="N9" s="2369">
        <v>2</v>
      </c>
      <c r="O9" s="2369">
        <v>3</v>
      </c>
      <c r="P9" s="2802" t="s">
        <v>432</v>
      </c>
      <c r="Q9" s="2802" t="s">
        <v>432</v>
      </c>
      <c r="R9" s="2802" t="s">
        <v>432</v>
      </c>
      <c r="S9" s="2802" t="s">
        <v>432</v>
      </c>
      <c r="T9" s="2369" t="s">
        <v>432</v>
      </c>
      <c r="U9" s="2802" t="s">
        <v>432</v>
      </c>
      <c r="V9" s="2369">
        <v>15</v>
      </c>
      <c r="W9" s="2369">
        <v>3</v>
      </c>
      <c r="X9" s="2369">
        <v>187</v>
      </c>
      <c r="Y9" s="2369">
        <v>8</v>
      </c>
      <c r="Z9" s="2802" t="s">
        <v>432</v>
      </c>
      <c r="AA9" s="2802" t="s">
        <v>432</v>
      </c>
      <c r="AB9" s="2369">
        <v>4</v>
      </c>
      <c r="AC9" s="2802">
        <v>1</v>
      </c>
      <c r="AD9" s="2369" t="s">
        <v>432</v>
      </c>
      <c r="AE9" s="2802" t="s">
        <v>432</v>
      </c>
      <c r="AF9" s="2802" t="s">
        <v>432</v>
      </c>
      <c r="AG9" s="2802" t="s">
        <v>432</v>
      </c>
      <c r="AH9" s="2802" t="s">
        <v>432</v>
      </c>
      <c r="AI9" s="2802" t="s">
        <v>432</v>
      </c>
      <c r="AJ9" s="2802" t="s">
        <v>432</v>
      </c>
      <c r="AK9" s="2802" t="s">
        <v>432</v>
      </c>
      <c r="AL9" s="2369" t="s">
        <v>432</v>
      </c>
      <c r="AM9" s="2369">
        <v>6</v>
      </c>
      <c r="AN9" s="2802" t="s">
        <v>432</v>
      </c>
      <c r="AO9" s="2802" t="s">
        <v>432</v>
      </c>
      <c r="AP9" s="2369">
        <v>1269</v>
      </c>
      <c r="AQ9" s="2369">
        <v>264</v>
      </c>
    </row>
    <row r="10" spans="1:43" s="2792" customFormat="1" ht="18" customHeight="1">
      <c r="A10" s="470">
        <v>29</v>
      </c>
      <c r="B10" s="709">
        <v>991</v>
      </c>
      <c r="C10" s="709">
        <v>289</v>
      </c>
      <c r="D10" s="709" t="s">
        <v>432</v>
      </c>
      <c r="E10" s="2802" t="s">
        <v>432</v>
      </c>
      <c r="F10" s="709">
        <v>4</v>
      </c>
      <c r="G10" s="2802" t="s">
        <v>432</v>
      </c>
      <c r="H10" s="2802" t="s">
        <v>432</v>
      </c>
      <c r="I10" s="2802" t="s">
        <v>432</v>
      </c>
      <c r="J10" s="709">
        <v>3</v>
      </c>
      <c r="K10" s="709" t="s">
        <v>432</v>
      </c>
      <c r="L10" s="709">
        <v>4</v>
      </c>
      <c r="M10" s="2802">
        <v>3</v>
      </c>
      <c r="N10" s="709">
        <v>3</v>
      </c>
      <c r="O10" s="709">
        <v>4</v>
      </c>
      <c r="P10" s="2802" t="s">
        <v>432</v>
      </c>
      <c r="Q10" s="2802" t="s">
        <v>432</v>
      </c>
      <c r="R10" s="2802" t="s">
        <v>432</v>
      </c>
      <c r="S10" s="2802" t="s">
        <v>432</v>
      </c>
      <c r="T10" s="2802" t="s">
        <v>432</v>
      </c>
      <c r="U10" s="2802" t="s">
        <v>432</v>
      </c>
      <c r="V10" s="709">
        <v>14</v>
      </c>
      <c r="W10" s="709">
        <v>5</v>
      </c>
      <c r="X10" s="709">
        <v>112</v>
      </c>
      <c r="Y10" s="709">
        <v>15</v>
      </c>
      <c r="Z10" s="2802" t="s">
        <v>432</v>
      </c>
      <c r="AA10" s="2802" t="s">
        <v>432</v>
      </c>
      <c r="AB10" s="709">
        <v>9</v>
      </c>
      <c r="AC10" s="709">
        <v>1</v>
      </c>
      <c r="AD10" s="2802" t="s">
        <v>432</v>
      </c>
      <c r="AE10" s="2802" t="s">
        <v>432</v>
      </c>
      <c r="AF10" s="2802" t="s">
        <v>432</v>
      </c>
      <c r="AG10" s="2802" t="s">
        <v>432</v>
      </c>
      <c r="AH10" s="2802" t="s">
        <v>432</v>
      </c>
      <c r="AI10" s="2802" t="s">
        <v>432</v>
      </c>
      <c r="AJ10" s="2802" t="s">
        <v>432</v>
      </c>
      <c r="AK10" s="2802" t="s">
        <v>432</v>
      </c>
      <c r="AL10" s="2802" t="s">
        <v>432</v>
      </c>
      <c r="AM10" s="709">
        <v>9</v>
      </c>
      <c r="AN10" s="2802" t="s">
        <v>432</v>
      </c>
      <c r="AO10" s="2802" t="s">
        <v>432</v>
      </c>
      <c r="AP10" s="709">
        <v>842</v>
      </c>
      <c r="AQ10" s="709">
        <v>252</v>
      </c>
    </row>
    <row r="11" spans="1:43" s="2792" customFormat="1" ht="18" customHeight="1">
      <c r="A11" s="470">
        <v>30</v>
      </c>
      <c r="B11" s="709">
        <v>906</v>
      </c>
      <c r="C11" s="709">
        <v>325</v>
      </c>
      <c r="D11" s="2802" t="s">
        <v>432</v>
      </c>
      <c r="E11" s="2802" t="s">
        <v>432</v>
      </c>
      <c r="F11" s="709">
        <v>10</v>
      </c>
      <c r="G11" s="2802" t="s">
        <v>432</v>
      </c>
      <c r="H11" s="2802" t="s">
        <v>432</v>
      </c>
      <c r="I11" s="2802" t="s">
        <v>432</v>
      </c>
      <c r="J11" s="709">
        <v>2</v>
      </c>
      <c r="K11" s="2802">
        <v>2</v>
      </c>
      <c r="L11" s="709">
        <v>2</v>
      </c>
      <c r="M11" s="709">
        <v>2</v>
      </c>
      <c r="N11" s="709">
        <v>3</v>
      </c>
      <c r="O11" s="709" t="s">
        <v>432</v>
      </c>
      <c r="P11" s="2802" t="s">
        <v>432</v>
      </c>
      <c r="Q11" s="2802" t="s">
        <v>432</v>
      </c>
      <c r="R11" s="2802" t="s">
        <v>432</v>
      </c>
      <c r="S11" s="2802" t="s">
        <v>432</v>
      </c>
      <c r="T11" s="2802" t="s">
        <v>432</v>
      </c>
      <c r="U11" s="2802" t="s">
        <v>432</v>
      </c>
      <c r="V11" s="709">
        <v>2</v>
      </c>
      <c r="W11" s="709">
        <v>6</v>
      </c>
      <c r="X11" s="709">
        <v>146</v>
      </c>
      <c r="Y11" s="709">
        <v>14</v>
      </c>
      <c r="Z11" s="2802" t="s">
        <v>432</v>
      </c>
      <c r="AA11" s="2802" t="s">
        <v>432</v>
      </c>
      <c r="AB11" s="709">
        <v>7</v>
      </c>
      <c r="AC11" s="709">
        <v>7</v>
      </c>
      <c r="AD11" s="2802" t="s">
        <v>432</v>
      </c>
      <c r="AE11" s="2802" t="s">
        <v>432</v>
      </c>
      <c r="AF11" s="2802" t="s">
        <v>432</v>
      </c>
      <c r="AG11" s="2802" t="s">
        <v>432</v>
      </c>
      <c r="AH11" s="2802" t="s">
        <v>432</v>
      </c>
      <c r="AI11" s="2802" t="s">
        <v>432</v>
      </c>
      <c r="AJ11" s="2802">
        <v>8</v>
      </c>
      <c r="AK11" s="2802" t="s">
        <v>432</v>
      </c>
      <c r="AL11" s="2802" t="s">
        <v>432</v>
      </c>
      <c r="AM11" s="709">
        <v>9</v>
      </c>
      <c r="AN11" s="2802" t="s">
        <v>432</v>
      </c>
      <c r="AO11" s="2802" t="s">
        <v>432</v>
      </c>
      <c r="AP11" s="709">
        <v>726</v>
      </c>
      <c r="AQ11" s="709">
        <v>285</v>
      </c>
    </row>
    <row r="12" spans="1:43" s="2792" customFormat="1" ht="18" customHeight="1">
      <c r="A12" s="470" t="s">
        <v>671</v>
      </c>
      <c r="B12" s="709">
        <v>720</v>
      </c>
      <c r="C12" s="709">
        <v>337</v>
      </c>
      <c r="D12" s="2802" t="s">
        <v>432</v>
      </c>
      <c r="E12" s="2802" t="s">
        <v>432</v>
      </c>
      <c r="F12" s="709" t="s">
        <v>432</v>
      </c>
      <c r="G12" s="2802" t="s">
        <v>432</v>
      </c>
      <c r="H12" s="2802" t="s">
        <v>432</v>
      </c>
      <c r="I12" s="2802" t="s">
        <v>432</v>
      </c>
      <c r="J12" s="709">
        <v>2</v>
      </c>
      <c r="K12" s="709">
        <v>1</v>
      </c>
      <c r="L12" s="709">
        <v>2</v>
      </c>
      <c r="M12" s="709">
        <v>1</v>
      </c>
      <c r="N12" s="709" t="s">
        <v>432</v>
      </c>
      <c r="O12" s="2802" t="s">
        <v>432</v>
      </c>
      <c r="P12" s="2802" t="s">
        <v>432</v>
      </c>
      <c r="Q12" s="2802" t="s">
        <v>432</v>
      </c>
      <c r="R12" s="2802" t="s">
        <v>432</v>
      </c>
      <c r="S12" s="2802" t="s">
        <v>432</v>
      </c>
      <c r="T12" s="2802">
        <v>1</v>
      </c>
      <c r="U12" s="2802" t="s">
        <v>432</v>
      </c>
      <c r="V12" s="709">
        <v>7</v>
      </c>
      <c r="W12" s="709">
        <v>7</v>
      </c>
      <c r="X12" s="709">
        <v>107</v>
      </c>
      <c r="Y12" s="709">
        <v>4</v>
      </c>
      <c r="Z12" s="2802" t="s">
        <v>432</v>
      </c>
      <c r="AA12" s="2802" t="s">
        <v>432</v>
      </c>
      <c r="AB12" s="709">
        <v>23</v>
      </c>
      <c r="AC12" s="709">
        <v>10</v>
      </c>
      <c r="AD12" s="2802" t="s">
        <v>432</v>
      </c>
      <c r="AE12" s="2802" t="s">
        <v>432</v>
      </c>
      <c r="AF12" s="2802" t="s">
        <v>432</v>
      </c>
      <c r="AG12" s="2802" t="s">
        <v>432</v>
      </c>
      <c r="AH12" s="2802" t="s">
        <v>432</v>
      </c>
      <c r="AI12" s="2802" t="s">
        <v>432</v>
      </c>
      <c r="AJ12" s="709">
        <v>2</v>
      </c>
      <c r="AK12" s="2802" t="s">
        <v>432</v>
      </c>
      <c r="AL12" s="2802" t="s">
        <v>432</v>
      </c>
      <c r="AM12" s="709">
        <v>7</v>
      </c>
      <c r="AN12" s="2802" t="s">
        <v>432</v>
      </c>
      <c r="AO12" s="2802" t="s">
        <v>432</v>
      </c>
      <c r="AP12" s="709">
        <v>576</v>
      </c>
      <c r="AQ12" s="709">
        <v>307</v>
      </c>
    </row>
    <row r="13" spans="1:43" s="2800" customFormat="1" ht="18" customHeight="1">
      <c r="A13" s="2791">
        <v>2</v>
      </c>
      <c r="B13" s="2045">
        <f>SUM(D13,F13,H13,J13,L13,N13,P13,R13,T13,V13,X13,Z13,AB13,AD13,AF13,AH13,AJ13,AL13,AN13,AP13)</f>
        <v>900</v>
      </c>
      <c r="C13" s="344">
        <f>SUM(E13,G13,I13,K13,M13,O13,Q13,S13,U13,W13,Y13,AA13,AC13,AE13,AG13,AI13,AK13,AM13,AO13,AQ13)</f>
        <v>320</v>
      </c>
      <c r="D13" s="2801" t="s">
        <v>443</v>
      </c>
      <c r="E13" s="2801" t="s">
        <v>443</v>
      </c>
      <c r="F13" s="2801">
        <v>10</v>
      </c>
      <c r="G13" s="2801" t="s">
        <v>443</v>
      </c>
      <c r="H13" s="2801" t="s">
        <v>443</v>
      </c>
      <c r="I13" s="2801" t="s">
        <v>443</v>
      </c>
      <c r="J13" s="344">
        <v>3</v>
      </c>
      <c r="K13" s="344" t="s">
        <v>443</v>
      </c>
      <c r="L13" s="344">
        <v>2</v>
      </c>
      <c r="M13" s="344" t="s">
        <v>443</v>
      </c>
      <c r="N13" s="2801">
        <v>1</v>
      </c>
      <c r="O13" s="2801">
        <v>1</v>
      </c>
      <c r="P13" s="2801" t="s">
        <v>443</v>
      </c>
      <c r="Q13" s="2801" t="s">
        <v>443</v>
      </c>
      <c r="R13" s="2801" t="s">
        <v>443</v>
      </c>
      <c r="S13" s="2801" t="s">
        <v>443</v>
      </c>
      <c r="T13" s="344" t="s">
        <v>443</v>
      </c>
      <c r="U13" s="2801" t="s">
        <v>443</v>
      </c>
      <c r="V13" s="344">
        <v>19</v>
      </c>
      <c r="W13" s="344">
        <v>11</v>
      </c>
      <c r="X13" s="344">
        <v>181</v>
      </c>
      <c r="Y13" s="344">
        <v>31</v>
      </c>
      <c r="Z13" s="2801" t="s">
        <v>443</v>
      </c>
      <c r="AA13" s="2801" t="s">
        <v>443</v>
      </c>
      <c r="AB13" s="344">
        <v>10</v>
      </c>
      <c r="AC13" s="344">
        <v>6</v>
      </c>
      <c r="AD13" s="2801" t="s">
        <v>443</v>
      </c>
      <c r="AE13" s="2801" t="s">
        <v>443</v>
      </c>
      <c r="AF13" s="2801" t="s">
        <v>443</v>
      </c>
      <c r="AG13" s="2801" t="s">
        <v>443</v>
      </c>
      <c r="AH13" s="2801" t="s">
        <v>443</v>
      </c>
      <c r="AI13" s="2801" t="s">
        <v>443</v>
      </c>
      <c r="AJ13" s="344" t="s">
        <v>443</v>
      </c>
      <c r="AK13" s="2801" t="s">
        <v>443</v>
      </c>
      <c r="AL13" s="2801" t="s">
        <v>443</v>
      </c>
      <c r="AM13" s="344" t="s">
        <v>443</v>
      </c>
      <c r="AN13" s="2801" t="s">
        <v>443</v>
      </c>
      <c r="AO13" s="2801" t="s">
        <v>443</v>
      </c>
      <c r="AP13" s="344">
        <v>674</v>
      </c>
      <c r="AQ13" s="344">
        <v>271</v>
      </c>
    </row>
    <row r="14" spans="1:43" s="1991" customFormat="1" ht="15" customHeight="1">
      <c r="A14" s="2788" t="s">
        <v>4594</v>
      </c>
      <c r="B14" s="1992"/>
      <c r="C14" s="1992"/>
      <c r="D14" s="1992"/>
      <c r="E14" s="1992"/>
    </row>
    <row r="15" spans="1:43" ht="15" customHeight="1">
      <c r="A15" s="1986"/>
      <c r="B15" s="1986"/>
      <c r="C15" s="1986"/>
      <c r="D15" s="1986"/>
      <c r="E15" s="1986"/>
      <c r="F15" s="1986"/>
      <c r="G15" s="1986"/>
      <c r="H15" s="1986"/>
      <c r="I15" s="1986"/>
      <c r="J15" s="1986"/>
      <c r="K15" s="1986"/>
      <c r="L15" s="1986"/>
      <c r="M15" s="1986"/>
      <c r="N15" s="1986"/>
      <c r="O15" s="1986"/>
      <c r="P15" s="1986"/>
      <c r="Q15" s="1986"/>
      <c r="R15" s="1986"/>
      <c r="S15" s="1986"/>
      <c r="T15" s="1986"/>
      <c r="U15" s="1986"/>
      <c r="V15" s="1986"/>
      <c r="W15" s="1986"/>
      <c r="X15" s="1986"/>
    </row>
    <row r="16" spans="1:43" ht="15" customHeight="1"/>
  </sheetData>
  <mergeCells count="26">
    <mergeCell ref="Z6:AA7"/>
    <mergeCell ref="AB6:AI6"/>
    <mergeCell ref="B6:C7"/>
    <mergeCell ref="D6:E7"/>
    <mergeCell ref="R6:S7"/>
    <mergeCell ref="P6:Q7"/>
    <mergeCell ref="X6:Y7"/>
    <mergeCell ref="V6:W7"/>
    <mergeCell ref="T6:U7"/>
    <mergeCell ref="H6:I7"/>
    <mergeCell ref="A1:D1"/>
    <mergeCell ref="A2:D2"/>
    <mergeCell ref="A3:AQ3"/>
    <mergeCell ref="AP6:AQ7"/>
    <mergeCell ref="AJ6:AK7"/>
    <mergeCell ref="J6:K7"/>
    <mergeCell ref="A6:A8"/>
    <mergeCell ref="L6:M7"/>
    <mergeCell ref="AN6:AO7"/>
    <mergeCell ref="AF7:AG7"/>
    <mergeCell ref="AL6:AM7"/>
    <mergeCell ref="AH7:AI7"/>
    <mergeCell ref="AD7:AE7"/>
    <mergeCell ref="AB7:AC7"/>
    <mergeCell ref="F6:G7"/>
    <mergeCell ref="N6:O7"/>
  </mergeCells>
  <phoneticPr fontId="20"/>
  <pageMargins left="0.62992125984251968" right="0.62992125984251968" top="0.74803149606299213" bottom="0.74803149606299213" header="0.31496062992125984" footer="0.31496062992125984"/>
  <headerFooter alignWithMargins="0"/>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
  <sheetViews>
    <sheetView zoomScale="85" zoomScaleNormal="85" zoomScaleSheetLayoutView="100" workbookViewId="0">
      <selection activeCell="A2" sqref="A2:D2"/>
    </sheetView>
  </sheetViews>
  <sheetFormatPr defaultColWidth="9" defaultRowHeight="14.25"/>
  <cols>
    <col min="1" max="1" width="14.625" style="1348" customWidth="1"/>
    <col min="2" max="16" width="11.625" style="1348" customWidth="1"/>
    <col min="17" max="18" width="9" style="1348"/>
    <col min="19" max="21" width="5.5" style="1348" customWidth="1"/>
    <col min="22" max="22" width="16.375" style="1348" customWidth="1"/>
    <col min="23" max="34" width="5" style="1348" customWidth="1"/>
    <col min="35" max="35" width="9" style="1348"/>
    <col min="36" max="47" width="5" style="1348" customWidth="1"/>
    <col min="48" max="16384" width="9" style="1348"/>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365" customFormat="1" ht="26.1" customHeight="1">
      <c r="A3" s="3561" t="s">
        <v>4727</v>
      </c>
      <c r="B3" s="3561"/>
      <c r="C3" s="3561"/>
      <c r="D3" s="3561"/>
      <c r="E3" s="3561"/>
      <c r="F3" s="3561"/>
      <c r="G3" s="3561"/>
      <c r="H3" s="3561"/>
      <c r="I3" s="3561"/>
      <c r="J3" s="3561"/>
      <c r="K3" s="3561"/>
      <c r="L3" s="3561"/>
      <c r="M3" s="3561"/>
      <c r="N3" s="3561"/>
      <c r="O3" s="3561"/>
      <c r="P3" s="3561"/>
    </row>
    <row r="4" spans="1:26" s="1347" customFormat="1" ht="15" customHeight="1"/>
    <row r="5" spans="1:26" s="1347" customFormat="1" ht="15" customHeight="1" thickBot="1">
      <c r="A5" s="1347" t="s">
        <v>224</v>
      </c>
    </row>
    <row r="6" spans="1:26" ht="30" customHeight="1" thickTop="1">
      <c r="A6" s="2814" t="s">
        <v>322</v>
      </c>
      <c r="B6" s="1832" t="s">
        <v>25</v>
      </c>
      <c r="C6" s="2813" t="s">
        <v>4726</v>
      </c>
      <c r="D6" s="1831" t="s">
        <v>4725</v>
      </c>
      <c r="E6" s="2812" t="s">
        <v>4724</v>
      </c>
      <c r="F6" s="2812" t="s">
        <v>4723</v>
      </c>
      <c r="G6" s="1831" t="s">
        <v>4722</v>
      </c>
      <c r="H6" s="2812" t="s">
        <v>4721</v>
      </c>
      <c r="I6" s="2812" t="s">
        <v>4720</v>
      </c>
      <c r="J6" s="2812" t="s">
        <v>4719</v>
      </c>
      <c r="K6" s="1831" t="s">
        <v>4718</v>
      </c>
      <c r="L6" s="1831" t="s">
        <v>4717</v>
      </c>
      <c r="M6" s="2812" t="s">
        <v>4716</v>
      </c>
      <c r="N6" s="2812" t="s">
        <v>4715</v>
      </c>
      <c r="O6" s="2812" t="s">
        <v>4714</v>
      </c>
      <c r="P6" s="1832" t="s">
        <v>202</v>
      </c>
    </row>
    <row r="7" spans="1:26" ht="18" customHeight="1">
      <c r="A7" s="1359" t="s">
        <v>420</v>
      </c>
      <c r="B7" s="471">
        <v>27577</v>
      </c>
      <c r="C7" s="467">
        <v>1957</v>
      </c>
      <c r="D7" s="467">
        <v>113</v>
      </c>
      <c r="E7" s="467">
        <v>151</v>
      </c>
      <c r="F7" s="467" t="s">
        <v>443</v>
      </c>
      <c r="G7" s="467">
        <v>86</v>
      </c>
      <c r="H7" s="467">
        <v>105</v>
      </c>
      <c r="I7" s="467">
        <v>4530</v>
      </c>
      <c r="J7" s="467">
        <v>198</v>
      </c>
      <c r="K7" s="467">
        <v>252</v>
      </c>
      <c r="L7" s="467">
        <v>18417</v>
      </c>
      <c r="M7" s="467">
        <v>1497</v>
      </c>
      <c r="N7" s="467">
        <v>6</v>
      </c>
      <c r="O7" s="467" t="s">
        <v>443</v>
      </c>
      <c r="P7" s="467">
        <v>265</v>
      </c>
      <c r="Q7" s="2811"/>
      <c r="R7" s="2811"/>
      <c r="S7" s="2811"/>
      <c r="T7" s="2811"/>
      <c r="U7" s="2811"/>
      <c r="V7" s="2811"/>
      <c r="W7" s="2811"/>
      <c r="X7" s="2811"/>
    </row>
    <row r="8" spans="1:26" s="2811" customFormat="1" ht="18" customHeight="1">
      <c r="A8" s="1359" t="s">
        <v>4713</v>
      </c>
      <c r="B8" s="471">
        <v>27855</v>
      </c>
      <c r="C8" s="467">
        <v>1818</v>
      </c>
      <c r="D8" s="467">
        <v>106</v>
      </c>
      <c r="E8" s="467">
        <v>190</v>
      </c>
      <c r="F8" s="467" t="s">
        <v>432</v>
      </c>
      <c r="G8" s="467">
        <v>79</v>
      </c>
      <c r="H8" s="467">
        <v>130</v>
      </c>
      <c r="I8" s="467">
        <v>4824</v>
      </c>
      <c r="J8" s="467">
        <v>171</v>
      </c>
      <c r="K8" s="467">
        <v>225</v>
      </c>
      <c r="L8" s="467">
        <v>18173</v>
      </c>
      <c r="M8" s="467">
        <v>1895</v>
      </c>
      <c r="N8" s="467">
        <v>11</v>
      </c>
      <c r="O8" s="467" t="s">
        <v>432</v>
      </c>
      <c r="P8" s="467">
        <v>233</v>
      </c>
    </row>
    <row r="9" spans="1:26" ht="18" customHeight="1">
      <c r="A9" s="1359" t="s">
        <v>419</v>
      </c>
      <c r="B9" s="471">
        <v>29455</v>
      </c>
      <c r="C9" s="467">
        <v>1801</v>
      </c>
      <c r="D9" s="467">
        <v>120</v>
      </c>
      <c r="E9" s="467">
        <v>158</v>
      </c>
      <c r="F9" s="467" t="s">
        <v>432</v>
      </c>
      <c r="G9" s="467">
        <v>67</v>
      </c>
      <c r="H9" s="467">
        <v>146</v>
      </c>
      <c r="I9" s="467">
        <v>5159</v>
      </c>
      <c r="J9" s="467">
        <v>205</v>
      </c>
      <c r="K9" s="467">
        <v>236</v>
      </c>
      <c r="L9" s="467">
        <v>19231</v>
      </c>
      <c r="M9" s="467">
        <v>2096</v>
      </c>
      <c r="N9" s="467">
        <v>9</v>
      </c>
      <c r="O9" s="467" t="s">
        <v>432</v>
      </c>
      <c r="P9" s="467">
        <v>227</v>
      </c>
      <c r="Q9" s="2811"/>
      <c r="R9" s="2811"/>
      <c r="S9" s="2811"/>
      <c r="T9" s="2811"/>
      <c r="U9" s="2811"/>
      <c r="V9" s="2811"/>
      <c r="W9" s="2811"/>
      <c r="X9" s="2811"/>
    </row>
    <row r="10" spans="1:26" s="2811" customFormat="1" ht="18" customHeight="1">
      <c r="A10" s="1359" t="s">
        <v>671</v>
      </c>
      <c r="B10" s="471">
        <v>30121</v>
      </c>
      <c r="C10" s="467">
        <v>1719</v>
      </c>
      <c r="D10" s="467">
        <v>127</v>
      </c>
      <c r="E10" s="467">
        <v>156</v>
      </c>
      <c r="F10" s="467">
        <v>2</v>
      </c>
      <c r="G10" s="467">
        <v>61</v>
      </c>
      <c r="H10" s="467">
        <v>139</v>
      </c>
      <c r="I10" s="467">
        <v>5267</v>
      </c>
      <c r="J10" s="467">
        <v>193</v>
      </c>
      <c r="K10" s="467">
        <v>230</v>
      </c>
      <c r="L10" s="467">
        <v>19525</v>
      </c>
      <c r="M10" s="467">
        <v>2461</v>
      </c>
      <c r="N10" s="467">
        <v>11</v>
      </c>
      <c r="O10" s="467" t="s">
        <v>432</v>
      </c>
      <c r="P10" s="467">
        <v>230</v>
      </c>
    </row>
    <row r="11" spans="1:26" s="2807" customFormat="1" ht="18" customHeight="1">
      <c r="A11" s="2810" t="s">
        <v>421</v>
      </c>
      <c r="B11" s="2809">
        <f>SUM(C11:P11)</f>
        <v>26280</v>
      </c>
      <c r="C11" s="461">
        <v>1353</v>
      </c>
      <c r="D11" s="461">
        <v>101</v>
      </c>
      <c r="E11" s="461">
        <v>90</v>
      </c>
      <c r="F11" s="461" t="s">
        <v>443</v>
      </c>
      <c r="G11" s="461">
        <v>50</v>
      </c>
      <c r="H11" s="461">
        <v>103</v>
      </c>
      <c r="I11" s="461">
        <v>4733</v>
      </c>
      <c r="J11" s="461">
        <v>179</v>
      </c>
      <c r="K11" s="461">
        <v>191</v>
      </c>
      <c r="L11" s="461">
        <v>17420</v>
      </c>
      <c r="M11" s="461">
        <v>1766</v>
      </c>
      <c r="N11" s="461">
        <v>6</v>
      </c>
      <c r="O11" s="461" t="s">
        <v>443</v>
      </c>
      <c r="P11" s="461">
        <v>288</v>
      </c>
      <c r="Q11" s="2808"/>
      <c r="R11" s="2808"/>
      <c r="S11" s="2808"/>
      <c r="T11" s="2808"/>
      <c r="U11" s="2808"/>
      <c r="V11" s="2808"/>
      <c r="W11" s="2808"/>
      <c r="X11" s="2808"/>
    </row>
    <row r="12" spans="1:26" s="1347" customFormat="1" ht="15" customHeight="1">
      <c r="A12" s="1366" t="s">
        <v>4712</v>
      </c>
      <c r="B12" s="1366"/>
      <c r="C12" s="1366"/>
      <c r="D12" s="1366"/>
      <c r="F12" s="1435"/>
      <c r="I12" s="1435"/>
      <c r="K12" s="1435"/>
      <c r="L12" s="1435"/>
      <c r="M12" s="1435"/>
      <c r="N12" s="1435"/>
      <c r="O12" s="1435"/>
      <c r="P12" s="1435"/>
    </row>
    <row r="13" spans="1:26" s="1347" customFormat="1" ht="15" customHeight="1">
      <c r="A13" s="1435" t="s">
        <v>4711</v>
      </c>
      <c r="B13" s="1435"/>
      <c r="C13" s="1435"/>
      <c r="D13" s="1435"/>
      <c r="F13" s="1435"/>
      <c r="I13" s="1435"/>
      <c r="K13" s="1435"/>
      <c r="L13" s="1435"/>
      <c r="M13" s="1435"/>
      <c r="N13" s="1435"/>
      <c r="O13" s="1435"/>
      <c r="P13" s="1435"/>
    </row>
  </sheetData>
  <mergeCells count="3">
    <mergeCell ref="A3:P3"/>
    <mergeCell ref="A1:D1"/>
    <mergeCell ref="A2:D2"/>
  </mergeCells>
  <phoneticPr fontId="20"/>
  <pageMargins left="0.70866141732283461" right="0.70866141732283461" top="0.74803149606299213" bottom="0.74803149606299213" header="0.31496062992125984" footer="0.31496062992125984"/>
  <headerFooter alignWithMargins="0"/>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Normal="100" zoomScaleSheetLayoutView="100" workbookViewId="0">
      <selection activeCell="G9" sqref="G9"/>
    </sheetView>
  </sheetViews>
  <sheetFormatPr defaultColWidth="9" defaultRowHeight="14.25"/>
  <cols>
    <col min="1" max="1" width="30.625" style="24" customWidth="1"/>
    <col min="2" max="14" width="6.625" style="24" customWidth="1"/>
    <col min="15" max="15" width="9.625" style="24" customWidth="1"/>
    <col min="16" max="16384" width="9" style="24"/>
  </cols>
  <sheetData>
    <row r="1" spans="1:15"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row>
    <row r="2" spans="1:15"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row>
    <row r="3" spans="1:15" s="1839" customFormat="1" ht="26.1" customHeight="1">
      <c r="A3" s="3855" t="s">
        <v>4765</v>
      </c>
      <c r="B3" s="3855"/>
      <c r="C3" s="3855"/>
      <c r="D3" s="3855"/>
      <c r="E3" s="3855"/>
      <c r="F3" s="3855"/>
      <c r="G3" s="3855"/>
      <c r="H3" s="3855"/>
      <c r="I3" s="3855"/>
      <c r="J3" s="3855"/>
      <c r="K3" s="3855"/>
      <c r="L3" s="3855"/>
      <c r="M3" s="3855"/>
      <c r="N3" s="3855"/>
      <c r="O3" s="3855"/>
    </row>
    <row r="4" spans="1:15" s="90" customFormat="1" ht="15" customHeight="1"/>
    <row r="5" spans="1:15" s="90" customFormat="1" ht="15" customHeight="1" thickBot="1">
      <c r="A5" s="90" t="s">
        <v>224</v>
      </c>
    </row>
    <row r="6" spans="1:15" ht="18" customHeight="1" thickTop="1">
      <c r="A6" s="1785" t="s">
        <v>4764</v>
      </c>
      <c r="B6" s="2824" t="s">
        <v>25</v>
      </c>
      <c r="C6" s="2767" t="s">
        <v>4760</v>
      </c>
      <c r="D6" s="2817" t="s">
        <v>4759</v>
      </c>
      <c r="E6" s="2817" t="s">
        <v>4758</v>
      </c>
      <c r="F6" s="2817" t="s">
        <v>4757</v>
      </c>
      <c r="G6" s="2817" t="s">
        <v>4756</v>
      </c>
      <c r="H6" s="2817" t="s">
        <v>4755</v>
      </c>
      <c r="I6" s="2817" t="s">
        <v>4754</v>
      </c>
      <c r="J6" s="2817" t="s">
        <v>4753</v>
      </c>
      <c r="K6" s="2817" t="s">
        <v>4752</v>
      </c>
      <c r="L6" s="2817" t="s">
        <v>4751</v>
      </c>
      <c r="M6" s="2817" t="s">
        <v>4750</v>
      </c>
      <c r="N6" s="2817" t="s">
        <v>2450</v>
      </c>
      <c r="O6" s="2823" t="s">
        <v>4763</v>
      </c>
    </row>
    <row r="7" spans="1:15" ht="18" customHeight="1">
      <c r="A7" s="2822" t="s">
        <v>4762</v>
      </c>
      <c r="B7" s="2821">
        <v>143</v>
      </c>
      <c r="C7" s="2820">
        <v>10</v>
      </c>
      <c r="D7" s="2820">
        <v>12</v>
      </c>
      <c r="E7" s="2820">
        <v>7</v>
      </c>
      <c r="F7" s="2820">
        <v>10</v>
      </c>
      <c r="G7" s="2820">
        <v>6</v>
      </c>
      <c r="H7" s="2820">
        <v>13</v>
      </c>
      <c r="I7" s="2820">
        <v>10</v>
      </c>
      <c r="J7" s="2820">
        <v>9</v>
      </c>
      <c r="K7" s="2820">
        <v>14</v>
      </c>
      <c r="L7" s="2820">
        <v>12</v>
      </c>
      <c r="M7" s="2820">
        <v>11</v>
      </c>
      <c r="N7" s="2820">
        <v>29</v>
      </c>
      <c r="O7" s="2819">
        <v>100</v>
      </c>
    </row>
    <row r="8" spans="1:15" s="399" customFormat="1" ht="18" customHeight="1">
      <c r="A8" s="2785" t="s">
        <v>4713</v>
      </c>
      <c r="B8" s="2021">
        <v>134</v>
      </c>
      <c r="C8" s="648">
        <v>18</v>
      </c>
      <c r="D8" s="648">
        <v>11</v>
      </c>
      <c r="E8" s="648">
        <v>15</v>
      </c>
      <c r="F8" s="648">
        <v>10</v>
      </c>
      <c r="G8" s="648">
        <v>9</v>
      </c>
      <c r="H8" s="648">
        <v>9</v>
      </c>
      <c r="I8" s="648">
        <v>12</v>
      </c>
      <c r="J8" s="648">
        <v>6</v>
      </c>
      <c r="K8" s="648">
        <v>4</v>
      </c>
      <c r="L8" s="648">
        <v>8</v>
      </c>
      <c r="M8" s="648">
        <v>12</v>
      </c>
      <c r="N8" s="648">
        <v>20</v>
      </c>
      <c r="O8" s="620">
        <v>100</v>
      </c>
    </row>
    <row r="9" spans="1:15" ht="18" customHeight="1">
      <c r="A9" s="2785" t="s">
        <v>4761</v>
      </c>
      <c r="B9" s="2021">
        <v>129</v>
      </c>
      <c r="C9" s="648">
        <v>9</v>
      </c>
      <c r="D9" s="648">
        <v>13</v>
      </c>
      <c r="E9" s="648">
        <v>7</v>
      </c>
      <c r="F9" s="648">
        <v>9</v>
      </c>
      <c r="G9" s="648">
        <v>10</v>
      </c>
      <c r="H9" s="648">
        <v>6</v>
      </c>
      <c r="I9" s="648">
        <v>8</v>
      </c>
      <c r="J9" s="648">
        <v>13</v>
      </c>
      <c r="K9" s="648">
        <v>10</v>
      </c>
      <c r="L9" s="648">
        <v>14</v>
      </c>
      <c r="M9" s="648">
        <v>12</v>
      </c>
      <c r="N9" s="648">
        <v>18</v>
      </c>
      <c r="O9" s="620">
        <v>100</v>
      </c>
    </row>
    <row r="10" spans="1:15" s="399" customFormat="1" ht="18" customHeight="1">
      <c r="A10" s="2785" t="s">
        <v>4633</v>
      </c>
      <c r="B10" s="2021">
        <v>122</v>
      </c>
      <c r="C10" s="648">
        <v>13</v>
      </c>
      <c r="D10" s="648">
        <v>8</v>
      </c>
      <c r="E10" s="648">
        <v>16</v>
      </c>
      <c r="F10" s="648">
        <v>14</v>
      </c>
      <c r="G10" s="648">
        <v>11</v>
      </c>
      <c r="H10" s="648">
        <v>6</v>
      </c>
      <c r="I10" s="648">
        <v>5</v>
      </c>
      <c r="J10" s="648">
        <v>9</v>
      </c>
      <c r="K10" s="648">
        <v>9</v>
      </c>
      <c r="L10" s="648">
        <v>3</v>
      </c>
      <c r="M10" s="648">
        <v>15</v>
      </c>
      <c r="N10" s="648">
        <v>13</v>
      </c>
      <c r="O10" s="620">
        <v>100</v>
      </c>
    </row>
    <row r="11" spans="1:15" ht="18" customHeight="1">
      <c r="A11" s="2818" t="s">
        <v>421</v>
      </c>
      <c r="B11" s="2703">
        <v>117</v>
      </c>
      <c r="C11" s="1886">
        <v>12</v>
      </c>
      <c r="D11" s="1886">
        <v>21</v>
      </c>
      <c r="E11" s="1886">
        <v>10</v>
      </c>
      <c r="F11" s="1886">
        <v>12</v>
      </c>
      <c r="G11" s="1886">
        <v>7</v>
      </c>
      <c r="H11" s="1886">
        <v>10</v>
      </c>
      <c r="I11" s="1886">
        <v>9</v>
      </c>
      <c r="J11" s="1886">
        <v>12</v>
      </c>
      <c r="K11" s="1886">
        <v>4</v>
      </c>
      <c r="L11" s="1886">
        <v>8</v>
      </c>
      <c r="M11" s="1886">
        <v>4</v>
      </c>
      <c r="N11" s="1886">
        <v>8</v>
      </c>
      <c r="O11" s="623">
        <v>100</v>
      </c>
    </row>
    <row r="12" spans="1:15" ht="18" customHeight="1">
      <c r="A12" s="1816" t="s">
        <v>4749</v>
      </c>
      <c r="B12" s="2021">
        <v>11</v>
      </c>
      <c r="C12" s="648">
        <v>3</v>
      </c>
      <c r="D12" s="648">
        <v>3</v>
      </c>
      <c r="E12" s="648" t="s">
        <v>432</v>
      </c>
      <c r="F12" s="648">
        <v>1</v>
      </c>
      <c r="G12" s="648">
        <v>1</v>
      </c>
      <c r="H12" s="648">
        <v>1</v>
      </c>
      <c r="I12" s="648" t="s">
        <v>432</v>
      </c>
      <c r="J12" s="648" t="s">
        <v>432</v>
      </c>
      <c r="K12" s="648">
        <v>1</v>
      </c>
      <c r="L12" s="648">
        <v>1</v>
      </c>
      <c r="M12" s="648" t="s">
        <v>432</v>
      </c>
      <c r="N12" s="648" t="s">
        <v>432</v>
      </c>
      <c r="O12" s="620">
        <v>9.4</v>
      </c>
    </row>
    <row r="13" spans="1:15" ht="18" customHeight="1">
      <c r="A13" s="1816" t="s">
        <v>4748</v>
      </c>
      <c r="B13" s="2021">
        <v>44</v>
      </c>
      <c r="C13" s="648">
        <v>4</v>
      </c>
      <c r="D13" s="648">
        <v>8</v>
      </c>
      <c r="E13" s="648">
        <v>7</v>
      </c>
      <c r="F13" s="648">
        <v>5</v>
      </c>
      <c r="G13" s="648">
        <v>2</v>
      </c>
      <c r="H13" s="648">
        <v>2</v>
      </c>
      <c r="I13" s="648">
        <v>3</v>
      </c>
      <c r="J13" s="648">
        <v>9</v>
      </c>
      <c r="K13" s="648" t="s">
        <v>432</v>
      </c>
      <c r="L13" s="648">
        <v>2</v>
      </c>
      <c r="M13" s="648">
        <v>1</v>
      </c>
      <c r="N13" s="648">
        <v>1</v>
      </c>
      <c r="O13" s="620">
        <v>37.6</v>
      </c>
    </row>
    <row r="14" spans="1:15" ht="18" customHeight="1">
      <c r="A14" s="1816" t="s">
        <v>4747</v>
      </c>
      <c r="B14" s="2021">
        <v>3</v>
      </c>
      <c r="C14" s="648" t="s">
        <v>432</v>
      </c>
      <c r="D14" s="648" t="s">
        <v>432</v>
      </c>
      <c r="E14" s="648" t="s">
        <v>432</v>
      </c>
      <c r="F14" s="648" t="s">
        <v>432</v>
      </c>
      <c r="G14" s="648" t="s">
        <v>432</v>
      </c>
      <c r="H14" s="648">
        <v>3</v>
      </c>
      <c r="I14" s="648" t="s">
        <v>432</v>
      </c>
      <c r="J14" s="648" t="s">
        <v>432</v>
      </c>
      <c r="K14" s="648" t="s">
        <v>432</v>
      </c>
      <c r="L14" s="648" t="s">
        <v>432</v>
      </c>
      <c r="M14" s="648" t="s">
        <v>432</v>
      </c>
      <c r="N14" s="648" t="s">
        <v>432</v>
      </c>
      <c r="O14" s="620">
        <v>2.6</v>
      </c>
    </row>
    <row r="15" spans="1:15" ht="18" customHeight="1">
      <c r="A15" s="1816" t="s">
        <v>4746</v>
      </c>
      <c r="B15" s="2021">
        <v>19</v>
      </c>
      <c r="C15" s="648" t="s">
        <v>432</v>
      </c>
      <c r="D15" s="648">
        <v>3</v>
      </c>
      <c r="E15" s="648">
        <v>1</v>
      </c>
      <c r="F15" s="648">
        <v>1</v>
      </c>
      <c r="G15" s="648">
        <v>1</v>
      </c>
      <c r="H15" s="648">
        <v>1</v>
      </c>
      <c r="I15" s="648">
        <v>3</v>
      </c>
      <c r="J15" s="648">
        <v>1</v>
      </c>
      <c r="K15" s="648">
        <v>1</v>
      </c>
      <c r="L15" s="648">
        <v>4</v>
      </c>
      <c r="M15" s="648">
        <v>2</v>
      </c>
      <c r="N15" s="648">
        <v>1</v>
      </c>
      <c r="O15" s="620">
        <v>16.2</v>
      </c>
    </row>
    <row r="16" spans="1:15" ht="24.95" customHeight="1">
      <c r="A16" s="2816" t="s">
        <v>4745</v>
      </c>
      <c r="B16" s="2021">
        <v>12</v>
      </c>
      <c r="C16" s="648">
        <v>1</v>
      </c>
      <c r="D16" s="648">
        <v>5</v>
      </c>
      <c r="E16" s="648" t="s">
        <v>432</v>
      </c>
      <c r="F16" s="648">
        <v>2</v>
      </c>
      <c r="G16" s="648">
        <v>1</v>
      </c>
      <c r="H16" s="648" t="s">
        <v>432</v>
      </c>
      <c r="I16" s="648">
        <v>1</v>
      </c>
      <c r="J16" s="648">
        <v>1</v>
      </c>
      <c r="K16" s="648" t="s">
        <v>432</v>
      </c>
      <c r="L16" s="648" t="s">
        <v>432</v>
      </c>
      <c r="M16" s="648" t="s">
        <v>432</v>
      </c>
      <c r="N16" s="648">
        <v>1</v>
      </c>
      <c r="O16" s="620">
        <v>10.3</v>
      </c>
    </row>
    <row r="17" spans="1:15" ht="18" customHeight="1">
      <c r="A17" s="1816" t="s">
        <v>4744</v>
      </c>
      <c r="B17" s="2021">
        <v>10</v>
      </c>
      <c r="C17" s="648">
        <v>4</v>
      </c>
      <c r="D17" s="648" t="s">
        <v>432</v>
      </c>
      <c r="E17" s="648">
        <v>1</v>
      </c>
      <c r="F17" s="648">
        <v>1</v>
      </c>
      <c r="G17" s="648">
        <v>1</v>
      </c>
      <c r="H17" s="648" t="s">
        <v>432</v>
      </c>
      <c r="I17" s="648" t="s">
        <v>432</v>
      </c>
      <c r="J17" s="648" t="s">
        <v>432</v>
      </c>
      <c r="K17" s="648" t="s">
        <v>432</v>
      </c>
      <c r="L17" s="648" t="s">
        <v>432</v>
      </c>
      <c r="M17" s="648">
        <v>1</v>
      </c>
      <c r="N17" s="648">
        <v>2</v>
      </c>
      <c r="O17" s="620">
        <v>8.5</v>
      </c>
    </row>
    <row r="18" spans="1:15" ht="18" customHeight="1">
      <c r="A18" s="1816" t="s">
        <v>4743</v>
      </c>
      <c r="B18" s="2021">
        <v>2</v>
      </c>
      <c r="C18" s="648" t="s">
        <v>432</v>
      </c>
      <c r="D18" s="648" t="s">
        <v>432</v>
      </c>
      <c r="E18" s="648" t="s">
        <v>432</v>
      </c>
      <c r="F18" s="648" t="s">
        <v>432</v>
      </c>
      <c r="G18" s="648" t="s">
        <v>432</v>
      </c>
      <c r="H18" s="648">
        <v>1</v>
      </c>
      <c r="I18" s="648" t="s">
        <v>432</v>
      </c>
      <c r="J18" s="648" t="s">
        <v>432</v>
      </c>
      <c r="K18" s="648">
        <v>1</v>
      </c>
      <c r="L18" s="648" t="s">
        <v>432</v>
      </c>
      <c r="M18" s="648" t="s">
        <v>432</v>
      </c>
      <c r="N18" s="648" t="s">
        <v>432</v>
      </c>
      <c r="O18" s="620">
        <v>1.7</v>
      </c>
    </row>
    <row r="19" spans="1:15" ht="18" customHeight="1">
      <c r="A19" s="1816" t="s">
        <v>4742</v>
      </c>
      <c r="B19" s="2021" t="s">
        <v>432</v>
      </c>
      <c r="C19" s="648" t="s">
        <v>432</v>
      </c>
      <c r="D19" s="648" t="s">
        <v>432</v>
      </c>
      <c r="E19" s="648" t="s">
        <v>432</v>
      </c>
      <c r="F19" s="648" t="s">
        <v>432</v>
      </c>
      <c r="G19" s="648" t="s">
        <v>432</v>
      </c>
      <c r="H19" s="648" t="s">
        <v>432</v>
      </c>
      <c r="I19" s="648" t="s">
        <v>432</v>
      </c>
      <c r="J19" s="648" t="s">
        <v>432</v>
      </c>
      <c r="K19" s="648" t="s">
        <v>432</v>
      </c>
      <c r="L19" s="648" t="s">
        <v>432</v>
      </c>
      <c r="M19" s="648" t="s">
        <v>432</v>
      </c>
      <c r="N19" s="648" t="s">
        <v>432</v>
      </c>
      <c r="O19" s="620" t="s">
        <v>432</v>
      </c>
    </row>
    <row r="20" spans="1:15" ht="18" customHeight="1">
      <c r="A20" s="1816" t="s">
        <v>4741</v>
      </c>
      <c r="B20" s="2021" t="s">
        <v>432</v>
      </c>
      <c r="C20" s="648" t="s">
        <v>432</v>
      </c>
      <c r="D20" s="648" t="s">
        <v>432</v>
      </c>
      <c r="E20" s="648" t="s">
        <v>432</v>
      </c>
      <c r="F20" s="648" t="s">
        <v>432</v>
      </c>
      <c r="G20" s="648" t="s">
        <v>432</v>
      </c>
      <c r="H20" s="648" t="s">
        <v>432</v>
      </c>
      <c r="I20" s="648" t="s">
        <v>432</v>
      </c>
      <c r="J20" s="648" t="s">
        <v>432</v>
      </c>
      <c r="K20" s="648" t="s">
        <v>432</v>
      </c>
      <c r="L20" s="648" t="s">
        <v>432</v>
      </c>
      <c r="M20" s="648" t="s">
        <v>432</v>
      </c>
      <c r="N20" s="648" t="s">
        <v>432</v>
      </c>
      <c r="O20" s="620" t="s">
        <v>432</v>
      </c>
    </row>
    <row r="21" spans="1:15" ht="18" customHeight="1">
      <c r="A21" s="1816" t="s">
        <v>4740</v>
      </c>
      <c r="B21" s="2021" t="s">
        <v>432</v>
      </c>
      <c r="C21" s="648" t="s">
        <v>432</v>
      </c>
      <c r="D21" s="648" t="s">
        <v>432</v>
      </c>
      <c r="E21" s="648" t="s">
        <v>432</v>
      </c>
      <c r="F21" s="648" t="s">
        <v>432</v>
      </c>
      <c r="G21" s="648" t="s">
        <v>432</v>
      </c>
      <c r="H21" s="648" t="s">
        <v>432</v>
      </c>
      <c r="I21" s="648" t="s">
        <v>432</v>
      </c>
      <c r="J21" s="648" t="s">
        <v>432</v>
      </c>
      <c r="K21" s="648" t="s">
        <v>432</v>
      </c>
      <c r="L21" s="648" t="s">
        <v>432</v>
      </c>
      <c r="M21" s="648" t="s">
        <v>432</v>
      </c>
      <c r="N21" s="648" t="s">
        <v>432</v>
      </c>
      <c r="O21" s="620" t="s">
        <v>432</v>
      </c>
    </row>
    <row r="22" spans="1:15" ht="18" customHeight="1">
      <c r="A22" s="1816" t="s">
        <v>4739</v>
      </c>
      <c r="B22" s="2021" t="s">
        <v>432</v>
      </c>
      <c r="C22" s="648" t="s">
        <v>432</v>
      </c>
      <c r="D22" s="648" t="s">
        <v>432</v>
      </c>
      <c r="E22" s="648" t="s">
        <v>432</v>
      </c>
      <c r="F22" s="648" t="s">
        <v>432</v>
      </c>
      <c r="G22" s="648" t="s">
        <v>432</v>
      </c>
      <c r="H22" s="648" t="s">
        <v>432</v>
      </c>
      <c r="I22" s="648" t="s">
        <v>432</v>
      </c>
      <c r="J22" s="648" t="s">
        <v>432</v>
      </c>
      <c r="K22" s="648" t="s">
        <v>432</v>
      </c>
      <c r="L22" s="648" t="s">
        <v>432</v>
      </c>
      <c r="M22" s="648" t="s">
        <v>432</v>
      </c>
      <c r="N22" s="648" t="s">
        <v>432</v>
      </c>
      <c r="O22" s="620" t="s">
        <v>432</v>
      </c>
    </row>
    <row r="23" spans="1:15" ht="18" customHeight="1">
      <c r="A23" s="1816" t="s">
        <v>4738</v>
      </c>
      <c r="B23" s="2021" t="s">
        <v>432</v>
      </c>
      <c r="C23" s="648" t="s">
        <v>432</v>
      </c>
      <c r="D23" s="648" t="s">
        <v>432</v>
      </c>
      <c r="E23" s="648" t="s">
        <v>432</v>
      </c>
      <c r="F23" s="648" t="s">
        <v>432</v>
      </c>
      <c r="G23" s="648" t="s">
        <v>432</v>
      </c>
      <c r="H23" s="648" t="s">
        <v>432</v>
      </c>
      <c r="I23" s="648" t="s">
        <v>432</v>
      </c>
      <c r="J23" s="648" t="s">
        <v>432</v>
      </c>
      <c r="K23" s="648" t="s">
        <v>432</v>
      </c>
      <c r="L23" s="648" t="s">
        <v>432</v>
      </c>
      <c r="M23" s="648" t="s">
        <v>432</v>
      </c>
      <c r="N23" s="648" t="s">
        <v>432</v>
      </c>
      <c r="O23" s="620" t="s">
        <v>432</v>
      </c>
    </row>
    <row r="24" spans="1:15" ht="18" customHeight="1">
      <c r="A24" s="1816" t="s">
        <v>4737</v>
      </c>
      <c r="B24" s="2021">
        <v>1</v>
      </c>
      <c r="C24" s="648" t="s">
        <v>432</v>
      </c>
      <c r="D24" s="648" t="s">
        <v>432</v>
      </c>
      <c r="E24" s="648" t="s">
        <v>432</v>
      </c>
      <c r="F24" s="648" t="s">
        <v>432</v>
      </c>
      <c r="G24" s="648" t="s">
        <v>432</v>
      </c>
      <c r="H24" s="648">
        <v>1</v>
      </c>
      <c r="I24" s="648" t="s">
        <v>432</v>
      </c>
      <c r="J24" s="648" t="s">
        <v>432</v>
      </c>
      <c r="K24" s="648" t="s">
        <v>432</v>
      </c>
      <c r="L24" s="648" t="s">
        <v>432</v>
      </c>
      <c r="M24" s="648" t="s">
        <v>432</v>
      </c>
      <c r="N24" s="648" t="s">
        <v>432</v>
      </c>
      <c r="O24" s="620">
        <v>0.9</v>
      </c>
    </row>
    <row r="25" spans="1:15" ht="18" customHeight="1">
      <c r="A25" s="1816" t="s">
        <v>4736</v>
      </c>
      <c r="B25" s="2021" t="s">
        <v>432</v>
      </c>
      <c r="C25" s="648" t="s">
        <v>432</v>
      </c>
      <c r="D25" s="648" t="s">
        <v>432</v>
      </c>
      <c r="E25" s="648" t="s">
        <v>432</v>
      </c>
      <c r="F25" s="648" t="s">
        <v>432</v>
      </c>
      <c r="G25" s="648" t="s">
        <v>432</v>
      </c>
      <c r="H25" s="648" t="s">
        <v>432</v>
      </c>
      <c r="I25" s="648" t="s">
        <v>432</v>
      </c>
      <c r="J25" s="648" t="s">
        <v>432</v>
      </c>
      <c r="K25" s="648" t="s">
        <v>432</v>
      </c>
      <c r="L25" s="648" t="s">
        <v>432</v>
      </c>
      <c r="M25" s="648" t="s">
        <v>432</v>
      </c>
      <c r="N25" s="648" t="s">
        <v>432</v>
      </c>
      <c r="O25" s="620" t="s">
        <v>432</v>
      </c>
    </row>
    <row r="26" spans="1:15" ht="18" customHeight="1">
      <c r="A26" s="1816" t="s">
        <v>4735</v>
      </c>
      <c r="B26" s="2021">
        <v>1</v>
      </c>
      <c r="C26" s="648" t="s">
        <v>432</v>
      </c>
      <c r="D26" s="648" t="s">
        <v>432</v>
      </c>
      <c r="E26" s="648" t="s">
        <v>432</v>
      </c>
      <c r="F26" s="648" t="s">
        <v>432</v>
      </c>
      <c r="G26" s="648" t="s">
        <v>432</v>
      </c>
      <c r="H26" s="648">
        <v>1</v>
      </c>
      <c r="I26" s="648" t="s">
        <v>432</v>
      </c>
      <c r="J26" s="648" t="s">
        <v>432</v>
      </c>
      <c r="K26" s="648" t="s">
        <v>432</v>
      </c>
      <c r="L26" s="648" t="s">
        <v>432</v>
      </c>
      <c r="M26" s="648" t="s">
        <v>432</v>
      </c>
      <c r="N26" s="648" t="s">
        <v>432</v>
      </c>
      <c r="O26" s="620">
        <v>0.9</v>
      </c>
    </row>
    <row r="27" spans="1:15" ht="18" customHeight="1">
      <c r="A27" s="1816" t="s">
        <v>4734</v>
      </c>
      <c r="B27" s="2021" t="s">
        <v>432</v>
      </c>
      <c r="C27" s="648" t="s">
        <v>432</v>
      </c>
      <c r="D27" s="648" t="s">
        <v>432</v>
      </c>
      <c r="E27" s="648" t="s">
        <v>432</v>
      </c>
      <c r="F27" s="648" t="s">
        <v>432</v>
      </c>
      <c r="G27" s="648" t="s">
        <v>432</v>
      </c>
      <c r="H27" s="648" t="s">
        <v>432</v>
      </c>
      <c r="I27" s="648" t="s">
        <v>432</v>
      </c>
      <c r="J27" s="648" t="s">
        <v>432</v>
      </c>
      <c r="K27" s="648" t="s">
        <v>432</v>
      </c>
      <c r="L27" s="648" t="s">
        <v>432</v>
      </c>
      <c r="M27" s="648" t="s">
        <v>432</v>
      </c>
      <c r="N27" s="648" t="s">
        <v>432</v>
      </c>
      <c r="O27" s="620" t="s">
        <v>432</v>
      </c>
    </row>
    <row r="28" spans="1:15" ht="18" customHeight="1">
      <c r="A28" s="1816" t="s">
        <v>4733</v>
      </c>
      <c r="B28" s="2021" t="s">
        <v>432</v>
      </c>
      <c r="C28" s="648" t="s">
        <v>432</v>
      </c>
      <c r="D28" s="648" t="s">
        <v>432</v>
      </c>
      <c r="E28" s="648" t="s">
        <v>432</v>
      </c>
      <c r="F28" s="648" t="s">
        <v>432</v>
      </c>
      <c r="G28" s="648" t="s">
        <v>432</v>
      </c>
      <c r="H28" s="648" t="s">
        <v>432</v>
      </c>
      <c r="I28" s="648" t="s">
        <v>432</v>
      </c>
      <c r="J28" s="648" t="s">
        <v>432</v>
      </c>
      <c r="K28" s="648" t="s">
        <v>432</v>
      </c>
      <c r="L28" s="648" t="s">
        <v>432</v>
      </c>
      <c r="M28" s="648" t="s">
        <v>432</v>
      </c>
      <c r="N28" s="648" t="s">
        <v>432</v>
      </c>
      <c r="O28" s="620" t="s">
        <v>432</v>
      </c>
    </row>
    <row r="29" spans="1:15" ht="18" customHeight="1">
      <c r="A29" s="1816" t="s">
        <v>4732</v>
      </c>
      <c r="B29" s="2021">
        <v>9</v>
      </c>
      <c r="C29" s="648" t="s">
        <v>432</v>
      </c>
      <c r="D29" s="648">
        <v>1</v>
      </c>
      <c r="E29" s="648">
        <v>1</v>
      </c>
      <c r="F29" s="648">
        <v>2</v>
      </c>
      <c r="G29" s="648">
        <v>1</v>
      </c>
      <c r="H29" s="648" t="s">
        <v>432</v>
      </c>
      <c r="I29" s="648">
        <v>2</v>
      </c>
      <c r="J29" s="648" t="s">
        <v>432</v>
      </c>
      <c r="K29" s="648" t="s">
        <v>432</v>
      </c>
      <c r="L29" s="648">
        <v>1</v>
      </c>
      <c r="M29" s="648" t="s">
        <v>432</v>
      </c>
      <c r="N29" s="648">
        <v>1</v>
      </c>
      <c r="O29" s="620">
        <v>7.7</v>
      </c>
    </row>
    <row r="30" spans="1:15" ht="18" customHeight="1">
      <c r="A30" s="1816" t="s">
        <v>4731</v>
      </c>
      <c r="B30" s="2021" t="s">
        <v>432</v>
      </c>
      <c r="C30" s="648" t="s">
        <v>432</v>
      </c>
      <c r="D30" s="648" t="s">
        <v>432</v>
      </c>
      <c r="E30" s="648" t="s">
        <v>432</v>
      </c>
      <c r="F30" s="648" t="s">
        <v>432</v>
      </c>
      <c r="G30" s="648" t="s">
        <v>432</v>
      </c>
      <c r="H30" s="648" t="s">
        <v>432</v>
      </c>
      <c r="I30" s="648" t="s">
        <v>432</v>
      </c>
      <c r="J30" s="648" t="s">
        <v>432</v>
      </c>
      <c r="K30" s="648" t="s">
        <v>432</v>
      </c>
      <c r="L30" s="648" t="s">
        <v>432</v>
      </c>
      <c r="M30" s="648" t="s">
        <v>432</v>
      </c>
      <c r="N30" s="648" t="s">
        <v>432</v>
      </c>
      <c r="O30" s="620" t="s">
        <v>432</v>
      </c>
    </row>
    <row r="31" spans="1:15" ht="18" customHeight="1">
      <c r="A31" s="1816" t="s">
        <v>202</v>
      </c>
      <c r="B31" s="2021">
        <v>5</v>
      </c>
      <c r="C31" s="648" t="s">
        <v>432</v>
      </c>
      <c r="D31" s="648">
        <v>1</v>
      </c>
      <c r="E31" s="648" t="s">
        <v>432</v>
      </c>
      <c r="F31" s="648" t="s">
        <v>432</v>
      </c>
      <c r="G31" s="648" t="s">
        <v>432</v>
      </c>
      <c r="H31" s="648" t="s">
        <v>432</v>
      </c>
      <c r="I31" s="648" t="s">
        <v>432</v>
      </c>
      <c r="J31" s="648">
        <v>1</v>
      </c>
      <c r="K31" s="648">
        <v>1</v>
      </c>
      <c r="L31" s="648" t="s">
        <v>432</v>
      </c>
      <c r="M31" s="648" t="s">
        <v>432</v>
      </c>
      <c r="N31" s="648">
        <v>2</v>
      </c>
      <c r="O31" s="620">
        <v>4.3</v>
      </c>
    </row>
    <row r="32" spans="1:15" ht="18" customHeight="1">
      <c r="A32" s="2815" t="s">
        <v>4730</v>
      </c>
      <c r="B32" s="2021" t="s">
        <v>432</v>
      </c>
      <c r="C32" s="648" t="s">
        <v>432</v>
      </c>
      <c r="D32" s="648" t="s">
        <v>432</v>
      </c>
      <c r="E32" s="648" t="s">
        <v>432</v>
      </c>
      <c r="F32" s="648" t="s">
        <v>432</v>
      </c>
      <c r="G32" s="648" t="s">
        <v>432</v>
      </c>
      <c r="H32" s="648" t="s">
        <v>432</v>
      </c>
      <c r="I32" s="648" t="s">
        <v>432</v>
      </c>
      <c r="J32" s="648" t="s">
        <v>432</v>
      </c>
      <c r="K32" s="648" t="s">
        <v>432</v>
      </c>
      <c r="L32" s="648" t="s">
        <v>432</v>
      </c>
      <c r="M32" s="648" t="s">
        <v>432</v>
      </c>
      <c r="N32" s="648" t="s">
        <v>432</v>
      </c>
      <c r="O32" s="620" t="s">
        <v>432</v>
      </c>
    </row>
    <row r="33" spans="1:15" ht="18" customHeight="1">
      <c r="A33" s="1811" t="s">
        <v>4729</v>
      </c>
      <c r="B33" s="2019" t="s">
        <v>432</v>
      </c>
      <c r="C33" s="2035" t="s">
        <v>432</v>
      </c>
      <c r="D33" s="2035" t="s">
        <v>432</v>
      </c>
      <c r="E33" s="2035" t="s">
        <v>432</v>
      </c>
      <c r="F33" s="2035" t="s">
        <v>432</v>
      </c>
      <c r="G33" s="2035" t="s">
        <v>432</v>
      </c>
      <c r="H33" s="2035" t="s">
        <v>432</v>
      </c>
      <c r="I33" s="2035" t="s">
        <v>432</v>
      </c>
      <c r="J33" s="2035" t="s">
        <v>432</v>
      </c>
      <c r="K33" s="2035" t="s">
        <v>432</v>
      </c>
      <c r="L33" s="2035" t="s">
        <v>432</v>
      </c>
      <c r="M33" s="2035" t="s">
        <v>432</v>
      </c>
      <c r="N33" s="2035" t="s">
        <v>432</v>
      </c>
      <c r="O33" s="617" t="s">
        <v>432</v>
      </c>
    </row>
    <row r="34" spans="1:15" s="90" customFormat="1" ht="15" customHeight="1">
      <c r="A34" s="1825" t="s">
        <v>4728</v>
      </c>
      <c r="B34" s="51"/>
      <c r="F34" s="51"/>
      <c r="I34" s="51"/>
      <c r="O34" s="649"/>
    </row>
  </sheetData>
  <mergeCells count="3">
    <mergeCell ref="A3:O3"/>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zoomScaleNormal="100" zoomScaleSheetLayoutView="100" workbookViewId="0">
      <selection activeCell="C8" sqref="C8"/>
    </sheetView>
  </sheetViews>
  <sheetFormatPr defaultColWidth="9" defaultRowHeight="14.25"/>
  <cols>
    <col min="1" max="4" width="30.625" style="24" customWidth="1"/>
    <col min="5" max="16384" width="9" style="24"/>
  </cols>
  <sheetData>
    <row r="1" spans="1:8" s="1763" customFormat="1" ht="20.100000000000001" customHeight="1">
      <c r="A1" s="3046" t="str">
        <f>HYPERLINK("#目次!A1","【目次に戻る】")</f>
        <v>【目次に戻る】</v>
      </c>
      <c r="B1" s="3046"/>
      <c r="C1" s="3046"/>
      <c r="D1" s="3046"/>
      <c r="E1" s="1779"/>
      <c r="F1" s="1779"/>
      <c r="G1" s="1779"/>
      <c r="H1" s="1779"/>
    </row>
    <row r="2" spans="1:8" s="1763" customFormat="1" ht="20.100000000000001" customHeight="1">
      <c r="A2" s="3046" t="str">
        <f>HYPERLINK("#業務所管課別目次!A1","【業務所管課別目次に戻る】")</f>
        <v>【業務所管課別目次に戻る】</v>
      </c>
      <c r="B2" s="3046"/>
      <c r="C2" s="3046"/>
      <c r="D2" s="3046"/>
      <c r="E2" s="1779"/>
      <c r="F2" s="1779"/>
      <c r="G2" s="1779"/>
      <c r="H2" s="1779"/>
    </row>
    <row r="3" spans="1:8" s="1839" customFormat="1" ht="26.1" customHeight="1">
      <c r="A3" s="3047" t="s">
        <v>4768</v>
      </c>
      <c r="B3" s="3047"/>
      <c r="C3" s="3047"/>
      <c r="D3" s="3047"/>
    </row>
    <row r="4" spans="1:8" s="90" customFormat="1" ht="15" customHeight="1">
      <c r="A4" s="111"/>
      <c r="B4" s="111"/>
    </row>
    <row r="5" spans="1:8" s="90" customFormat="1" ht="15" customHeight="1" thickBot="1"/>
    <row r="6" spans="1:8" ht="18" customHeight="1" thickTop="1">
      <c r="A6" s="1785" t="s">
        <v>322</v>
      </c>
      <c r="B6" s="1793" t="s">
        <v>707</v>
      </c>
      <c r="C6" s="1792" t="s">
        <v>4767</v>
      </c>
      <c r="D6" s="1792" t="s">
        <v>4766</v>
      </c>
    </row>
    <row r="7" spans="1:8" ht="18" customHeight="1">
      <c r="A7" s="2825"/>
      <c r="B7" s="133" t="s">
        <v>2012</v>
      </c>
      <c r="C7" s="133" t="s">
        <v>673</v>
      </c>
      <c r="D7" s="133" t="s">
        <v>3935</v>
      </c>
    </row>
    <row r="8" spans="1:8" ht="18" customHeight="1">
      <c r="A8" s="2785" t="s">
        <v>420</v>
      </c>
      <c r="B8" s="22">
        <v>143</v>
      </c>
      <c r="C8" s="22">
        <v>630</v>
      </c>
      <c r="D8" s="22">
        <v>103255998</v>
      </c>
    </row>
    <row r="9" spans="1:8" s="399" customFormat="1" ht="18" customHeight="1">
      <c r="A9" s="711">
        <v>29</v>
      </c>
      <c r="B9" s="22">
        <v>134</v>
      </c>
      <c r="C9" s="22">
        <v>821</v>
      </c>
      <c r="D9" s="22">
        <v>403208980</v>
      </c>
    </row>
    <row r="10" spans="1:8" ht="18" customHeight="1">
      <c r="A10" s="711">
        <v>30</v>
      </c>
      <c r="B10" s="22">
        <v>129</v>
      </c>
      <c r="C10" s="22">
        <v>1723</v>
      </c>
      <c r="D10" s="22">
        <v>131316785</v>
      </c>
    </row>
    <row r="11" spans="1:8" s="399" customFormat="1" ht="18" customHeight="1">
      <c r="A11" s="2785" t="s">
        <v>671</v>
      </c>
      <c r="B11" s="22">
        <v>122</v>
      </c>
      <c r="C11" s="22">
        <v>663</v>
      </c>
      <c r="D11" s="22">
        <v>102875945</v>
      </c>
    </row>
    <row r="12" spans="1:8" ht="18" customHeight="1">
      <c r="A12" s="707">
        <v>2</v>
      </c>
      <c r="B12" s="308">
        <v>117</v>
      </c>
      <c r="C12" s="308">
        <v>330</v>
      </c>
      <c r="D12" s="308">
        <v>68338997</v>
      </c>
    </row>
    <row r="13" spans="1:8" s="90" customFormat="1" ht="15" customHeight="1">
      <c r="A13" s="1825" t="s">
        <v>4728</v>
      </c>
      <c r="B13" s="51"/>
      <c r="C13" s="51"/>
    </row>
  </sheetData>
  <mergeCells count="3">
    <mergeCell ref="A3:D3"/>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
  <sheetViews>
    <sheetView zoomScaleNormal="100" zoomScaleSheetLayoutView="100" workbookViewId="0">
      <selection activeCell="F6" sqref="F6"/>
    </sheetView>
  </sheetViews>
  <sheetFormatPr defaultColWidth="9" defaultRowHeight="13.5"/>
  <cols>
    <col min="1" max="1" width="18.625" style="1" customWidth="1"/>
    <col min="2" max="2" width="22.625" style="1" customWidth="1"/>
    <col min="3" max="4" width="14.625" style="1" customWidth="1"/>
    <col min="5" max="6" width="27.625" style="1" customWidth="1"/>
    <col min="7" max="7" width="5.625" style="1" customWidth="1"/>
    <col min="8" max="16384" width="9" style="1"/>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6.1" customHeight="1">
      <c r="A3" s="3047" t="s">
        <v>4783</v>
      </c>
      <c r="B3" s="3047"/>
      <c r="C3" s="3047"/>
      <c r="D3" s="3047"/>
      <c r="E3" s="3047"/>
      <c r="F3" s="3047"/>
    </row>
    <row r="4" spans="1:26" s="90" customFormat="1" ht="15" customHeight="1"/>
    <row r="5" spans="1:26" s="90" customFormat="1" ht="15" customHeight="1" thickBot="1">
      <c r="F5" s="106" t="s">
        <v>4782</v>
      </c>
    </row>
    <row r="6" spans="1:26" ht="18" customHeight="1" thickTop="1">
      <c r="A6" s="1785" t="s">
        <v>4060</v>
      </c>
      <c r="B6" s="1789" t="s">
        <v>4781</v>
      </c>
      <c r="C6" s="3040" t="s">
        <v>4780</v>
      </c>
      <c r="D6" s="3040"/>
      <c r="E6" s="1789" t="s">
        <v>4779</v>
      </c>
      <c r="F6" s="1792" t="s">
        <v>196</v>
      </c>
    </row>
    <row r="7" spans="1:26" s="90" customFormat="1" ht="18" customHeight="1">
      <c r="A7" s="2837"/>
      <c r="B7" s="2837"/>
      <c r="C7" s="2836"/>
      <c r="D7" s="2835"/>
      <c r="E7" s="2835" t="s">
        <v>2478</v>
      </c>
      <c r="F7" s="2835" t="s">
        <v>673</v>
      </c>
    </row>
    <row r="8" spans="1:26" s="321" customFormat="1" ht="18" customHeight="1">
      <c r="A8" s="4025" t="s">
        <v>194</v>
      </c>
      <c r="B8" s="4026"/>
      <c r="C8" s="575">
        <f>C9+C12+C13</f>
        <v>63</v>
      </c>
      <c r="D8" s="2834">
        <f>D9+D12+D13</f>
        <v>22</v>
      </c>
      <c r="E8" s="668">
        <f>E9+E12+E13</f>
        <v>8175.7</v>
      </c>
      <c r="F8" s="668">
        <f>F9+F12+F13</f>
        <v>105028.5</v>
      </c>
    </row>
    <row r="9" spans="1:26" ht="18" customHeight="1">
      <c r="A9" s="4027" t="s">
        <v>4778</v>
      </c>
      <c r="B9" s="2828" t="s">
        <v>1689</v>
      </c>
      <c r="C9" s="570">
        <f>SUM(C10:C11)</f>
        <v>24</v>
      </c>
      <c r="D9" s="2830">
        <f>SUM(D10:D11)</f>
        <v>2</v>
      </c>
      <c r="E9" s="673">
        <f>SUM(E10:E11)</f>
        <v>2132.6999999999998</v>
      </c>
      <c r="F9" s="673">
        <f>SUM(F10:F11)</f>
        <v>18140.5</v>
      </c>
    </row>
    <row r="10" spans="1:26" ht="18" customHeight="1">
      <c r="A10" s="3206"/>
      <c r="B10" s="2828" t="s">
        <v>4777</v>
      </c>
      <c r="C10" s="570">
        <v>9</v>
      </c>
      <c r="D10" s="2830">
        <v>2</v>
      </c>
      <c r="E10" s="673">
        <v>1658</v>
      </c>
      <c r="F10" s="673">
        <v>13636.6</v>
      </c>
    </row>
    <row r="11" spans="1:26" ht="18" customHeight="1">
      <c r="A11" s="3170"/>
      <c r="B11" s="2833" t="s">
        <v>4776</v>
      </c>
      <c r="C11" s="570">
        <v>15</v>
      </c>
      <c r="D11" s="2832" t="s">
        <v>4775</v>
      </c>
      <c r="E11" s="673">
        <v>474.7</v>
      </c>
      <c r="F11" s="673">
        <v>4503.8999999999996</v>
      </c>
    </row>
    <row r="12" spans="1:26" ht="18" customHeight="1">
      <c r="A12" s="2829" t="s">
        <v>4774</v>
      </c>
      <c r="B12" s="2828" t="s">
        <v>4772</v>
      </c>
      <c r="C12" s="2831">
        <v>17</v>
      </c>
      <c r="D12" s="2830">
        <v>10</v>
      </c>
      <c r="E12" s="23">
        <v>4304</v>
      </c>
      <c r="F12" s="23">
        <v>60034</v>
      </c>
    </row>
    <row r="13" spans="1:26" ht="18" customHeight="1">
      <c r="A13" s="2829" t="s">
        <v>4773</v>
      </c>
      <c r="B13" s="2828" t="s">
        <v>4772</v>
      </c>
      <c r="C13" s="2827">
        <v>22</v>
      </c>
      <c r="D13" s="2826">
        <v>10</v>
      </c>
      <c r="E13" s="95">
        <v>1739</v>
      </c>
      <c r="F13" s="95">
        <v>26854</v>
      </c>
    </row>
    <row r="14" spans="1:26" s="90" customFormat="1" ht="15" customHeight="1">
      <c r="A14" s="1825" t="s">
        <v>4771</v>
      </c>
      <c r="B14" s="1825"/>
    </row>
    <row r="15" spans="1:26" s="90" customFormat="1" ht="15" customHeight="1">
      <c r="A15" s="35" t="s">
        <v>4770</v>
      </c>
      <c r="B15" s="35"/>
    </row>
    <row r="16" spans="1:26" s="90" customFormat="1" ht="15" customHeight="1">
      <c r="A16" s="90" t="s">
        <v>4769</v>
      </c>
    </row>
  </sheetData>
  <mergeCells count="6">
    <mergeCell ref="A8:B8"/>
    <mergeCell ref="A3:F3"/>
    <mergeCell ref="C6:D6"/>
    <mergeCell ref="A9:A11"/>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zoomScaleNormal="100" zoomScaleSheetLayoutView="100" workbookViewId="0">
      <selection sqref="A1:D1"/>
    </sheetView>
  </sheetViews>
  <sheetFormatPr defaultColWidth="9" defaultRowHeight="13.5"/>
  <cols>
    <col min="1" max="2" width="20.625" style="1" customWidth="1"/>
    <col min="3" max="4" width="42.125" style="1" customWidth="1"/>
    <col min="5" max="5" width="5.625" style="1" customWidth="1"/>
    <col min="6" max="16384" width="9" style="1"/>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6.1" customHeight="1">
      <c r="A3" s="3047" t="s">
        <v>4800</v>
      </c>
      <c r="B3" s="3047"/>
      <c r="C3" s="3047"/>
      <c r="D3" s="3047"/>
    </row>
    <row r="4" spans="1:26" s="90" customFormat="1" ht="15" customHeight="1"/>
    <row r="5" spans="1:26" s="90" customFormat="1" ht="15" customHeight="1" thickBot="1">
      <c r="D5" s="106" t="s">
        <v>4782</v>
      </c>
    </row>
    <row r="6" spans="1:26" ht="18" customHeight="1" thickTop="1">
      <c r="A6" s="1785" t="s">
        <v>4060</v>
      </c>
      <c r="B6" s="1789" t="s">
        <v>4781</v>
      </c>
      <c r="C6" s="1792" t="s">
        <v>4799</v>
      </c>
      <c r="D6" s="1792" t="s">
        <v>336</v>
      </c>
    </row>
    <row r="7" spans="1:26" ht="18" customHeight="1">
      <c r="A7" s="2843"/>
      <c r="B7" s="2842"/>
      <c r="C7" s="2835" t="s">
        <v>2478</v>
      </c>
      <c r="D7" s="2835" t="s">
        <v>673</v>
      </c>
    </row>
    <row r="8" spans="1:26" s="321" customFormat="1" ht="18" customHeight="1">
      <c r="A8" s="4025" t="s">
        <v>194</v>
      </c>
      <c r="B8" s="4026"/>
      <c r="C8" s="677">
        <f>SUM(C10:C18)</f>
        <v>1033332</v>
      </c>
      <c r="D8" s="677">
        <f>SUM(D10:D18)</f>
        <v>6524779</v>
      </c>
    </row>
    <row r="9" spans="1:26" ht="18" customHeight="1">
      <c r="A9" s="3962" t="s">
        <v>4798</v>
      </c>
      <c r="B9" s="2828" t="s">
        <v>1689</v>
      </c>
      <c r="C9" s="21">
        <f>SUM(C10:C13)</f>
        <v>689417</v>
      </c>
      <c r="D9" s="23">
        <f>SUM(D10:D13)</f>
        <v>4486543</v>
      </c>
      <c r="F9" s="2841"/>
    </row>
    <row r="10" spans="1:26" ht="18" customHeight="1">
      <c r="A10" s="3962"/>
      <c r="B10" s="2839" t="s">
        <v>4797</v>
      </c>
      <c r="C10" s="21">
        <v>481</v>
      </c>
      <c r="D10" s="23">
        <v>4941</v>
      </c>
      <c r="F10" s="50"/>
    </row>
    <row r="11" spans="1:26" ht="18" customHeight="1">
      <c r="A11" s="3962"/>
      <c r="B11" s="2839" t="s">
        <v>4796</v>
      </c>
      <c r="C11" s="21">
        <v>688813</v>
      </c>
      <c r="D11" s="23">
        <v>4480027</v>
      </c>
      <c r="F11" s="50"/>
    </row>
    <row r="12" spans="1:26" ht="18" customHeight="1">
      <c r="A12" s="3962"/>
      <c r="B12" s="2839" t="s">
        <v>4795</v>
      </c>
      <c r="C12" s="21" t="s">
        <v>443</v>
      </c>
      <c r="D12" s="23">
        <v>1332</v>
      </c>
      <c r="F12" s="50"/>
    </row>
    <row r="13" spans="1:26" ht="18" customHeight="1">
      <c r="A13" s="3962"/>
      <c r="B13" s="2839" t="s">
        <v>4794</v>
      </c>
      <c r="C13" s="21">
        <v>123</v>
      </c>
      <c r="D13" s="23">
        <v>243</v>
      </c>
      <c r="F13" s="50"/>
    </row>
    <row r="14" spans="1:26" ht="18" customHeight="1">
      <c r="A14" s="3962" t="s">
        <v>4793</v>
      </c>
      <c r="B14" s="4028"/>
      <c r="C14" s="21">
        <v>22340</v>
      </c>
      <c r="D14" s="23">
        <v>67646</v>
      </c>
      <c r="F14" s="50"/>
    </row>
    <row r="15" spans="1:26" ht="18" customHeight="1">
      <c r="A15" s="3962" t="s">
        <v>4792</v>
      </c>
      <c r="B15" s="4028"/>
      <c r="C15" s="21">
        <v>17148</v>
      </c>
      <c r="D15" s="23">
        <v>62905</v>
      </c>
      <c r="F15" s="50"/>
    </row>
    <row r="16" spans="1:26" ht="18" customHeight="1">
      <c r="A16" s="3962" t="s">
        <v>4791</v>
      </c>
      <c r="B16" s="4028"/>
      <c r="C16" s="21">
        <v>252336</v>
      </c>
      <c r="D16" s="23">
        <v>901002</v>
      </c>
      <c r="F16" s="50"/>
    </row>
    <row r="17" spans="1:6" ht="18" customHeight="1">
      <c r="A17" s="2829" t="s">
        <v>4790</v>
      </c>
      <c r="B17" s="2840" t="s">
        <v>4789</v>
      </c>
      <c r="C17" s="21">
        <v>44011</v>
      </c>
      <c r="D17" s="23">
        <v>786138</v>
      </c>
      <c r="F17" s="50"/>
    </row>
    <row r="18" spans="1:6" ht="18" customHeight="1">
      <c r="A18" s="2829" t="s">
        <v>4788</v>
      </c>
      <c r="B18" s="2839" t="s">
        <v>4787</v>
      </c>
      <c r="C18" s="96">
        <v>8080</v>
      </c>
      <c r="D18" s="95">
        <v>220545</v>
      </c>
      <c r="F18" s="50"/>
    </row>
    <row r="19" spans="1:6" s="90" customFormat="1" ht="15" customHeight="1">
      <c r="A19" s="51" t="s">
        <v>4786</v>
      </c>
      <c r="B19" s="51"/>
      <c r="C19" s="51"/>
    </row>
    <row r="20" spans="1:6" s="90" customFormat="1" ht="15" customHeight="1">
      <c r="A20" s="1830" t="s">
        <v>4785</v>
      </c>
      <c r="B20" s="1830"/>
      <c r="C20" s="1830"/>
      <c r="D20" s="2838"/>
    </row>
    <row r="21" spans="1:6" s="90" customFormat="1" ht="15" customHeight="1">
      <c r="A21" s="90" t="s">
        <v>4784</v>
      </c>
    </row>
  </sheetData>
  <mergeCells count="8">
    <mergeCell ref="A1:D1"/>
    <mergeCell ref="A2:D2"/>
    <mergeCell ref="A3:D3"/>
    <mergeCell ref="A8:B8"/>
    <mergeCell ref="A16:B16"/>
    <mergeCell ref="A9:A13"/>
    <mergeCell ref="A14:B14"/>
    <mergeCell ref="A15:B15"/>
  </mergeCells>
  <phoneticPr fontId="20"/>
  <pageMargins left="0.62992125984251968" right="0.62992125984251968" top="0.74803149606299213" bottom="0.74803149606299213" header="0.31496062992125984" footer="0.31496062992125984"/>
  <headerFooter alignWithMargins="0"/>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zoomScaleNormal="100" zoomScaleSheetLayoutView="100" workbookViewId="0">
      <selection activeCell="Q14" sqref="Q14"/>
    </sheetView>
  </sheetViews>
  <sheetFormatPr defaultColWidth="9" defaultRowHeight="13.5"/>
  <cols>
    <col min="1" max="1" width="12.625" style="1" customWidth="1"/>
    <col min="2" max="2" width="7.625" style="1" customWidth="1"/>
    <col min="3" max="3" width="6.625" style="1" customWidth="1"/>
    <col min="4" max="4" width="8.625" style="1" customWidth="1"/>
    <col min="5" max="5" width="7.625" style="1" customWidth="1"/>
    <col min="6" max="6" width="6.625" style="1" customWidth="1"/>
    <col min="7" max="7" width="8.625" style="1" customWidth="1"/>
    <col min="8" max="8" width="7.625" style="1" customWidth="1"/>
    <col min="9" max="9" width="6.625" style="1" customWidth="1"/>
    <col min="10" max="10" width="8.625" style="1" customWidth="1"/>
    <col min="11" max="11" width="7.625" style="1" customWidth="1"/>
    <col min="12" max="12" width="6.625" style="1" customWidth="1"/>
    <col min="13" max="13" width="8.625" style="1" customWidth="1"/>
    <col min="14" max="14" width="7.625" style="1" customWidth="1"/>
    <col min="15" max="15" width="6.625" style="1" customWidth="1"/>
    <col min="16" max="16" width="8.625" style="1" customWidth="1"/>
    <col min="17" max="17" width="5.625" style="1" customWidth="1"/>
    <col min="18" max="19" width="10.625" style="2844" customWidth="1"/>
    <col min="20" max="16384" width="9" style="1"/>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6.1" customHeight="1">
      <c r="A3" s="3047" t="s">
        <v>4810</v>
      </c>
      <c r="B3" s="3047"/>
      <c r="C3" s="3047"/>
      <c r="D3" s="3047"/>
      <c r="E3" s="3047"/>
      <c r="F3" s="3047"/>
      <c r="G3" s="3047"/>
      <c r="H3" s="3047"/>
      <c r="I3" s="3047"/>
      <c r="J3" s="3047"/>
      <c r="K3" s="3047"/>
      <c r="L3" s="4031"/>
      <c r="M3" s="4031"/>
      <c r="N3" s="4031"/>
      <c r="O3" s="4031"/>
      <c r="P3" s="4031"/>
      <c r="R3" s="2852"/>
      <c r="S3" s="2852"/>
    </row>
    <row r="4" spans="1:26" s="90" customFormat="1" ht="15" customHeight="1">
      <c r="A4" s="111"/>
      <c r="B4" s="111"/>
      <c r="C4" s="111"/>
      <c r="D4" s="111"/>
      <c r="E4" s="111"/>
      <c r="F4" s="111"/>
      <c r="G4" s="111"/>
      <c r="H4" s="232"/>
      <c r="I4" s="232"/>
      <c r="J4" s="111"/>
      <c r="K4" s="111"/>
      <c r="R4" s="455"/>
      <c r="S4" s="455"/>
    </row>
    <row r="5" spans="1:26" s="90" customFormat="1" ht="15" customHeight="1" thickBot="1">
      <c r="A5" s="90" t="s">
        <v>4809</v>
      </c>
      <c r="R5" s="455"/>
      <c r="S5" s="455"/>
    </row>
    <row r="6" spans="1:26" ht="18" customHeight="1" thickTop="1">
      <c r="A6" s="3076" t="s">
        <v>4808</v>
      </c>
      <c r="B6" s="3066" t="s">
        <v>897</v>
      </c>
      <c r="C6" s="3067"/>
      <c r="D6" s="3036"/>
      <c r="E6" s="3066" t="s">
        <v>896</v>
      </c>
      <c r="F6" s="3067"/>
      <c r="G6" s="3036"/>
      <c r="H6" s="3066" t="s">
        <v>3612</v>
      </c>
      <c r="I6" s="3067"/>
      <c r="J6" s="3036"/>
      <c r="K6" s="3066" t="s">
        <v>660</v>
      </c>
      <c r="L6" s="3067"/>
      <c r="M6" s="3067"/>
      <c r="N6" s="3066" t="s">
        <v>3611</v>
      </c>
      <c r="O6" s="3067"/>
      <c r="P6" s="3067"/>
    </row>
    <row r="7" spans="1:26" ht="30" customHeight="1">
      <c r="A7" s="3134"/>
      <c r="B7" s="4029" t="s">
        <v>4807</v>
      </c>
      <c r="C7" s="4030"/>
      <c r="D7" s="2851" t="s">
        <v>4806</v>
      </c>
      <c r="E7" s="4029" t="s">
        <v>4807</v>
      </c>
      <c r="F7" s="4030"/>
      <c r="G7" s="2851" t="s">
        <v>4806</v>
      </c>
      <c r="H7" s="4029" t="s">
        <v>4807</v>
      </c>
      <c r="I7" s="4030"/>
      <c r="J7" s="2851" t="s">
        <v>4806</v>
      </c>
      <c r="K7" s="4029" t="s">
        <v>4807</v>
      </c>
      <c r="L7" s="4030"/>
      <c r="M7" s="2851" t="s">
        <v>4806</v>
      </c>
      <c r="N7" s="4029" t="s">
        <v>4807</v>
      </c>
      <c r="O7" s="4030"/>
      <c r="P7" s="2851" t="s">
        <v>4806</v>
      </c>
    </row>
    <row r="8" spans="1:26" s="289" customFormat="1" ht="18" customHeight="1">
      <c r="A8" s="612" t="s">
        <v>1689</v>
      </c>
      <c r="B8" s="2850">
        <v>31033</v>
      </c>
      <c r="C8" s="2849">
        <v>941</v>
      </c>
      <c r="D8" s="1719">
        <v>13342</v>
      </c>
      <c r="E8" s="2850">
        <v>32980</v>
      </c>
      <c r="F8" s="2849">
        <v>1002</v>
      </c>
      <c r="G8" s="1719">
        <v>15051</v>
      </c>
      <c r="H8" s="2850">
        <v>32102</v>
      </c>
      <c r="I8" s="2849">
        <v>698</v>
      </c>
      <c r="J8" s="1719">
        <v>14720</v>
      </c>
      <c r="K8" s="2850">
        <v>31898</v>
      </c>
      <c r="L8" s="2849">
        <v>959</v>
      </c>
      <c r="M8" s="1719">
        <v>13022</v>
      </c>
      <c r="N8" s="2850">
        <f>SUM(N9:N20)</f>
        <v>23880</v>
      </c>
      <c r="O8" s="2849">
        <f>SUM(O9:O20)</f>
        <v>1219</v>
      </c>
      <c r="P8" s="1719">
        <f>SUM(P9:P20)</f>
        <v>7788</v>
      </c>
      <c r="Q8" s="3026"/>
      <c r="R8" s="2848"/>
      <c r="S8" s="2848"/>
    </row>
    <row r="9" spans="1:26" ht="18" customHeight="1">
      <c r="A9" s="1798" t="s">
        <v>1130</v>
      </c>
      <c r="B9" s="1721">
        <v>7278</v>
      </c>
      <c r="C9" s="2846">
        <v>50</v>
      </c>
      <c r="D9" s="1721">
        <v>1958</v>
      </c>
      <c r="E9" s="1721">
        <v>7897</v>
      </c>
      <c r="F9" s="2846">
        <v>77</v>
      </c>
      <c r="G9" s="1721">
        <v>2100</v>
      </c>
      <c r="H9" s="1721">
        <v>7053</v>
      </c>
      <c r="I9" s="2846">
        <v>61</v>
      </c>
      <c r="J9" s="1721">
        <v>1806</v>
      </c>
      <c r="K9" s="1721">
        <v>7144</v>
      </c>
      <c r="L9" s="2846">
        <v>92</v>
      </c>
      <c r="M9" s="1721">
        <v>1506</v>
      </c>
      <c r="N9" s="1721">
        <v>5531</v>
      </c>
      <c r="O9" s="2846">
        <v>117</v>
      </c>
      <c r="P9" s="1721">
        <v>765</v>
      </c>
    </row>
    <row r="10" spans="1:26" ht="18" customHeight="1">
      <c r="A10" s="1798" t="s">
        <v>1076</v>
      </c>
      <c r="B10" s="1721">
        <v>4337</v>
      </c>
      <c r="C10" s="2846">
        <v>93</v>
      </c>
      <c r="D10" s="1721">
        <v>2147</v>
      </c>
      <c r="E10" s="1721">
        <v>4877</v>
      </c>
      <c r="F10" s="2846">
        <v>85</v>
      </c>
      <c r="G10" s="1721">
        <v>2025</v>
      </c>
      <c r="H10" s="1721">
        <v>4903</v>
      </c>
      <c r="I10" s="2846">
        <v>37</v>
      </c>
      <c r="J10" s="1721">
        <v>2286</v>
      </c>
      <c r="K10" s="1721">
        <v>4523</v>
      </c>
      <c r="L10" s="2846">
        <v>77</v>
      </c>
      <c r="M10" s="1721">
        <v>1774</v>
      </c>
      <c r="N10" s="1721">
        <v>3281</v>
      </c>
      <c r="O10" s="2846">
        <v>96</v>
      </c>
      <c r="P10" s="1721">
        <v>1151</v>
      </c>
    </row>
    <row r="11" spans="1:26" ht="18" customHeight="1">
      <c r="A11" s="1798" t="s">
        <v>1115</v>
      </c>
      <c r="B11" s="1721">
        <v>2101</v>
      </c>
      <c r="C11" s="2846">
        <v>25</v>
      </c>
      <c r="D11" s="1721">
        <v>320</v>
      </c>
      <c r="E11" s="1721">
        <v>2523</v>
      </c>
      <c r="F11" s="2846">
        <v>27</v>
      </c>
      <c r="G11" s="1721">
        <v>553</v>
      </c>
      <c r="H11" s="1721">
        <v>2501</v>
      </c>
      <c r="I11" s="2846">
        <v>22</v>
      </c>
      <c r="J11" s="1721">
        <v>694</v>
      </c>
      <c r="K11" s="1721">
        <v>2437</v>
      </c>
      <c r="L11" s="2846">
        <v>33</v>
      </c>
      <c r="M11" s="1721">
        <v>410</v>
      </c>
      <c r="N11" s="1721">
        <v>1814</v>
      </c>
      <c r="O11" s="2846">
        <v>50</v>
      </c>
      <c r="P11" s="1721">
        <v>196</v>
      </c>
    </row>
    <row r="12" spans="1:26" ht="18" customHeight="1">
      <c r="A12" s="1798" t="s">
        <v>1133</v>
      </c>
      <c r="B12" s="1721">
        <v>14</v>
      </c>
      <c r="C12" s="2846">
        <v>14</v>
      </c>
      <c r="D12" s="1721">
        <v>34</v>
      </c>
      <c r="E12" s="1721">
        <v>20</v>
      </c>
      <c r="F12" s="2846">
        <v>20</v>
      </c>
      <c r="G12" s="1721">
        <v>45</v>
      </c>
      <c r="H12" s="1721">
        <v>22</v>
      </c>
      <c r="I12" s="2846">
        <v>22</v>
      </c>
      <c r="J12" s="1721">
        <v>53</v>
      </c>
      <c r="K12" s="1721">
        <v>39</v>
      </c>
      <c r="L12" s="2846">
        <v>39</v>
      </c>
      <c r="M12" s="1721">
        <v>32</v>
      </c>
      <c r="N12" s="1721">
        <v>48</v>
      </c>
      <c r="O12" s="2846">
        <v>48</v>
      </c>
      <c r="P12" s="1721">
        <v>17</v>
      </c>
    </row>
    <row r="13" spans="1:26" ht="18" customHeight="1">
      <c r="A13" s="1798" t="s">
        <v>3312</v>
      </c>
      <c r="B13" s="1721">
        <v>82</v>
      </c>
      <c r="C13" s="2846">
        <v>15</v>
      </c>
      <c r="D13" s="1721">
        <v>85</v>
      </c>
      <c r="E13" s="1721">
        <v>80</v>
      </c>
      <c r="F13" s="2846">
        <v>12</v>
      </c>
      <c r="G13" s="1721">
        <v>115</v>
      </c>
      <c r="H13" s="1721">
        <v>89</v>
      </c>
      <c r="I13" s="2846">
        <v>7</v>
      </c>
      <c r="J13" s="1721">
        <v>104</v>
      </c>
      <c r="K13" s="1721">
        <v>80</v>
      </c>
      <c r="L13" s="2846">
        <v>5</v>
      </c>
      <c r="M13" s="1721">
        <v>70</v>
      </c>
      <c r="N13" s="1721">
        <v>70</v>
      </c>
      <c r="O13" s="2846">
        <v>7</v>
      </c>
      <c r="P13" s="1721">
        <v>39</v>
      </c>
    </row>
    <row r="14" spans="1:26" ht="18" customHeight="1">
      <c r="A14" s="1798" t="s">
        <v>1119</v>
      </c>
      <c r="B14" s="1721">
        <v>9150</v>
      </c>
      <c r="C14" s="2846">
        <v>223</v>
      </c>
      <c r="D14" s="1721">
        <v>4438</v>
      </c>
      <c r="E14" s="1721">
        <v>9024</v>
      </c>
      <c r="F14" s="2846">
        <v>313</v>
      </c>
      <c r="G14" s="1721">
        <v>6037</v>
      </c>
      <c r="H14" s="1721">
        <v>9498</v>
      </c>
      <c r="I14" s="2846">
        <v>288</v>
      </c>
      <c r="J14" s="1721">
        <v>5291</v>
      </c>
      <c r="K14" s="1721">
        <v>9591</v>
      </c>
      <c r="L14" s="2846">
        <v>273</v>
      </c>
      <c r="M14" s="1721">
        <v>5202</v>
      </c>
      <c r="N14" s="1721">
        <v>6972</v>
      </c>
      <c r="O14" s="2846">
        <v>280</v>
      </c>
      <c r="P14" s="1721">
        <v>3175</v>
      </c>
      <c r="Q14" s="1569"/>
    </row>
    <row r="15" spans="1:26" ht="18" customHeight="1">
      <c r="A15" s="1798" t="s">
        <v>4805</v>
      </c>
      <c r="B15" s="1721">
        <v>2152</v>
      </c>
      <c r="C15" s="2846">
        <v>26</v>
      </c>
      <c r="D15" s="1721">
        <v>1143</v>
      </c>
      <c r="E15" s="1721">
        <v>2373</v>
      </c>
      <c r="F15" s="2846">
        <v>24</v>
      </c>
      <c r="G15" s="1721">
        <v>1084</v>
      </c>
      <c r="H15" s="1721">
        <v>2432</v>
      </c>
      <c r="I15" s="2846">
        <v>23</v>
      </c>
      <c r="J15" s="1721">
        <v>1568</v>
      </c>
      <c r="K15" s="1721">
        <v>2346</v>
      </c>
      <c r="L15" s="2846">
        <v>46</v>
      </c>
      <c r="M15" s="1721">
        <v>1238</v>
      </c>
      <c r="N15" s="1721">
        <v>1657</v>
      </c>
      <c r="O15" s="2846">
        <v>73</v>
      </c>
      <c r="P15" s="1721">
        <v>737</v>
      </c>
    </row>
    <row r="16" spans="1:26" ht="18" customHeight="1">
      <c r="A16" s="1798" t="s">
        <v>1087</v>
      </c>
      <c r="B16" s="1721">
        <v>1529</v>
      </c>
      <c r="C16" s="2846">
        <v>240</v>
      </c>
      <c r="D16" s="1721">
        <v>972</v>
      </c>
      <c r="E16" s="1721">
        <v>1495</v>
      </c>
      <c r="F16" s="2846">
        <v>209</v>
      </c>
      <c r="G16" s="1721">
        <v>976</v>
      </c>
      <c r="H16" s="1721">
        <v>1231</v>
      </c>
      <c r="I16" s="2846">
        <v>94</v>
      </c>
      <c r="J16" s="1721">
        <v>778</v>
      </c>
      <c r="K16" s="1721">
        <v>1292</v>
      </c>
      <c r="L16" s="2846">
        <v>177</v>
      </c>
      <c r="M16" s="1721">
        <v>708</v>
      </c>
      <c r="N16" s="1721">
        <v>1094</v>
      </c>
      <c r="O16" s="2846">
        <v>244</v>
      </c>
      <c r="P16" s="1721">
        <v>404</v>
      </c>
    </row>
    <row r="17" spans="1:19" ht="18" customHeight="1">
      <c r="A17" s="1798" t="s">
        <v>2602</v>
      </c>
      <c r="B17" s="1721">
        <v>1553</v>
      </c>
      <c r="C17" s="2846">
        <v>13</v>
      </c>
      <c r="D17" s="1721">
        <v>106</v>
      </c>
      <c r="E17" s="1721">
        <v>1606</v>
      </c>
      <c r="F17" s="2846">
        <v>15</v>
      </c>
      <c r="G17" s="1721">
        <v>130</v>
      </c>
      <c r="H17" s="1721">
        <v>1449</v>
      </c>
      <c r="I17" s="2846">
        <v>10</v>
      </c>
      <c r="J17" s="1721">
        <v>433</v>
      </c>
      <c r="K17" s="1721">
        <v>1480</v>
      </c>
      <c r="L17" s="2846">
        <v>20</v>
      </c>
      <c r="M17" s="1721">
        <v>510</v>
      </c>
      <c r="N17" s="1721">
        <v>1129</v>
      </c>
      <c r="O17" s="2846">
        <v>31</v>
      </c>
      <c r="P17" s="1721">
        <v>270</v>
      </c>
    </row>
    <row r="18" spans="1:19" ht="18" customHeight="1">
      <c r="A18" s="1798" t="s">
        <v>1078</v>
      </c>
      <c r="B18" s="1721">
        <v>1808</v>
      </c>
      <c r="C18" s="2846">
        <v>110</v>
      </c>
      <c r="D18" s="1721">
        <v>1186</v>
      </c>
      <c r="E18" s="1721">
        <v>1993</v>
      </c>
      <c r="F18" s="2846">
        <v>94</v>
      </c>
      <c r="G18" s="1721">
        <v>1051</v>
      </c>
      <c r="H18" s="1721">
        <v>1868</v>
      </c>
      <c r="I18" s="2846">
        <v>54</v>
      </c>
      <c r="J18" s="1721">
        <v>954</v>
      </c>
      <c r="K18" s="1721">
        <v>1911</v>
      </c>
      <c r="L18" s="2846">
        <v>97</v>
      </c>
      <c r="M18" s="1721">
        <v>875</v>
      </c>
      <c r="N18" s="1721">
        <v>1487</v>
      </c>
      <c r="O18" s="2846">
        <v>136</v>
      </c>
      <c r="P18" s="1721">
        <v>576</v>
      </c>
    </row>
    <row r="19" spans="1:19" ht="18" customHeight="1">
      <c r="A19" s="1798" t="s">
        <v>4804</v>
      </c>
      <c r="B19" s="1721">
        <v>968</v>
      </c>
      <c r="C19" s="2846">
        <v>117</v>
      </c>
      <c r="D19" s="1721">
        <v>585</v>
      </c>
      <c r="E19" s="1721">
        <v>1032</v>
      </c>
      <c r="F19" s="2847">
        <v>115</v>
      </c>
      <c r="G19" s="1721">
        <v>607</v>
      </c>
      <c r="H19" s="1721">
        <v>958</v>
      </c>
      <c r="I19" s="2847">
        <v>73</v>
      </c>
      <c r="J19" s="1721">
        <v>475</v>
      </c>
      <c r="K19" s="1721">
        <v>974</v>
      </c>
      <c r="L19" s="2847">
        <v>92</v>
      </c>
      <c r="M19" s="1721">
        <v>442</v>
      </c>
      <c r="N19" s="1721">
        <v>743</v>
      </c>
      <c r="O19" s="2846">
        <v>125</v>
      </c>
      <c r="P19" s="1721">
        <v>336</v>
      </c>
    </row>
    <row r="20" spans="1:19" ht="18" customHeight="1">
      <c r="A20" s="567" t="s">
        <v>2606</v>
      </c>
      <c r="B20" s="1723">
        <v>61</v>
      </c>
      <c r="C20" s="2846">
        <v>15</v>
      </c>
      <c r="D20" s="1723">
        <v>368</v>
      </c>
      <c r="E20" s="1723">
        <v>60</v>
      </c>
      <c r="F20" s="2846">
        <v>11</v>
      </c>
      <c r="G20" s="1723">
        <v>328</v>
      </c>
      <c r="H20" s="1723">
        <v>98</v>
      </c>
      <c r="I20" s="2846">
        <v>7</v>
      </c>
      <c r="J20" s="1723">
        <v>278</v>
      </c>
      <c r="K20" s="1723">
        <v>81</v>
      </c>
      <c r="L20" s="2846">
        <v>8</v>
      </c>
      <c r="M20" s="1723">
        <v>255</v>
      </c>
      <c r="N20" s="1723">
        <v>54</v>
      </c>
      <c r="O20" s="2845">
        <v>12</v>
      </c>
      <c r="P20" s="1723">
        <v>122</v>
      </c>
    </row>
    <row r="21" spans="1:19" s="90" customFormat="1" ht="15" customHeight="1">
      <c r="A21" s="1825" t="s">
        <v>4803</v>
      </c>
      <c r="B21" s="1825"/>
      <c r="C21" s="1825"/>
      <c r="D21" s="1825"/>
      <c r="E21" s="1825"/>
      <c r="F21" s="1825"/>
      <c r="I21" s="1825"/>
      <c r="L21" s="1825"/>
      <c r="O21" s="1825"/>
      <c r="R21" s="455"/>
      <c r="S21" s="455"/>
    </row>
    <row r="22" spans="1:19" s="90" customFormat="1" ht="15" customHeight="1">
      <c r="A22" s="90" t="s">
        <v>4802</v>
      </c>
      <c r="R22" s="455"/>
      <c r="S22" s="455"/>
    </row>
    <row r="23" spans="1:19" s="90" customFormat="1" ht="15" customHeight="1">
      <c r="A23" s="90" t="s">
        <v>4801</v>
      </c>
      <c r="R23" s="455"/>
      <c r="S23" s="455"/>
    </row>
  </sheetData>
  <mergeCells count="14">
    <mergeCell ref="K7:L7"/>
    <mergeCell ref="N6:P6"/>
    <mergeCell ref="H6:J6"/>
    <mergeCell ref="B6:D6"/>
    <mergeCell ref="A1:D1"/>
    <mergeCell ref="A2:D2"/>
    <mergeCell ref="E6:G6"/>
    <mergeCell ref="N7:O7"/>
    <mergeCell ref="B7:C7"/>
    <mergeCell ref="E7:F7"/>
    <mergeCell ref="A3:P3"/>
    <mergeCell ref="H7:I7"/>
    <mergeCell ref="A6:A7"/>
    <mergeCell ref="K6:M6"/>
  </mergeCells>
  <phoneticPr fontId="20"/>
  <pageMargins left="0.62992125984251968" right="0.62992125984251968" top="0.74803149606299213" bottom="0.74803149606299213" header="0.31496062992125984" footer="0.31496062992125984"/>
  <headerFooter alignWithMargins="0"/>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zoomScaleNormal="100" zoomScaleSheetLayoutView="100" workbookViewId="0">
      <selection activeCell="A2" sqref="A2:D2"/>
    </sheetView>
  </sheetViews>
  <sheetFormatPr defaultColWidth="9" defaultRowHeight="14.25"/>
  <cols>
    <col min="1" max="1" width="18.625" style="24" customWidth="1"/>
    <col min="2" max="10" width="12.125" style="24" customWidth="1"/>
    <col min="11"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6.1" customHeight="1">
      <c r="A3" s="3047" t="s">
        <v>4820</v>
      </c>
      <c r="B3" s="3047"/>
      <c r="C3" s="3047"/>
      <c r="D3" s="3047"/>
      <c r="E3" s="3047"/>
      <c r="F3" s="3047"/>
      <c r="G3" s="3047"/>
      <c r="H3" s="3047"/>
      <c r="I3" s="3047"/>
      <c r="J3" s="3047"/>
    </row>
    <row r="4" spans="1:26" s="2855" customFormat="1" ht="15" customHeight="1">
      <c r="D4" s="2856"/>
      <c r="E4" s="2856"/>
      <c r="F4" s="2856"/>
    </row>
    <row r="5" spans="1:26" s="689" customFormat="1" ht="15" customHeight="1" thickBot="1">
      <c r="A5" s="689" t="s">
        <v>4809</v>
      </c>
      <c r="G5" s="1820"/>
      <c r="H5" s="1820"/>
      <c r="I5" s="1820"/>
    </row>
    <row r="6" spans="1:26" ht="30" customHeight="1" thickTop="1">
      <c r="A6" s="1785" t="s">
        <v>681</v>
      </c>
      <c r="B6" s="1829" t="s">
        <v>25</v>
      </c>
      <c r="C6" s="1822" t="s">
        <v>4819</v>
      </c>
      <c r="D6" s="1792" t="s">
        <v>4818</v>
      </c>
      <c r="E6" s="1789" t="s">
        <v>4817</v>
      </c>
      <c r="F6" s="1655" t="s">
        <v>4816</v>
      </c>
      <c r="G6" s="1789" t="s">
        <v>4815</v>
      </c>
      <c r="H6" s="1789" t="s">
        <v>4814</v>
      </c>
      <c r="I6" s="1655" t="s">
        <v>4813</v>
      </c>
      <c r="J6" s="1792" t="s">
        <v>4812</v>
      </c>
    </row>
    <row r="7" spans="1:26" ht="18" customHeight="1">
      <c r="A7" s="1821" t="s">
        <v>420</v>
      </c>
      <c r="B7" s="709">
        <v>147893</v>
      </c>
      <c r="C7" s="709">
        <v>97158</v>
      </c>
      <c r="D7" s="709">
        <v>20901</v>
      </c>
      <c r="E7" s="709">
        <v>548</v>
      </c>
      <c r="F7" s="709">
        <v>3185</v>
      </c>
      <c r="G7" s="709">
        <v>1320</v>
      </c>
      <c r="H7" s="709">
        <v>12940</v>
      </c>
      <c r="I7" s="709">
        <v>11532</v>
      </c>
      <c r="J7" s="709">
        <v>309</v>
      </c>
      <c r="K7" s="2854"/>
    </row>
    <row r="8" spans="1:26" ht="18" customHeight="1">
      <c r="A8" s="1821">
        <v>29</v>
      </c>
      <c r="B8" s="709">
        <v>154414</v>
      </c>
      <c r="C8" s="709">
        <v>101535</v>
      </c>
      <c r="D8" s="709">
        <v>23765</v>
      </c>
      <c r="E8" s="709">
        <v>566</v>
      </c>
      <c r="F8" s="709">
        <v>3195</v>
      </c>
      <c r="G8" s="709">
        <v>1282</v>
      </c>
      <c r="H8" s="709">
        <v>12801</v>
      </c>
      <c r="I8" s="709">
        <v>10942</v>
      </c>
      <c r="J8" s="709">
        <v>328</v>
      </c>
    </row>
    <row r="9" spans="1:26" ht="18" customHeight="1">
      <c r="A9" s="1821">
        <v>30</v>
      </c>
      <c r="B9" s="709">
        <v>153977</v>
      </c>
      <c r="C9" s="709">
        <v>101674</v>
      </c>
      <c r="D9" s="709">
        <v>23683</v>
      </c>
      <c r="E9" s="709">
        <v>605</v>
      </c>
      <c r="F9" s="709">
        <v>3223</v>
      </c>
      <c r="G9" s="709">
        <v>1266</v>
      </c>
      <c r="H9" s="709">
        <v>12860</v>
      </c>
      <c r="I9" s="709">
        <v>10324</v>
      </c>
      <c r="J9" s="709">
        <v>342</v>
      </c>
    </row>
    <row r="10" spans="1:26" s="399" customFormat="1" ht="18" customHeight="1">
      <c r="A10" s="1809" t="s">
        <v>671</v>
      </c>
      <c r="B10" s="710">
        <v>153650</v>
      </c>
      <c r="C10" s="709">
        <v>101744</v>
      </c>
      <c r="D10" s="709">
        <v>23812</v>
      </c>
      <c r="E10" s="709">
        <v>635</v>
      </c>
      <c r="F10" s="709">
        <v>3221</v>
      </c>
      <c r="G10" s="709">
        <v>1259</v>
      </c>
      <c r="H10" s="709">
        <v>12833</v>
      </c>
      <c r="I10" s="709">
        <v>9768</v>
      </c>
      <c r="J10" s="709">
        <v>378</v>
      </c>
    </row>
    <row r="11" spans="1:26" s="391" customFormat="1" ht="18" customHeight="1">
      <c r="A11" s="2853">
        <v>2</v>
      </c>
      <c r="B11" s="2045">
        <f>SUM(C11:J11)</f>
        <v>152675</v>
      </c>
      <c r="C11" s="344">
        <v>101274</v>
      </c>
      <c r="D11" s="344">
        <v>23636</v>
      </c>
      <c r="E11" s="344">
        <v>657</v>
      </c>
      <c r="F11" s="344">
        <v>3279</v>
      </c>
      <c r="G11" s="344">
        <v>1258</v>
      </c>
      <c r="H11" s="344">
        <v>12823</v>
      </c>
      <c r="I11" s="344">
        <v>9340</v>
      </c>
      <c r="J11" s="344">
        <v>408</v>
      </c>
    </row>
    <row r="12" spans="1:26" s="689" customFormat="1" ht="15" customHeight="1">
      <c r="A12" s="689" t="s">
        <v>4811</v>
      </c>
    </row>
  </sheetData>
  <mergeCells count="3">
    <mergeCell ref="A3:J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zoomScaleNormal="100" zoomScaleSheetLayoutView="100" workbookViewId="0">
      <selection activeCell="A2" sqref="A2:D2"/>
    </sheetView>
  </sheetViews>
  <sheetFormatPr defaultColWidth="9" defaultRowHeight="14.25"/>
  <cols>
    <col min="1" max="1" width="15.625" style="24" customWidth="1"/>
    <col min="2" max="9" width="13.625" style="24" customWidth="1"/>
    <col min="10"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6.1" customHeight="1">
      <c r="A3" s="3047" t="s">
        <v>4844</v>
      </c>
      <c r="B3" s="3047"/>
      <c r="C3" s="3047"/>
      <c r="D3" s="3047"/>
      <c r="E3" s="3047"/>
      <c r="F3" s="3047"/>
      <c r="G3" s="3047"/>
      <c r="H3" s="3047"/>
      <c r="I3" s="3047"/>
    </row>
    <row r="4" spans="1:26" s="2855" customFormat="1" ht="15" customHeight="1"/>
    <row r="5" spans="1:26" s="689" customFormat="1" ht="15" customHeight="1" thickBot="1">
      <c r="A5" s="689" t="s">
        <v>215</v>
      </c>
      <c r="D5" s="2868"/>
    </row>
    <row r="6" spans="1:26" ht="18" customHeight="1" thickTop="1">
      <c r="A6" s="3036" t="s">
        <v>4808</v>
      </c>
      <c r="B6" s="3040" t="s">
        <v>4843</v>
      </c>
      <c r="C6" s="3040"/>
      <c r="D6" s="3040"/>
      <c r="E6" s="3040" t="s">
        <v>4842</v>
      </c>
      <c r="F6" s="3040"/>
      <c r="G6" s="3040"/>
      <c r="H6" s="3040" t="s">
        <v>4841</v>
      </c>
      <c r="I6" s="3066"/>
    </row>
    <row r="7" spans="1:26" ht="18" customHeight="1">
      <c r="A7" s="3037"/>
      <c r="B7" s="1790" t="s">
        <v>25</v>
      </c>
      <c r="C7" s="1790" t="s">
        <v>4840</v>
      </c>
      <c r="D7" s="1790" t="s">
        <v>4839</v>
      </c>
      <c r="E7" s="1790" t="s">
        <v>25</v>
      </c>
      <c r="F7" s="1790" t="s">
        <v>4840</v>
      </c>
      <c r="G7" s="1790" t="s">
        <v>4839</v>
      </c>
      <c r="H7" s="1790" t="s">
        <v>4838</v>
      </c>
      <c r="I7" s="1794" t="s">
        <v>4837</v>
      </c>
    </row>
    <row r="8" spans="1:26" ht="18" customHeight="1">
      <c r="A8" s="2786" t="s">
        <v>4836</v>
      </c>
      <c r="B8" s="2867"/>
      <c r="C8" s="2867"/>
      <c r="D8" s="2867"/>
      <c r="E8" s="2867"/>
      <c r="F8" s="2867"/>
      <c r="G8" s="2867"/>
      <c r="H8" s="2867"/>
      <c r="I8" s="2867"/>
    </row>
    <row r="9" spans="1:26" ht="18" customHeight="1">
      <c r="A9" s="1798" t="s">
        <v>991</v>
      </c>
      <c r="B9" s="448">
        <v>62694541</v>
      </c>
      <c r="C9" s="448">
        <v>42058561</v>
      </c>
      <c r="D9" s="448">
        <v>20635980</v>
      </c>
      <c r="E9" s="448" t="s">
        <v>1020</v>
      </c>
      <c r="F9" s="448" t="s">
        <v>1020</v>
      </c>
      <c r="G9" s="448" t="s">
        <v>1020</v>
      </c>
      <c r="H9" s="448">
        <v>171765</v>
      </c>
      <c r="I9" s="448" t="s">
        <v>1020</v>
      </c>
    </row>
    <row r="10" spans="1:26" ht="18" customHeight="1">
      <c r="A10" s="1798" t="s">
        <v>660</v>
      </c>
      <c r="B10" s="448">
        <v>62589835</v>
      </c>
      <c r="C10" s="448">
        <v>42326860</v>
      </c>
      <c r="D10" s="448">
        <v>20262975</v>
      </c>
      <c r="E10" s="448" t="s">
        <v>1020</v>
      </c>
      <c r="F10" s="448" t="s">
        <v>1020</v>
      </c>
      <c r="G10" s="448" t="s">
        <v>1020</v>
      </c>
      <c r="H10" s="448">
        <v>171479</v>
      </c>
      <c r="I10" s="448" t="s">
        <v>1020</v>
      </c>
    </row>
    <row r="11" spans="1:26" s="391" customFormat="1" ht="18" customHeight="1">
      <c r="A11" s="1824">
        <v>2</v>
      </c>
      <c r="B11" s="1127">
        <f>SUM(B12:B14)</f>
        <v>48172700</v>
      </c>
      <c r="C11" s="1127">
        <f>SUM(C12:C14)</f>
        <v>33223760</v>
      </c>
      <c r="D11" s="1127">
        <f>SUM(D12:D14)</f>
        <v>14948575</v>
      </c>
      <c r="E11" s="2866" t="s">
        <v>13</v>
      </c>
      <c r="F11" s="2866" t="s">
        <v>1020</v>
      </c>
      <c r="G11" s="2866" t="s">
        <v>13</v>
      </c>
      <c r="H11" s="1127">
        <f>SUM(H12:H14)</f>
        <v>131980</v>
      </c>
      <c r="I11" s="2866" t="s">
        <v>1020</v>
      </c>
    </row>
    <row r="12" spans="1:26" ht="18" customHeight="1">
      <c r="A12" s="643" t="s">
        <v>1076</v>
      </c>
      <c r="B12" s="452">
        <f>H12*365</f>
        <v>12295025</v>
      </c>
      <c r="C12" s="722">
        <f>22566*365</f>
        <v>8236590</v>
      </c>
      <c r="D12" s="722">
        <f>11119*365</f>
        <v>4058435</v>
      </c>
      <c r="E12" s="448" t="s">
        <v>1020</v>
      </c>
      <c r="F12" s="448" t="s">
        <v>1020</v>
      </c>
      <c r="G12" s="448" t="s">
        <v>1020</v>
      </c>
      <c r="H12" s="448">
        <v>33685</v>
      </c>
      <c r="I12" s="448" t="s">
        <v>1020</v>
      </c>
    </row>
    <row r="13" spans="1:26" ht="18" customHeight="1">
      <c r="A13" s="643" t="s">
        <v>1130</v>
      </c>
      <c r="B13" s="452">
        <f>H13*365</f>
        <v>14225510</v>
      </c>
      <c r="C13" s="722">
        <f>27204*365</f>
        <v>9929460</v>
      </c>
      <c r="D13" s="722">
        <f>11770*365</f>
        <v>4296050</v>
      </c>
      <c r="E13" s="448" t="s">
        <v>1020</v>
      </c>
      <c r="F13" s="448" t="s">
        <v>1020</v>
      </c>
      <c r="G13" s="448" t="s">
        <v>1020</v>
      </c>
      <c r="H13" s="448">
        <v>38974</v>
      </c>
      <c r="I13" s="448" t="s">
        <v>1020</v>
      </c>
    </row>
    <row r="14" spans="1:26" ht="18" customHeight="1">
      <c r="A14" s="643" t="s">
        <v>1119</v>
      </c>
      <c r="B14" s="452">
        <f>59321*365</f>
        <v>21652165</v>
      </c>
      <c r="C14" s="722">
        <f>41254*365</f>
        <v>15057710</v>
      </c>
      <c r="D14" s="722">
        <f>18066*365</f>
        <v>6594090</v>
      </c>
      <c r="E14" s="448" t="s">
        <v>1020</v>
      </c>
      <c r="F14" s="448" t="s">
        <v>1020</v>
      </c>
      <c r="G14" s="448" t="s">
        <v>1020</v>
      </c>
      <c r="H14" s="448">
        <v>59321</v>
      </c>
      <c r="I14" s="448" t="s">
        <v>1020</v>
      </c>
    </row>
    <row r="15" spans="1:26" s="453" customFormat="1" ht="18" customHeight="1">
      <c r="A15" s="724" t="s">
        <v>4835</v>
      </c>
      <c r="B15" s="448"/>
      <c r="C15" s="448"/>
      <c r="D15" s="448"/>
      <c r="E15" s="448"/>
      <c r="F15" s="448"/>
      <c r="G15" s="448"/>
      <c r="H15" s="448"/>
      <c r="I15" s="448"/>
    </row>
    <row r="16" spans="1:26" s="453" customFormat="1" ht="18" customHeight="1">
      <c r="A16" s="1798" t="s">
        <v>991</v>
      </c>
      <c r="B16" s="448">
        <v>55869972</v>
      </c>
      <c r="C16" s="448">
        <v>35639520</v>
      </c>
      <c r="D16" s="448">
        <v>20230452</v>
      </c>
      <c r="E16" s="448">
        <v>55650436</v>
      </c>
      <c r="F16" s="448">
        <v>35639520</v>
      </c>
      <c r="G16" s="448">
        <v>20010916</v>
      </c>
      <c r="H16" s="448">
        <v>153064</v>
      </c>
      <c r="I16" s="448">
        <v>152462</v>
      </c>
    </row>
    <row r="17" spans="1:9" s="453" customFormat="1" ht="18" customHeight="1">
      <c r="A17" s="1798" t="s">
        <v>660</v>
      </c>
      <c r="B17" s="2865">
        <v>56001977</v>
      </c>
      <c r="C17" s="2865">
        <v>36063750</v>
      </c>
      <c r="D17" s="2865">
        <v>19938227</v>
      </c>
      <c r="E17" s="2865">
        <v>55779392</v>
      </c>
      <c r="F17" s="2865">
        <v>36063750</v>
      </c>
      <c r="G17" s="2865">
        <v>19715642</v>
      </c>
      <c r="H17" s="2865">
        <v>153005</v>
      </c>
      <c r="I17" s="2865">
        <v>152398</v>
      </c>
    </row>
    <row r="18" spans="1:9" s="2416" customFormat="1" ht="18" customHeight="1">
      <c r="A18" s="1824">
        <v>2</v>
      </c>
      <c r="B18" s="1127">
        <f t="shared" ref="B18:I18" si="0">SUM(B19:B26)</f>
        <v>41414249</v>
      </c>
      <c r="C18" s="1127">
        <f t="shared" si="0"/>
        <v>26971920</v>
      </c>
      <c r="D18" s="1127">
        <f t="shared" si="0"/>
        <v>14442329</v>
      </c>
      <c r="E18" s="1127">
        <f t="shared" si="0"/>
        <v>41161546</v>
      </c>
      <c r="F18" s="1127">
        <f t="shared" si="0"/>
        <v>26971920</v>
      </c>
      <c r="G18" s="1127">
        <f t="shared" si="0"/>
        <v>14189626</v>
      </c>
      <c r="H18" s="1127">
        <f t="shared" si="0"/>
        <v>115344</v>
      </c>
      <c r="I18" s="1127">
        <f t="shared" si="0"/>
        <v>114651</v>
      </c>
    </row>
    <row r="19" spans="1:9" s="453" customFormat="1" ht="18" customHeight="1">
      <c r="A19" s="724" t="s">
        <v>4834</v>
      </c>
      <c r="B19" s="452">
        <f t="shared" ref="B19:B26" si="1">SUM(C19:D19)</f>
        <v>3188529</v>
      </c>
      <c r="C19" s="449">
        <v>1880940</v>
      </c>
      <c r="D19" s="449">
        <v>1307589</v>
      </c>
      <c r="E19" s="448">
        <f t="shared" ref="E19:E26" si="2">SUM(F19:G19)</f>
        <v>3166569</v>
      </c>
      <c r="F19" s="449">
        <v>1880940</v>
      </c>
      <c r="G19" s="449">
        <v>1285629</v>
      </c>
      <c r="H19" s="449">
        <v>8735</v>
      </c>
      <c r="I19" s="449">
        <v>8675</v>
      </c>
    </row>
    <row r="20" spans="1:9" s="453" customFormat="1" ht="18" customHeight="1">
      <c r="A20" s="724" t="s">
        <v>4833</v>
      </c>
      <c r="B20" s="452">
        <f t="shared" si="1"/>
        <v>4838030</v>
      </c>
      <c r="C20" s="449">
        <v>3149100</v>
      </c>
      <c r="D20" s="449">
        <v>1688930</v>
      </c>
      <c r="E20" s="448">
        <f t="shared" si="2"/>
        <v>4820460</v>
      </c>
      <c r="F20" s="449">
        <v>3149100</v>
      </c>
      <c r="G20" s="449">
        <v>1671360</v>
      </c>
      <c r="H20" s="449">
        <v>13254</v>
      </c>
      <c r="I20" s="449">
        <v>13205</v>
      </c>
    </row>
    <row r="21" spans="1:9" s="453" customFormat="1" ht="18" customHeight="1">
      <c r="A21" s="724" t="s">
        <v>4832</v>
      </c>
      <c r="B21" s="452">
        <f t="shared" si="1"/>
        <v>7016080</v>
      </c>
      <c r="C21" s="449">
        <v>4212900</v>
      </c>
      <c r="D21" s="449">
        <v>2803180</v>
      </c>
      <c r="E21" s="448">
        <f t="shared" si="2"/>
        <v>6967559</v>
      </c>
      <c r="F21" s="449">
        <v>4212900</v>
      </c>
      <c r="G21" s="449">
        <v>2754659</v>
      </c>
      <c r="H21" s="449">
        <v>19222</v>
      </c>
      <c r="I21" s="449">
        <v>19089</v>
      </c>
    </row>
    <row r="22" spans="1:9" s="453" customFormat="1" ht="18" customHeight="1">
      <c r="A22" s="724" t="s">
        <v>4826</v>
      </c>
      <c r="B22" s="452">
        <f t="shared" si="1"/>
        <v>14421758</v>
      </c>
      <c r="C22" s="449">
        <v>10015980</v>
      </c>
      <c r="D22" s="449">
        <v>4405778</v>
      </c>
      <c r="E22" s="448">
        <f t="shared" si="2"/>
        <v>14381046</v>
      </c>
      <c r="F22" s="449">
        <v>10015980</v>
      </c>
      <c r="G22" s="449">
        <v>4365066</v>
      </c>
      <c r="H22" s="449">
        <v>39511</v>
      </c>
      <c r="I22" s="449">
        <v>39399</v>
      </c>
    </row>
    <row r="23" spans="1:9" s="453" customFormat="1" ht="18" customHeight="1">
      <c r="A23" s="724" t="s">
        <v>4831</v>
      </c>
      <c r="B23" s="452">
        <f t="shared" si="1"/>
        <v>2454792</v>
      </c>
      <c r="C23" s="449">
        <v>1496880</v>
      </c>
      <c r="D23" s="449">
        <v>957912</v>
      </c>
      <c r="E23" s="448">
        <f t="shared" si="2"/>
        <v>2402750</v>
      </c>
      <c r="F23" s="449">
        <v>1496880</v>
      </c>
      <c r="G23" s="449">
        <v>905870</v>
      </c>
      <c r="H23" s="449">
        <v>6725</v>
      </c>
      <c r="I23" s="449">
        <v>6582</v>
      </c>
    </row>
    <row r="24" spans="1:9" s="453" customFormat="1" ht="18" customHeight="1">
      <c r="A24" s="724" t="s">
        <v>4830</v>
      </c>
      <c r="B24" s="452">
        <f t="shared" si="1"/>
        <v>5487306</v>
      </c>
      <c r="C24" s="449">
        <v>3918960</v>
      </c>
      <c r="D24" s="449">
        <v>1568346</v>
      </c>
      <c r="E24" s="448">
        <f t="shared" si="2"/>
        <v>5453603</v>
      </c>
      <c r="F24" s="449">
        <v>3918960</v>
      </c>
      <c r="G24" s="449">
        <v>1534643</v>
      </c>
      <c r="H24" s="449">
        <v>15033</v>
      </c>
      <c r="I24" s="449">
        <v>14941</v>
      </c>
    </row>
    <row r="25" spans="1:9" s="453" customFormat="1" ht="18" customHeight="1">
      <c r="A25" s="724" t="s">
        <v>4829</v>
      </c>
      <c r="B25" s="452">
        <f t="shared" si="1"/>
        <v>1168353</v>
      </c>
      <c r="C25" s="449">
        <v>631170</v>
      </c>
      <c r="D25" s="449">
        <v>537183</v>
      </c>
      <c r="E25" s="448">
        <f t="shared" si="2"/>
        <v>1157078</v>
      </c>
      <c r="F25" s="449">
        <v>631170</v>
      </c>
      <c r="G25" s="449">
        <v>525908</v>
      </c>
      <c r="H25" s="449">
        <v>3200</v>
      </c>
      <c r="I25" s="449">
        <v>3170</v>
      </c>
    </row>
    <row r="26" spans="1:9" s="453" customFormat="1" ht="18" customHeight="1">
      <c r="A26" s="724" t="s">
        <v>4828</v>
      </c>
      <c r="B26" s="452">
        <f t="shared" si="1"/>
        <v>2839401</v>
      </c>
      <c r="C26" s="449">
        <v>1665990</v>
      </c>
      <c r="D26" s="449">
        <v>1173411</v>
      </c>
      <c r="E26" s="448">
        <f t="shared" si="2"/>
        <v>2812481</v>
      </c>
      <c r="F26" s="449">
        <v>1665990</v>
      </c>
      <c r="G26" s="449">
        <v>1146491</v>
      </c>
      <c r="H26" s="449">
        <v>9664</v>
      </c>
      <c r="I26" s="449">
        <v>9590</v>
      </c>
    </row>
    <row r="27" spans="1:9" s="453" customFormat="1" ht="18" customHeight="1">
      <c r="A27" s="724" t="s">
        <v>4827</v>
      </c>
      <c r="B27" s="448"/>
      <c r="C27" s="448"/>
      <c r="D27" s="448"/>
      <c r="E27" s="448"/>
      <c r="F27" s="448"/>
      <c r="G27" s="448"/>
      <c r="H27" s="448"/>
      <c r="I27" s="448"/>
    </row>
    <row r="28" spans="1:9" s="453" customFormat="1" ht="18" customHeight="1">
      <c r="A28" s="1798" t="s">
        <v>991</v>
      </c>
      <c r="B28" s="448">
        <v>12744594</v>
      </c>
      <c r="C28" s="448">
        <v>9264720</v>
      </c>
      <c r="D28" s="448">
        <v>3479874</v>
      </c>
      <c r="E28" s="448">
        <v>12932840</v>
      </c>
      <c r="F28" s="448">
        <v>9264720</v>
      </c>
      <c r="G28" s="448">
        <v>3668120</v>
      </c>
      <c r="H28" s="448">
        <v>34917</v>
      </c>
      <c r="I28" s="448">
        <v>35433</v>
      </c>
    </row>
    <row r="29" spans="1:9" s="453" customFormat="1" ht="18" customHeight="1">
      <c r="A29" s="1798" t="s">
        <v>660</v>
      </c>
      <c r="B29" s="448">
        <v>12826003</v>
      </c>
      <c r="C29" s="448">
        <v>9396210</v>
      </c>
      <c r="D29" s="448">
        <v>3429793</v>
      </c>
      <c r="E29" s="448">
        <v>13003129</v>
      </c>
      <c r="F29" s="448">
        <v>9396210</v>
      </c>
      <c r="G29" s="448">
        <v>3606919</v>
      </c>
      <c r="H29" s="448">
        <v>35044</v>
      </c>
      <c r="I29" s="448">
        <v>35527</v>
      </c>
    </row>
    <row r="30" spans="1:9" s="2416" customFormat="1" ht="18" customHeight="1">
      <c r="A30" s="1824">
        <v>2</v>
      </c>
      <c r="B30" s="1127">
        <f t="shared" ref="B30:I30" si="3">SUM(B31:B32)</f>
        <v>9369517</v>
      </c>
      <c r="C30" s="1127">
        <f t="shared" si="3"/>
        <v>6906510</v>
      </c>
      <c r="D30" s="1127">
        <f t="shared" si="3"/>
        <v>2463007</v>
      </c>
      <c r="E30" s="1127">
        <f t="shared" si="3"/>
        <v>9512067</v>
      </c>
      <c r="F30" s="1127">
        <f t="shared" si="3"/>
        <v>6906510</v>
      </c>
      <c r="G30" s="1127">
        <f t="shared" si="3"/>
        <v>2605557</v>
      </c>
      <c r="H30" s="1127">
        <f t="shared" si="3"/>
        <v>25670</v>
      </c>
      <c r="I30" s="1127">
        <f t="shared" si="3"/>
        <v>26061</v>
      </c>
    </row>
    <row r="31" spans="1:9" s="453" customFormat="1" ht="18" customHeight="1">
      <c r="A31" s="724" t="s">
        <v>4826</v>
      </c>
      <c r="B31" s="452">
        <f>SUM(C31:D31)</f>
        <v>8642831</v>
      </c>
      <c r="C31" s="448">
        <v>6437790</v>
      </c>
      <c r="D31" s="448">
        <v>2205041</v>
      </c>
      <c r="E31" s="448">
        <f>SUM(F31:G31)</f>
        <v>8806658</v>
      </c>
      <c r="F31" s="448">
        <f>C31</f>
        <v>6437790</v>
      </c>
      <c r="G31" s="448">
        <v>2368868</v>
      </c>
      <c r="H31" s="448">
        <v>23679</v>
      </c>
      <c r="I31" s="448">
        <v>24128</v>
      </c>
    </row>
    <row r="32" spans="1:9" s="453" customFormat="1" ht="18" customHeight="1">
      <c r="A32" s="1981" t="s">
        <v>3334</v>
      </c>
      <c r="B32" s="452">
        <f>SUM(C32:D32)</f>
        <v>726686</v>
      </c>
      <c r="C32" s="1125">
        <v>468720</v>
      </c>
      <c r="D32" s="1125">
        <v>257966</v>
      </c>
      <c r="E32" s="1125">
        <f>SUM(F32:G32)</f>
        <v>705409</v>
      </c>
      <c r="F32" s="1125">
        <f>C32</f>
        <v>468720</v>
      </c>
      <c r="G32" s="1125">
        <v>236689</v>
      </c>
      <c r="H32" s="1125">
        <v>1991</v>
      </c>
      <c r="I32" s="1125">
        <v>1933</v>
      </c>
    </row>
    <row r="33" spans="1:9" s="2857" customFormat="1" ht="15" customHeight="1">
      <c r="A33" s="2864" t="s">
        <v>4825</v>
      </c>
      <c r="B33" s="2863"/>
      <c r="C33" s="2863"/>
      <c r="D33" s="2863"/>
      <c r="E33" s="2863"/>
      <c r="F33" s="2863"/>
      <c r="G33" s="2863"/>
      <c r="H33" s="2863"/>
      <c r="I33" s="2863"/>
    </row>
    <row r="34" spans="1:9" s="2857" customFormat="1" ht="15" customHeight="1">
      <c r="A34" s="2862" t="s">
        <v>4824</v>
      </c>
      <c r="B34" s="2861"/>
      <c r="C34" s="2861"/>
      <c r="D34" s="2861"/>
      <c r="E34" s="2861"/>
      <c r="F34" s="2861"/>
      <c r="G34" s="2861"/>
      <c r="H34" s="2861"/>
      <c r="I34" s="2861"/>
    </row>
    <row r="35" spans="1:9" s="2857" customFormat="1" ht="15" customHeight="1">
      <c r="A35" s="2860" t="s">
        <v>4823</v>
      </c>
      <c r="B35" s="2859"/>
      <c r="C35" s="2859"/>
      <c r="D35" s="2859"/>
      <c r="E35" s="2859"/>
      <c r="F35" s="2859"/>
      <c r="G35" s="2859"/>
      <c r="H35" s="2859"/>
      <c r="I35" s="2859"/>
    </row>
    <row r="36" spans="1:9" s="2857" customFormat="1" ht="15" customHeight="1">
      <c r="A36" s="2860" t="s">
        <v>4822</v>
      </c>
      <c r="B36" s="2859"/>
      <c r="C36" s="2859"/>
      <c r="D36" s="2859"/>
      <c r="E36" s="2859"/>
      <c r="F36" s="2859"/>
      <c r="G36" s="2859"/>
      <c r="H36" s="2859"/>
      <c r="I36" s="2859"/>
    </row>
    <row r="37" spans="1:9" s="2857" customFormat="1" ht="15" customHeight="1">
      <c r="A37" s="86" t="s">
        <v>4821</v>
      </c>
      <c r="B37" s="2858"/>
      <c r="C37" s="2858"/>
      <c r="D37" s="2858"/>
      <c r="E37" s="2858"/>
      <c r="F37" s="2858"/>
      <c r="G37" s="2858"/>
      <c r="H37" s="2858"/>
      <c r="I37" s="2858"/>
    </row>
  </sheetData>
  <mergeCells count="7">
    <mergeCell ref="A1:D1"/>
    <mergeCell ref="A2:D2"/>
    <mergeCell ref="A3:I3"/>
    <mergeCell ref="A6:A7"/>
    <mergeCell ref="B6:D6"/>
    <mergeCell ref="E6:G6"/>
    <mergeCell ref="H6:I6"/>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
  <sheetViews>
    <sheetView zoomScaleNormal="100" zoomScaleSheetLayoutView="100" workbookViewId="0">
      <selection activeCell="A2" sqref="A2:D2"/>
    </sheetView>
  </sheetViews>
  <sheetFormatPr defaultColWidth="9" defaultRowHeight="14.25"/>
  <cols>
    <col min="1" max="4" width="30.625" style="24" customWidth="1"/>
    <col min="5" max="5" width="9" style="24"/>
    <col min="6" max="6" width="11.5" style="24" customWidth="1"/>
    <col min="7"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6.1" customHeight="1">
      <c r="A3" s="3047" t="s">
        <v>4853</v>
      </c>
      <c r="B3" s="3047"/>
      <c r="C3" s="3047"/>
      <c r="D3" s="3659"/>
    </row>
    <row r="4" spans="1:26" s="90" customFormat="1" ht="15" customHeight="1"/>
    <row r="5" spans="1:26" s="90" customFormat="1" ht="15" customHeight="1" thickBot="1">
      <c r="D5" s="106" t="s">
        <v>4852</v>
      </c>
    </row>
    <row r="6" spans="1:26" ht="30" customHeight="1" thickTop="1">
      <c r="A6" s="1781" t="s">
        <v>4851</v>
      </c>
      <c r="B6" s="1654" t="s">
        <v>4850</v>
      </c>
      <c r="C6" s="1654" t="s">
        <v>4849</v>
      </c>
      <c r="D6" s="1782" t="s">
        <v>4848</v>
      </c>
    </row>
    <row r="7" spans="1:26" s="310" customFormat="1" ht="30" customHeight="1">
      <c r="A7" s="1233" t="s">
        <v>25</v>
      </c>
      <c r="B7" s="2874">
        <f>SUM(B8:B9)</f>
        <v>45</v>
      </c>
      <c r="C7" s="2873">
        <f>SUM(C8:C9)</f>
        <v>261</v>
      </c>
      <c r="D7" s="2690">
        <f>SUM(D8:D9)</f>
        <v>230</v>
      </c>
    </row>
    <row r="8" spans="1:26" ht="30" customHeight="1">
      <c r="A8" s="2872" t="s">
        <v>4847</v>
      </c>
      <c r="B8" s="2685">
        <v>21</v>
      </c>
      <c r="C8" s="2684">
        <v>139</v>
      </c>
      <c r="D8" s="2684">
        <v>114</v>
      </c>
    </row>
    <row r="9" spans="1:26" ht="30" customHeight="1">
      <c r="A9" s="2871" t="s">
        <v>4846</v>
      </c>
      <c r="B9" s="2870">
        <v>24</v>
      </c>
      <c r="C9" s="2869">
        <v>122</v>
      </c>
      <c r="D9" s="2869">
        <v>116</v>
      </c>
    </row>
    <row r="10" spans="1:26" s="90" customFormat="1" ht="15" customHeight="1">
      <c r="A10" s="1825" t="s">
        <v>4845</v>
      </c>
      <c r="C10" s="232"/>
      <c r="D10" s="51"/>
    </row>
  </sheetData>
  <mergeCells count="3">
    <mergeCell ref="A3:D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363"/>
  <sheetViews>
    <sheetView zoomScaleNormal="100" zoomScaleSheetLayoutView="100" workbookViewId="0">
      <pane ySplit="1" topLeftCell="A2" activePane="bottomLeft" state="frozen"/>
      <selection activeCell="G7" sqref="G7"/>
      <selection pane="bottomLeft" activeCell="B2" sqref="B2"/>
    </sheetView>
  </sheetViews>
  <sheetFormatPr defaultRowHeight="14.25"/>
  <cols>
    <col min="1" max="1" width="4.625" style="1760" customWidth="1"/>
    <col min="2" max="2" width="60.75" style="1756" bestFit="1" customWidth="1"/>
    <col min="3" max="3" width="12.625" style="1751" customWidth="1"/>
    <col min="4" max="4" width="9.25" style="1751" customWidth="1"/>
    <col min="5" max="16384" width="9" style="1750"/>
  </cols>
  <sheetData>
    <row r="1" spans="1:4" s="1739" customFormat="1" ht="24.95" customHeight="1">
      <c r="A1" s="1757"/>
      <c r="B1" s="1752" t="s">
        <v>2771</v>
      </c>
      <c r="C1" s="1737" t="s">
        <v>2952</v>
      </c>
      <c r="D1" s="1738" t="s">
        <v>2772</v>
      </c>
    </row>
    <row r="2" spans="1:4" s="1739" customFormat="1" ht="20.100000000000001" customHeight="1">
      <c r="A2" s="1740" t="s">
        <v>2773</v>
      </c>
      <c r="B2" s="1753"/>
      <c r="C2" s="1742"/>
      <c r="D2" s="1743"/>
    </row>
    <row r="3" spans="1:4" s="1739" customFormat="1" ht="20.100000000000001" customHeight="1">
      <c r="A3" s="1758"/>
      <c r="B3" s="1771" t="str">
        <f>HYPERLINK("#A19","政策経営部")</f>
        <v>政策経営部</v>
      </c>
      <c r="C3" s="1745" t="s">
        <v>2774</v>
      </c>
      <c r="D3" s="1746" t="s">
        <v>2774</v>
      </c>
    </row>
    <row r="4" spans="1:4" s="1739" customFormat="1" ht="20.100000000000001" customHeight="1">
      <c r="A4" s="1758"/>
      <c r="B4" s="1771" t="str">
        <f>HYPERLINK("#A111","総務部")</f>
        <v>総務部</v>
      </c>
      <c r="C4" s="1745" t="s">
        <v>2774</v>
      </c>
      <c r="D4" s="1746" t="s">
        <v>2774</v>
      </c>
    </row>
    <row r="5" spans="1:4" s="1739" customFormat="1" ht="20.100000000000001" customHeight="1">
      <c r="A5" s="1758"/>
      <c r="B5" s="1771" t="str">
        <f>HYPERLINK("#A138","施設部")</f>
        <v>施設部</v>
      </c>
      <c r="C5" s="1745" t="s">
        <v>2774</v>
      </c>
      <c r="D5" s="1746" t="s">
        <v>2774</v>
      </c>
    </row>
    <row r="6" spans="1:4" s="1739" customFormat="1" ht="20.100000000000001" customHeight="1">
      <c r="A6" s="1758"/>
      <c r="B6" s="1771" t="str">
        <f>HYPERLINK("#A144","地域振興部")</f>
        <v>地域振興部</v>
      </c>
      <c r="C6" s="1745" t="s">
        <v>2774</v>
      </c>
      <c r="D6" s="1746" t="s">
        <v>2774</v>
      </c>
    </row>
    <row r="7" spans="1:4" s="1739" customFormat="1" ht="20.100000000000001" customHeight="1">
      <c r="A7" s="1758"/>
      <c r="B7" s="1771" t="str">
        <f>HYPERLINK("#A184","産業観光部")</f>
        <v>産業観光部</v>
      </c>
      <c r="C7" s="1745" t="s">
        <v>2774</v>
      </c>
      <c r="D7" s="1746" t="s">
        <v>2774</v>
      </c>
    </row>
    <row r="8" spans="1:4" s="1739" customFormat="1" ht="20.100000000000001" customHeight="1">
      <c r="A8" s="1758"/>
      <c r="B8" s="1771" t="str">
        <f>HYPERLINK("#A198","環境部")</f>
        <v>環境部</v>
      </c>
      <c r="C8" s="1745" t="s">
        <v>2774</v>
      </c>
      <c r="D8" s="1746" t="s">
        <v>2774</v>
      </c>
    </row>
    <row r="9" spans="1:4" s="1739" customFormat="1" ht="20.100000000000001" customHeight="1">
      <c r="A9" s="1758"/>
      <c r="B9" s="1771" t="str">
        <f>HYPERLINK("#A208","福祉部")</f>
        <v>福祉部</v>
      </c>
      <c r="C9" s="1745" t="s">
        <v>2774</v>
      </c>
      <c r="D9" s="1746" t="s">
        <v>2774</v>
      </c>
    </row>
    <row r="10" spans="1:4" s="1739" customFormat="1" ht="20.100000000000001" customHeight="1">
      <c r="A10" s="1758"/>
      <c r="B10" s="1771" t="str">
        <f>HYPERLINK("#A247","健康部")</f>
        <v>健康部</v>
      </c>
      <c r="C10" s="1745" t="s">
        <v>2774</v>
      </c>
      <c r="D10" s="1746" t="s">
        <v>2774</v>
      </c>
    </row>
    <row r="11" spans="1:4" s="1739" customFormat="1" ht="20.100000000000001" customHeight="1">
      <c r="A11" s="1758"/>
      <c r="B11" s="1771" t="str">
        <f>HYPERLINK("#A264","子育て支援部")</f>
        <v>子育て支援部</v>
      </c>
      <c r="C11" s="1745" t="s">
        <v>2774</v>
      </c>
      <c r="D11" s="1746" t="s">
        <v>2774</v>
      </c>
    </row>
    <row r="12" spans="1:4" s="1739" customFormat="1" ht="20.100000000000001" customHeight="1">
      <c r="A12" s="1758"/>
      <c r="B12" s="1771" t="str">
        <f>HYPERLINK("#A287","都市整備部")</f>
        <v>都市整備部</v>
      </c>
      <c r="C12" s="1745" t="s">
        <v>2774</v>
      </c>
      <c r="D12" s="1746" t="s">
        <v>2774</v>
      </c>
    </row>
    <row r="13" spans="1:4" s="1739" customFormat="1" ht="20.100000000000001" customHeight="1">
      <c r="A13" s="1758"/>
      <c r="B13" s="1771" t="str">
        <f>HYPERLINK("#A312","会計管理室")</f>
        <v>会計管理室</v>
      </c>
      <c r="C13" s="1745" t="s">
        <v>2774</v>
      </c>
      <c r="D13" s="1746" t="s">
        <v>2774</v>
      </c>
    </row>
    <row r="14" spans="1:4" s="1739" customFormat="1" ht="20.100000000000001" customHeight="1">
      <c r="A14" s="1758"/>
      <c r="B14" s="1771" t="str">
        <f>HYPERLINK("#A319","教育委員会事務局")</f>
        <v>教育委員会事務局</v>
      </c>
      <c r="C14" s="1745" t="s">
        <v>2774</v>
      </c>
      <c r="D14" s="1746" t="s">
        <v>2774</v>
      </c>
    </row>
    <row r="15" spans="1:4" s="1739" customFormat="1" ht="20.100000000000001" customHeight="1">
      <c r="A15" s="1758"/>
      <c r="B15" s="1771" t="str">
        <f>HYPERLINK("#A353","監査事務局")</f>
        <v>監査事務局</v>
      </c>
      <c r="C15" s="1745" t="s">
        <v>2774</v>
      </c>
      <c r="D15" s="1746" t="s">
        <v>2774</v>
      </c>
    </row>
    <row r="16" spans="1:4" s="1739" customFormat="1" ht="20.100000000000001" customHeight="1">
      <c r="A16" s="1758"/>
      <c r="B16" s="1771" t="str">
        <f>HYPERLINK("#A355","選挙管理委員会事務局")</f>
        <v>選挙管理委員会事務局</v>
      </c>
      <c r="C16" s="1745" t="s">
        <v>2774</v>
      </c>
      <c r="D16" s="1746" t="s">
        <v>2774</v>
      </c>
    </row>
    <row r="17" spans="1:4" s="1739" customFormat="1" ht="20.100000000000001" customHeight="1">
      <c r="A17" s="1758"/>
      <c r="B17" s="1771" t="str">
        <f>HYPERLINK("#A361","区議会事務局")</f>
        <v>区議会事務局</v>
      </c>
      <c r="C17" s="1745" t="s">
        <v>2774</v>
      </c>
      <c r="D17" s="1746" t="s">
        <v>2774</v>
      </c>
    </row>
    <row r="18" spans="1:4" s="1739" customFormat="1" ht="20.100000000000001" customHeight="1">
      <c r="A18" s="1740" t="s">
        <v>3042</v>
      </c>
      <c r="B18" s="1753"/>
      <c r="C18" s="1742"/>
      <c r="D18" s="3025" t="str">
        <f t="shared" ref="D18" si="0">IF(C18="","",HYPERLINK("#'"&amp;C18&amp;"'!"&amp;"A1","リンク"))</f>
        <v/>
      </c>
    </row>
    <row r="19" spans="1:4" ht="20.100000000000001" customHeight="1">
      <c r="A19" s="1759"/>
      <c r="B19" s="1764" t="s">
        <v>2775</v>
      </c>
      <c r="C19" s="1765">
        <v>1</v>
      </c>
      <c r="D19" s="1749" t="str">
        <f>IF(C19="","",HYPERLINK("#'"&amp;C19&amp;"'!"&amp;"A1","リンク"))</f>
        <v>リンク</v>
      </c>
    </row>
    <row r="20" spans="1:4" ht="20.100000000000001" customHeight="1">
      <c r="A20" s="1759"/>
      <c r="B20" s="1755" t="s">
        <v>2776</v>
      </c>
      <c r="C20" s="1751">
        <v>2</v>
      </c>
      <c r="D20" s="1749" t="str">
        <f t="shared" ref="D20:D83" si="1">IF(C20="","",HYPERLINK("#'"&amp;C20&amp;"'!"&amp;"A1","リンク"))</f>
        <v>リンク</v>
      </c>
    </row>
    <row r="21" spans="1:4" ht="20.100000000000001" customHeight="1">
      <c r="A21" s="1759"/>
      <c r="B21" s="1755" t="s">
        <v>3111</v>
      </c>
      <c r="C21" s="1751">
        <v>5</v>
      </c>
      <c r="D21" s="1749" t="str">
        <f t="shared" si="1"/>
        <v>リンク</v>
      </c>
    </row>
    <row r="22" spans="1:4" ht="20.100000000000001" customHeight="1">
      <c r="A22" s="1759"/>
      <c r="B22" s="1755" t="s">
        <v>2779</v>
      </c>
      <c r="C22" s="1751" t="s">
        <v>2966</v>
      </c>
      <c r="D22" s="1749" t="str">
        <f t="shared" si="1"/>
        <v>リンク</v>
      </c>
    </row>
    <row r="23" spans="1:4" ht="20.100000000000001" customHeight="1">
      <c r="A23" s="1759"/>
      <c r="B23" s="1755"/>
      <c r="C23" s="1751" t="s">
        <v>2967</v>
      </c>
      <c r="D23" s="1749" t="str">
        <f t="shared" si="1"/>
        <v>リンク</v>
      </c>
    </row>
    <row r="24" spans="1:4" ht="20.100000000000001" customHeight="1">
      <c r="A24" s="1759"/>
      <c r="B24" s="1755"/>
      <c r="C24" s="1751" t="s">
        <v>2968</v>
      </c>
      <c r="D24" s="1749" t="str">
        <f t="shared" si="1"/>
        <v>リンク</v>
      </c>
    </row>
    <row r="25" spans="1:4" ht="20.100000000000001" customHeight="1">
      <c r="A25" s="1759"/>
      <c r="B25" s="1755" t="s">
        <v>2780</v>
      </c>
      <c r="C25" s="1751">
        <v>7</v>
      </c>
      <c r="D25" s="1749" t="str">
        <f t="shared" si="1"/>
        <v>リンク</v>
      </c>
    </row>
    <row r="26" spans="1:4" ht="20.100000000000001" customHeight="1">
      <c r="A26" s="1759"/>
      <c r="B26" s="1755" t="s">
        <v>2781</v>
      </c>
      <c r="C26" s="1751">
        <v>8</v>
      </c>
      <c r="D26" s="1749" t="str">
        <f t="shared" si="1"/>
        <v>リンク</v>
      </c>
    </row>
    <row r="27" spans="1:4" ht="20.100000000000001" customHeight="1">
      <c r="A27" s="1759"/>
      <c r="B27" s="1755" t="s">
        <v>2785</v>
      </c>
      <c r="C27" s="1751">
        <v>12</v>
      </c>
      <c r="D27" s="1749" t="str">
        <f t="shared" si="1"/>
        <v>リンク</v>
      </c>
    </row>
    <row r="28" spans="1:4" ht="20.100000000000001" customHeight="1">
      <c r="A28" s="1759"/>
      <c r="B28" s="1755" t="s">
        <v>2786</v>
      </c>
      <c r="C28" s="1751">
        <v>13</v>
      </c>
      <c r="D28" s="1749" t="str">
        <f t="shared" si="1"/>
        <v>リンク</v>
      </c>
    </row>
    <row r="29" spans="1:4" ht="20.100000000000001" customHeight="1">
      <c r="A29" s="1759"/>
      <c r="B29" s="1755" t="s">
        <v>2788</v>
      </c>
      <c r="C29" s="1751">
        <v>15</v>
      </c>
      <c r="D29" s="1749" t="str">
        <f t="shared" si="1"/>
        <v>リンク</v>
      </c>
    </row>
    <row r="30" spans="1:4" ht="20.100000000000001" customHeight="1">
      <c r="A30" s="1759"/>
      <c r="B30" s="1755" t="s">
        <v>2789</v>
      </c>
      <c r="C30" s="1751">
        <v>16</v>
      </c>
      <c r="D30" s="1749" t="str">
        <f t="shared" si="1"/>
        <v>リンク</v>
      </c>
    </row>
    <row r="31" spans="1:4" ht="20.100000000000001" customHeight="1">
      <c r="A31" s="1759"/>
      <c r="B31" s="1755" t="s">
        <v>2790</v>
      </c>
      <c r="C31" s="1751">
        <v>17</v>
      </c>
      <c r="D31" s="1749" t="str">
        <f t="shared" si="1"/>
        <v>リンク</v>
      </c>
    </row>
    <row r="32" spans="1:4" ht="20.100000000000001" customHeight="1">
      <c r="A32" s="1759"/>
      <c r="B32" s="1755" t="s">
        <v>2791</v>
      </c>
      <c r="C32" s="1751">
        <v>18</v>
      </c>
      <c r="D32" s="1749" t="str">
        <f t="shared" si="1"/>
        <v>リンク</v>
      </c>
    </row>
    <row r="33" spans="1:4" ht="20.100000000000001" customHeight="1">
      <c r="A33" s="1759"/>
      <c r="B33" s="1755" t="s">
        <v>2792</v>
      </c>
      <c r="C33" s="1751">
        <v>19</v>
      </c>
      <c r="D33" s="1749" t="str">
        <f t="shared" si="1"/>
        <v>リンク</v>
      </c>
    </row>
    <row r="34" spans="1:4" ht="20.100000000000001" customHeight="1">
      <c r="A34" s="1759"/>
      <c r="B34" s="1755" t="s">
        <v>2793</v>
      </c>
      <c r="C34" s="1751">
        <v>20</v>
      </c>
      <c r="D34" s="1749" t="str">
        <f t="shared" si="1"/>
        <v>リンク</v>
      </c>
    </row>
    <row r="35" spans="1:4" ht="20.100000000000001" customHeight="1">
      <c r="A35" s="1759"/>
      <c r="B35" s="1755" t="s">
        <v>2794</v>
      </c>
      <c r="C35" s="1751">
        <v>21</v>
      </c>
      <c r="D35" s="1749" t="str">
        <f t="shared" si="1"/>
        <v>リンク</v>
      </c>
    </row>
    <row r="36" spans="1:4" ht="20.100000000000001" customHeight="1">
      <c r="A36" s="1759"/>
      <c r="B36" s="1755" t="s">
        <v>2796</v>
      </c>
      <c r="C36" s="1751">
        <v>30</v>
      </c>
      <c r="D36" s="1749" t="str">
        <f t="shared" si="1"/>
        <v>リンク</v>
      </c>
    </row>
    <row r="37" spans="1:4" ht="20.100000000000001" customHeight="1">
      <c r="A37" s="1759"/>
      <c r="B37" s="1755" t="s">
        <v>2797</v>
      </c>
      <c r="C37" s="1751">
        <v>31</v>
      </c>
      <c r="D37" s="1749" t="str">
        <f t="shared" si="1"/>
        <v>リンク</v>
      </c>
    </row>
    <row r="38" spans="1:4" ht="20.100000000000001" customHeight="1">
      <c r="A38" s="1759"/>
      <c r="B38" s="1755" t="s">
        <v>2800</v>
      </c>
      <c r="C38" s="1751">
        <v>35</v>
      </c>
      <c r="D38" s="1749" t="str">
        <f t="shared" si="1"/>
        <v>リンク</v>
      </c>
    </row>
    <row r="39" spans="1:4" ht="20.100000000000001" customHeight="1">
      <c r="A39" s="1759"/>
      <c r="B39" s="1755" t="s">
        <v>2801</v>
      </c>
      <c r="C39" s="1751">
        <v>36</v>
      </c>
      <c r="D39" s="1749" t="str">
        <f t="shared" si="1"/>
        <v>リンク</v>
      </c>
    </row>
    <row r="40" spans="1:4" ht="20.100000000000001" customHeight="1">
      <c r="A40" s="1759"/>
      <c r="B40" s="1755" t="s">
        <v>2802</v>
      </c>
      <c r="C40" s="1751" t="s">
        <v>2969</v>
      </c>
      <c r="D40" s="1749" t="str">
        <f t="shared" si="1"/>
        <v>リンク</v>
      </c>
    </row>
    <row r="41" spans="1:4" ht="20.100000000000001" customHeight="1">
      <c r="A41" s="1759"/>
      <c r="B41" s="1755"/>
      <c r="C41" s="1751" t="s">
        <v>2970</v>
      </c>
      <c r="D41" s="1749" t="str">
        <f t="shared" si="1"/>
        <v>リンク</v>
      </c>
    </row>
    <row r="42" spans="1:4" ht="20.100000000000001" customHeight="1">
      <c r="A42" s="1759"/>
      <c r="B42" s="1755"/>
      <c r="C42" s="1751" t="s">
        <v>2971</v>
      </c>
      <c r="D42" s="1749" t="str">
        <f t="shared" si="1"/>
        <v>リンク</v>
      </c>
    </row>
    <row r="43" spans="1:4" ht="20.100000000000001" customHeight="1">
      <c r="A43" s="1759"/>
      <c r="B43" s="1755"/>
      <c r="C43" s="1751" t="s">
        <v>2972</v>
      </c>
      <c r="D43" s="1749" t="str">
        <f t="shared" si="1"/>
        <v>リンク</v>
      </c>
    </row>
    <row r="44" spans="1:4" ht="20.100000000000001" customHeight="1">
      <c r="A44" s="1759"/>
      <c r="B44" s="1755"/>
      <c r="C44" s="1751" t="s">
        <v>2973</v>
      </c>
      <c r="D44" s="1749" t="str">
        <f t="shared" si="1"/>
        <v>リンク</v>
      </c>
    </row>
    <row r="45" spans="1:4" ht="20.100000000000001" customHeight="1">
      <c r="A45" s="1759"/>
      <c r="B45" s="1755"/>
      <c r="C45" s="1751" t="s">
        <v>2974</v>
      </c>
      <c r="D45" s="1749" t="str">
        <f t="shared" si="1"/>
        <v>リンク</v>
      </c>
    </row>
    <row r="46" spans="1:4" ht="20.100000000000001" customHeight="1">
      <c r="A46" s="1759"/>
      <c r="B46" s="1755" t="s">
        <v>2803</v>
      </c>
      <c r="C46" s="1751">
        <v>38</v>
      </c>
      <c r="D46" s="1749" t="str">
        <f t="shared" si="1"/>
        <v>リンク</v>
      </c>
    </row>
    <row r="47" spans="1:4" ht="20.100000000000001" customHeight="1">
      <c r="A47" s="1759"/>
      <c r="B47" s="1755"/>
      <c r="C47" s="1751" t="s">
        <v>2975</v>
      </c>
      <c r="D47" s="1749" t="str">
        <f t="shared" si="1"/>
        <v>リンク</v>
      </c>
    </row>
    <row r="48" spans="1:4" ht="20.100000000000001" customHeight="1">
      <c r="A48" s="1759"/>
      <c r="B48" s="1755" t="s">
        <v>2804</v>
      </c>
      <c r="C48" s="1751">
        <v>39</v>
      </c>
      <c r="D48" s="1749" t="str">
        <f t="shared" si="1"/>
        <v>リンク</v>
      </c>
    </row>
    <row r="49" spans="1:4" ht="20.100000000000001" customHeight="1">
      <c r="A49" s="1759"/>
      <c r="B49" s="1755" t="s">
        <v>2805</v>
      </c>
      <c r="C49" s="1751" t="s">
        <v>2976</v>
      </c>
      <c r="D49" s="1749" t="str">
        <f t="shared" si="1"/>
        <v>リンク</v>
      </c>
    </row>
    <row r="50" spans="1:4" ht="20.100000000000001" customHeight="1">
      <c r="A50" s="1759"/>
      <c r="B50" s="1755"/>
      <c r="C50" s="1751" t="s">
        <v>2977</v>
      </c>
      <c r="D50" s="1749" t="str">
        <f t="shared" si="1"/>
        <v>リンク</v>
      </c>
    </row>
    <row r="51" spans="1:4" ht="20.100000000000001" customHeight="1">
      <c r="A51" s="1759"/>
      <c r="B51" s="1755"/>
      <c r="C51" s="1751" t="s">
        <v>2978</v>
      </c>
      <c r="D51" s="1749" t="str">
        <f t="shared" si="1"/>
        <v>リンク</v>
      </c>
    </row>
    <row r="52" spans="1:4" ht="20.100000000000001" customHeight="1">
      <c r="A52" s="1759"/>
      <c r="B52" s="1755"/>
      <c r="C52" s="1751" t="s">
        <v>2979</v>
      </c>
      <c r="D52" s="1749" t="str">
        <f t="shared" si="1"/>
        <v>リンク</v>
      </c>
    </row>
    <row r="53" spans="1:4" ht="20.100000000000001" customHeight="1">
      <c r="A53" s="1759"/>
      <c r="B53" s="1755"/>
      <c r="C53" s="1751" t="s">
        <v>2980</v>
      </c>
      <c r="D53" s="1749" t="str">
        <f t="shared" si="1"/>
        <v>リンク</v>
      </c>
    </row>
    <row r="54" spans="1:4" ht="20.100000000000001" customHeight="1">
      <c r="A54" s="1759"/>
      <c r="B54" s="1755"/>
      <c r="C54" s="1751" t="s">
        <v>2981</v>
      </c>
      <c r="D54" s="1749" t="str">
        <f t="shared" si="1"/>
        <v>リンク</v>
      </c>
    </row>
    <row r="55" spans="1:4" ht="20.100000000000001" customHeight="1">
      <c r="A55" s="1759"/>
      <c r="B55" s="1755" t="s">
        <v>2806</v>
      </c>
      <c r="C55" s="1751">
        <v>41</v>
      </c>
      <c r="D55" s="1749" t="str">
        <f t="shared" si="1"/>
        <v>リンク</v>
      </c>
    </row>
    <row r="56" spans="1:4" ht="20.100000000000001" customHeight="1">
      <c r="A56" s="1759"/>
      <c r="B56" s="1755" t="s">
        <v>2807</v>
      </c>
      <c r="C56" s="1751">
        <v>42</v>
      </c>
      <c r="D56" s="1749" t="str">
        <f t="shared" si="1"/>
        <v>リンク</v>
      </c>
    </row>
    <row r="57" spans="1:4" ht="20.100000000000001" customHeight="1">
      <c r="A57" s="1759"/>
      <c r="B57" s="1755" t="s">
        <v>2808</v>
      </c>
      <c r="C57" s="1751">
        <v>43</v>
      </c>
      <c r="D57" s="1749" t="str">
        <f t="shared" si="1"/>
        <v>リンク</v>
      </c>
    </row>
    <row r="58" spans="1:4" ht="20.100000000000001" customHeight="1">
      <c r="A58" s="1759"/>
      <c r="B58" s="1755"/>
      <c r="C58" s="1751" t="s">
        <v>2982</v>
      </c>
      <c r="D58" s="1749" t="str">
        <f t="shared" si="1"/>
        <v>リンク</v>
      </c>
    </row>
    <row r="59" spans="1:4" ht="20.100000000000001" customHeight="1">
      <c r="A59" s="1759"/>
      <c r="B59" s="1755" t="s">
        <v>2809</v>
      </c>
      <c r="C59" s="1751">
        <v>44</v>
      </c>
      <c r="D59" s="1749" t="str">
        <f t="shared" si="1"/>
        <v>リンク</v>
      </c>
    </row>
    <row r="60" spans="1:4" ht="20.100000000000001" customHeight="1">
      <c r="A60" s="1759"/>
      <c r="B60" s="1755" t="s">
        <v>2810</v>
      </c>
      <c r="C60" s="1751">
        <v>45</v>
      </c>
      <c r="D60" s="1749" t="str">
        <f t="shared" si="1"/>
        <v>リンク</v>
      </c>
    </row>
    <row r="61" spans="1:4" ht="20.100000000000001" customHeight="1">
      <c r="A61" s="1759"/>
      <c r="B61" s="1755" t="s">
        <v>2811</v>
      </c>
      <c r="C61" s="1751" t="s">
        <v>2983</v>
      </c>
      <c r="D61" s="1749" t="str">
        <f t="shared" si="1"/>
        <v>リンク</v>
      </c>
    </row>
    <row r="62" spans="1:4" ht="20.100000000000001" customHeight="1">
      <c r="A62" s="1759"/>
      <c r="B62" s="1755"/>
      <c r="C62" s="1751" t="s">
        <v>2984</v>
      </c>
      <c r="D62" s="1749" t="str">
        <f t="shared" si="1"/>
        <v>リンク</v>
      </c>
    </row>
    <row r="63" spans="1:4" ht="20.100000000000001" customHeight="1">
      <c r="A63" s="1759"/>
      <c r="B63" s="1755"/>
      <c r="C63" s="1751" t="s">
        <v>2985</v>
      </c>
      <c r="D63" s="1749" t="str">
        <f t="shared" si="1"/>
        <v>リンク</v>
      </c>
    </row>
    <row r="64" spans="1:4" ht="20.100000000000001" customHeight="1">
      <c r="A64" s="1759"/>
      <c r="B64" s="1755" t="s">
        <v>2812</v>
      </c>
      <c r="C64" s="1751">
        <v>47</v>
      </c>
      <c r="D64" s="1749" t="str">
        <f t="shared" si="1"/>
        <v>リンク</v>
      </c>
    </row>
    <row r="65" spans="1:4" ht="20.100000000000001" customHeight="1">
      <c r="A65" s="1759"/>
      <c r="B65" s="1755" t="s">
        <v>2813</v>
      </c>
      <c r="C65" s="1751">
        <v>48</v>
      </c>
      <c r="D65" s="1749" t="str">
        <f t="shared" si="1"/>
        <v>リンク</v>
      </c>
    </row>
    <row r="66" spans="1:4" ht="20.100000000000001" customHeight="1">
      <c r="A66" s="1759"/>
      <c r="B66" s="1755" t="s">
        <v>2814</v>
      </c>
      <c r="C66" s="1751">
        <v>49</v>
      </c>
      <c r="D66" s="1749" t="str">
        <f t="shared" si="1"/>
        <v>リンク</v>
      </c>
    </row>
    <row r="67" spans="1:4" ht="20.100000000000001" customHeight="1">
      <c r="A67" s="1759"/>
      <c r="B67" s="1755" t="s">
        <v>2816</v>
      </c>
      <c r="C67" s="1751">
        <v>51</v>
      </c>
      <c r="D67" s="1749" t="str">
        <f t="shared" si="1"/>
        <v>リンク</v>
      </c>
    </row>
    <row r="68" spans="1:4" ht="20.100000000000001" customHeight="1">
      <c r="A68" s="1759"/>
      <c r="B68" s="1755" t="s">
        <v>2817</v>
      </c>
      <c r="C68" s="1751">
        <v>52</v>
      </c>
      <c r="D68" s="1749" t="str">
        <f t="shared" si="1"/>
        <v>リンク</v>
      </c>
    </row>
    <row r="69" spans="1:4" ht="20.100000000000001" customHeight="1">
      <c r="A69" s="1759"/>
      <c r="B69" s="1755" t="s">
        <v>2818</v>
      </c>
      <c r="C69" s="1751">
        <v>53</v>
      </c>
      <c r="D69" s="1749" t="str">
        <f t="shared" si="1"/>
        <v>リンク</v>
      </c>
    </row>
    <row r="70" spans="1:4" ht="20.100000000000001" customHeight="1">
      <c r="A70" s="1759"/>
      <c r="B70" s="1755" t="s">
        <v>2819</v>
      </c>
      <c r="C70" s="1751">
        <v>54</v>
      </c>
      <c r="D70" s="1749" t="str">
        <f t="shared" si="1"/>
        <v>リンク</v>
      </c>
    </row>
    <row r="71" spans="1:4" ht="20.100000000000001" customHeight="1">
      <c r="A71" s="1759"/>
      <c r="B71" s="1755" t="s">
        <v>2820</v>
      </c>
      <c r="C71" s="1751">
        <v>55</v>
      </c>
      <c r="D71" s="1749" t="str">
        <f t="shared" si="1"/>
        <v>リンク</v>
      </c>
    </row>
    <row r="72" spans="1:4" ht="20.100000000000001" customHeight="1">
      <c r="A72" s="1759"/>
      <c r="B72" s="1755" t="s">
        <v>2821</v>
      </c>
      <c r="C72" s="1751">
        <v>56</v>
      </c>
      <c r="D72" s="1749" t="str">
        <f t="shared" si="1"/>
        <v>リンク</v>
      </c>
    </row>
    <row r="73" spans="1:4" ht="20.100000000000001" customHeight="1">
      <c r="A73" s="1759"/>
      <c r="B73" s="1755" t="s">
        <v>2822</v>
      </c>
      <c r="C73" s="1751">
        <v>57</v>
      </c>
      <c r="D73" s="1749" t="str">
        <f t="shared" si="1"/>
        <v>リンク</v>
      </c>
    </row>
    <row r="74" spans="1:4" ht="20.100000000000001" customHeight="1">
      <c r="A74" s="1759"/>
      <c r="B74" s="1755" t="s">
        <v>2823</v>
      </c>
      <c r="C74" s="1751" t="s">
        <v>2990</v>
      </c>
      <c r="D74" s="1749" t="str">
        <f t="shared" si="1"/>
        <v>リンク</v>
      </c>
    </row>
    <row r="75" spans="1:4" ht="20.100000000000001" customHeight="1">
      <c r="A75" s="1759"/>
      <c r="B75" s="1755"/>
      <c r="C75" s="1751" t="s">
        <v>2991</v>
      </c>
      <c r="D75" s="1749" t="str">
        <f t="shared" si="1"/>
        <v>リンク</v>
      </c>
    </row>
    <row r="76" spans="1:4" ht="20.100000000000001" customHeight="1">
      <c r="A76" s="1759"/>
      <c r="B76" s="1755" t="s">
        <v>2824</v>
      </c>
      <c r="C76" s="1751">
        <v>59</v>
      </c>
      <c r="D76" s="1749" t="str">
        <f t="shared" si="1"/>
        <v>リンク</v>
      </c>
    </row>
    <row r="77" spans="1:4" ht="20.100000000000001" customHeight="1">
      <c r="A77" s="1759"/>
      <c r="B77" s="1755" t="s">
        <v>2825</v>
      </c>
      <c r="C77" s="1751">
        <v>60</v>
      </c>
      <c r="D77" s="1749" t="str">
        <f t="shared" si="1"/>
        <v>リンク</v>
      </c>
    </row>
    <row r="78" spans="1:4" ht="20.100000000000001" customHeight="1">
      <c r="A78" s="1759"/>
      <c r="B78" s="1755" t="s">
        <v>2826</v>
      </c>
      <c r="C78" s="1751">
        <v>61</v>
      </c>
      <c r="D78" s="1749" t="str">
        <f t="shared" si="1"/>
        <v>リンク</v>
      </c>
    </row>
    <row r="79" spans="1:4" ht="20.100000000000001" customHeight="1">
      <c r="A79" s="1759"/>
      <c r="B79" s="1755" t="s">
        <v>2827</v>
      </c>
      <c r="C79" s="1751">
        <v>62</v>
      </c>
      <c r="D79" s="1749" t="str">
        <f t="shared" si="1"/>
        <v>リンク</v>
      </c>
    </row>
    <row r="80" spans="1:4" ht="20.100000000000001" customHeight="1">
      <c r="A80" s="1759"/>
      <c r="B80" s="1755" t="s">
        <v>2828</v>
      </c>
      <c r="C80" s="1751">
        <v>63</v>
      </c>
      <c r="D80" s="1749" t="str">
        <f t="shared" si="1"/>
        <v>リンク</v>
      </c>
    </row>
    <row r="81" spans="1:4" ht="20.100000000000001" customHeight="1">
      <c r="A81" s="1759"/>
      <c r="B81" s="1755" t="s">
        <v>2829</v>
      </c>
      <c r="C81" s="1751">
        <v>64</v>
      </c>
      <c r="D81" s="1749" t="str">
        <f t="shared" si="1"/>
        <v>リンク</v>
      </c>
    </row>
    <row r="82" spans="1:4" ht="20.100000000000001" customHeight="1">
      <c r="A82" s="1759"/>
      <c r="B82" s="1755" t="s">
        <v>2830</v>
      </c>
      <c r="C82" s="1751">
        <v>65</v>
      </c>
      <c r="D82" s="1749" t="str">
        <f t="shared" si="1"/>
        <v>リンク</v>
      </c>
    </row>
    <row r="83" spans="1:4" ht="20.100000000000001" customHeight="1">
      <c r="A83" s="1759"/>
      <c r="B83" s="1755" t="s">
        <v>2831</v>
      </c>
      <c r="C83" s="1751">
        <v>66</v>
      </c>
      <c r="D83" s="1749" t="str">
        <f t="shared" si="1"/>
        <v>リンク</v>
      </c>
    </row>
    <row r="84" spans="1:4" ht="20.100000000000001" customHeight="1">
      <c r="A84" s="1759"/>
      <c r="B84" s="1755" t="s">
        <v>2836</v>
      </c>
      <c r="C84" s="1751">
        <v>71</v>
      </c>
      <c r="D84" s="1749" t="str">
        <f t="shared" ref="D84:D147" si="2">IF(C84="","",HYPERLINK("#'"&amp;C84&amp;"'!"&amp;"A1","リンク"))</f>
        <v>リンク</v>
      </c>
    </row>
    <row r="85" spans="1:4" ht="20.100000000000001" customHeight="1">
      <c r="A85" s="1759"/>
      <c r="B85" s="1755" t="s">
        <v>2837</v>
      </c>
      <c r="C85" s="1751">
        <v>72</v>
      </c>
      <c r="D85" s="1749" t="str">
        <f t="shared" si="2"/>
        <v>リンク</v>
      </c>
    </row>
    <row r="86" spans="1:4" ht="20.100000000000001" customHeight="1">
      <c r="A86" s="1759"/>
      <c r="B86" s="1755" t="s">
        <v>2901</v>
      </c>
      <c r="C86" s="1751">
        <v>137</v>
      </c>
      <c r="D86" s="1749" t="str">
        <f t="shared" si="2"/>
        <v>リンク</v>
      </c>
    </row>
    <row r="87" spans="1:4" ht="20.100000000000001" customHeight="1">
      <c r="A87" s="1759"/>
      <c r="B87" s="1755" t="s">
        <v>2905</v>
      </c>
      <c r="C87" s="1751">
        <v>141</v>
      </c>
      <c r="D87" s="1749" t="str">
        <f t="shared" si="2"/>
        <v>リンク</v>
      </c>
    </row>
    <row r="88" spans="1:4" ht="20.100000000000001" customHeight="1">
      <c r="A88" s="1759"/>
      <c r="B88" s="1755" t="s">
        <v>3014</v>
      </c>
      <c r="C88" s="1751" t="s">
        <v>3040</v>
      </c>
      <c r="D88" s="1749" t="str">
        <f t="shared" si="2"/>
        <v>リンク</v>
      </c>
    </row>
    <row r="89" spans="1:4" ht="20.100000000000001" customHeight="1">
      <c r="A89" s="1759"/>
      <c r="B89" s="1755" t="s">
        <v>3015</v>
      </c>
      <c r="C89" s="1751">
        <v>156</v>
      </c>
      <c r="D89" s="1749" t="str">
        <f t="shared" si="2"/>
        <v>リンク</v>
      </c>
    </row>
    <row r="90" spans="1:4" ht="19.5" customHeight="1">
      <c r="A90" s="1759"/>
      <c r="B90" s="1755" t="s">
        <v>2919</v>
      </c>
      <c r="C90" s="1751">
        <v>157</v>
      </c>
      <c r="D90" s="1749" t="str">
        <f t="shared" si="2"/>
        <v>リンク</v>
      </c>
    </row>
    <row r="91" spans="1:4" ht="20.100000000000001" customHeight="1">
      <c r="A91" s="1759"/>
      <c r="B91" s="1755" t="s">
        <v>2920</v>
      </c>
      <c r="C91" s="1751">
        <v>158</v>
      </c>
      <c r="D91" s="1749" t="str">
        <f t="shared" si="2"/>
        <v>リンク</v>
      </c>
    </row>
    <row r="92" spans="1:4" ht="20.100000000000001" customHeight="1">
      <c r="A92" s="1759"/>
      <c r="B92" s="1755" t="s">
        <v>2921</v>
      </c>
      <c r="C92" s="1751">
        <v>159</v>
      </c>
      <c r="D92" s="1749" t="str">
        <f t="shared" si="2"/>
        <v>リンク</v>
      </c>
    </row>
    <row r="93" spans="1:4" ht="20.100000000000001" customHeight="1">
      <c r="A93" s="1759"/>
      <c r="B93" s="1755" t="s">
        <v>2922</v>
      </c>
      <c r="C93" s="1751">
        <v>160</v>
      </c>
      <c r="D93" s="1749" t="str">
        <f t="shared" si="2"/>
        <v>リンク</v>
      </c>
    </row>
    <row r="94" spans="1:4" ht="20.100000000000001" customHeight="1">
      <c r="A94" s="1759"/>
      <c r="B94" s="1755" t="s">
        <v>2923</v>
      </c>
      <c r="C94" s="1751">
        <v>161</v>
      </c>
      <c r="D94" s="1749" t="str">
        <f t="shared" si="2"/>
        <v>リンク</v>
      </c>
    </row>
    <row r="95" spans="1:4" ht="20.100000000000001" customHeight="1">
      <c r="A95" s="1759"/>
      <c r="B95" s="1755" t="s">
        <v>2924</v>
      </c>
      <c r="C95" s="1751">
        <v>162</v>
      </c>
      <c r="D95" s="1749" t="str">
        <f t="shared" si="2"/>
        <v>リンク</v>
      </c>
    </row>
    <row r="96" spans="1:4" ht="20.100000000000001" customHeight="1">
      <c r="A96" s="1759"/>
      <c r="B96" s="1755" t="s">
        <v>2925</v>
      </c>
      <c r="C96" s="1751">
        <v>163</v>
      </c>
      <c r="D96" s="1749" t="str">
        <f t="shared" si="2"/>
        <v>リンク</v>
      </c>
    </row>
    <row r="97" spans="1:4" ht="20.100000000000001" customHeight="1">
      <c r="A97" s="1759"/>
      <c r="B97" s="1755" t="s">
        <v>2926</v>
      </c>
      <c r="C97" s="1751">
        <v>164</v>
      </c>
      <c r="D97" s="1749" t="str">
        <f t="shared" si="2"/>
        <v>リンク</v>
      </c>
    </row>
    <row r="98" spans="1:4" ht="20.100000000000001" customHeight="1">
      <c r="A98" s="1759"/>
      <c r="B98" s="1755" t="s">
        <v>2927</v>
      </c>
      <c r="C98" s="1751">
        <v>165</v>
      </c>
      <c r="D98" s="1749" t="str">
        <f t="shared" si="2"/>
        <v>リンク</v>
      </c>
    </row>
    <row r="99" spans="1:4" ht="20.100000000000001" customHeight="1">
      <c r="A99" s="1759"/>
      <c r="B99" s="1755" t="s">
        <v>2928</v>
      </c>
      <c r="C99" s="1751">
        <v>166</v>
      </c>
      <c r="D99" s="1749" t="str">
        <f t="shared" si="2"/>
        <v>リンク</v>
      </c>
    </row>
    <row r="100" spans="1:4" ht="20.100000000000001" customHeight="1">
      <c r="A100" s="1759"/>
      <c r="B100" s="1755" t="s">
        <v>2933</v>
      </c>
      <c r="C100" s="1751">
        <v>171</v>
      </c>
      <c r="D100" s="1749" t="str">
        <f t="shared" si="2"/>
        <v>リンク</v>
      </c>
    </row>
    <row r="101" spans="1:4" ht="20.100000000000001" customHeight="1">
      <c r="A101" s="1759"/>
      <c r="B101" s="1755" t="s">
        <v>3016</v>
      </c>
      <c r="C101" s="1751">
        <v>172</v>
      </c>
      <c r="D101" s="1749" t="str">
        <f t="shared" si="2"/>
        <v>リンク</v>
      </c>
    </row>
    <row r="102" spans="1:4" ht="20.100000000000001" customHeight="1">
      <c r="A102" s="1759"/>
      <c r="B102" s="1755" t="s">
        <v>2934</v>
      </c>
      <c r="C102" s="1751">
        <v>173</v>
      </c>
      <c r="D102" s="1749" t="str">
        <f t="shared" si="2"/>
        <v>リンク</v>
      </c>
    </row>
    <row r="103" spans="1:4" ht="20.100000000000001" customHeight="1">
      <c r="A103" s="1759"/>
      <c r="B103" s="1755" t="s">
        <v>2935</v>
      </c>
      <c r="C103" s="1751">
        <v>174</v>
      </c>
      <c r="D103" s="1749" t="str">
        <f t="shared" si="2"/>
        <v>リンク</v>
      </c>
    </row>
    <row r="104" spans="1:4" ht="20.100000000000001" customHeight="1">
      <c r="A104" s="1759"/>
      <c r="B104" s="1755" t="s">
        <v>2947</v>
      </c>
      <c r="C104" s="1751">
        <v>188</v>
      </c>
      <c r="D104" s="1749" t="str">
        <f t="shared" si="2"/>
        <v>リンク</v>
      </c>
    </row>
    <row r="105" spans="1:4" s="1739" customFormat="1" ht="20.100000000000001" customHeight="1">
      <c r="A105" s="1740" t="s">
        <v>3043</v>
      </c>
      <c r="B105" s="1753"/>
      <c r="C105" s="1742"/>
      <c r="D105" s="3025" t="str">
        <f t="shared" si="2"/>
        <v/>
      </c>
    </row>
    <row r="106" spans="1:4" ht="20.100000000000001" customHeight="1">
      <c r="A106" s="1759"/>
      <c r="B106" s="1755" t="s">
        <v>3006</v>
      </c>
      <c r="C106" s="1751">
        <v>22</v>
      </c>
      <c r="D106" s="1749" t="str">
        <f t="shared" si="2"/>
        <v>リンク</v>
      </c>
    </row>
    <row r="107" spans="1:4" ht="20.100000000000001" customHeight="1">
      <c r="A107" s="1759"/>
      <c r="B107" s="1755" t="s">
        <v>3007</v>
      </c>
      <c r="C107" s="1751">
        <v>23</v>
      </c>
      <c r="D107" s="1749" t="str">
        <f t="shared" si="2"/>
        <v>リンク</v>
      </c>
    </row>
    <row r="108" spans="1:4" s="1739" customFormat="1" ht="20.100000000000001" customHeight="1">
      <c r="A108" s="1740" t="s">
        <v>3044</v>
      </c>
      <c r="B108" s="1753"/>
      <c r="C108" s="1742"/>
      <c r="D108" s="3025" t="str">
        <f t="shared" si="2"/>
        <v/>
      </c>
    </row>
    <row r="109" spans="1:4" ht="20.100000000000001" customHeight="1">
      <c r="A109" s="1759"/>
      <c r="B109" s="1761" t="s">
        <v>3045</v>
      </c>
      <c r="C109" s="1748"/>
      <c r="D109" s="1749" t="str">
        <f t="shared" si="2"/>
        <v/>
      </c>
    </row>
    <row r="110" spans="1:4" s="1739" customFormat="1" ht="20.100000000000001" customHeight="1">
      <c r="A110" s="1740" t="s">
        <v>3046</v>
      </c>
      <c r="B110" s="1753"/>
      <c r="C110" s="1742"/>
      <c r="D110" s="3025" t="str">
        <f t="shared" si="2"/>
        <v/>
      </c>
    </row>
    <row r="111" spans="1:4" ht="20.100000000000001" customHeight="1">
      <c r="A111" s="1759"/>
      <c r="B111" s="1755" t="s">
        <v>2914</v>
      </c>
      <c r="C111" s="1751">
        <v>150</v>
      </c>
      <c r="D111" s="1749" t="str">
        <f t="shared" si="2"/>
        <v>リンク</v>
      </c>
    </row>
    <row r="112" spans="1:4" ht="20.100000000000001" customHeight="1">
      <c r="A112" s="1759"/>
      <c r="B112" s="1755" t="s">
        <v>2915</v>
      </c>
      <c r="C112" s="1751">
        <v>151</v>
      </c>
      <c r="D112" s="1749" t="str">
        <f t="shared" si="2"/>
        <v>リンク</v>
      </c>
    </row>
    <row r="113" spans="1:4" s="1739" customFormat="1" ht="20.100000000000001" customHeight="1">
      <c r="A113" s="1740" t="s">
        <v>3047</v>
      </c>
      <c r="B113" s="1753"/>
      <c r="C113" s="1742"/>
      <c r="D113" s="3025" t="str">
        <f t="shared" si="2"/>
        <v/>
      </c>
    </row>
    <row r="114" spans="1:4" ht="20.100000000000001" customHeight="1">
      <c r="A114" s="1759"/>
      <c r="B114" s="1761" t="s">
        <v>3045</v>
      </c>
      <c r="C114" s="1748"/>
      <c r="D114" s="1749" t="str">
        <f t="shared" si="2"/>
        <v/>
      </c>
    </row>
    <row r="115" spans="1:4" s="1739" customFormat="1" ht="20.100000000000001" customHeight="1">
      <c r="A115" s="1740" t="s">
        <v>3048</v>
      </c>
      <c r="B115" s="1753"/>
      <c r="C115" s="1742"/>
      <c r="D115" s="3025" t="str">
        <f t="shared" si="2"/>
        <v/>
      </c>
    </row>
    <row r="116" spans="1:4" ht="20.100000000000001" customHeight="1">
      <c r="A116" s="1759"/>
      <c r="B116" s="1761" t="s">
        <v>3045</v>
      </c>
      <c r="C116" s="1748"/>
      <c r="D116" s="1749" t="str">
        <f t="shared" si="2"/>
        <v/>
      </c>
    </row>
    <row r="117" spans="1:4" s="1739" customFormat="1" ht="20.100000000000001" customHeight="1">
      <c r="A117" s="1740" t="s">
        <v>3049</v>
      </c>
      <c r="B117" s="1753"/>
      <c r="C117" s="1742"/>
      <c r="D117" s="3025" t="str">
        <f t="shared" si="2"/>
        <v/>
      </c>
    </row>
    <row r="118" spans="1:4" ht="20.100000000000001" customHeight="1">
      <c r="A118" s="1740"/>
      <c r="B118" s="1755" t="s">
        <v>2898</v>
      </c>
      <c r="C118" s="1751">
        <v>134</v>
      </c>
      <c r="D118" s="1749" t="str">
        <f t="shared" si="2"/>
        <v>リンク</v>
      </c>
    </row>
    <row r="119" spans="1:4" ht="20.100000000000001" customHeight="1">
      <c r="A119" s="1759"/>
      <c r="B119" s="1755" t="s">
        <v>2899</v>
      </c>
      <c r="C119" s="1751">
        <v>135</v>
      </c>
      <c r="D119" s="1749" t="str">
        <f t="shared" si="2"/>
        <v>リンク</v>
      </c>
    </row>
    <row r="120" spans="1:4" ht="20.100000000000001" customHeight="1">
      <c r="A120" s="1759"/>
      <c r="B120" s="1755" t="s">
        <v>2900</v>
      </c>
      <c r="C120" s="1751">
        <v>136</v>
      </c>
      <c r="D120" s="1749" t="str">
        <f t="shared" si="2"/>
        <v>リンク</v>
      </c>
    </row>
    <row r="121" spans="1:4" s="1739" customFormat="1" ht="20.100000000000001" customHeight="1">
      <c r="A121" s="1740" t="s">
        <v>3050</v>
      </c>
      <c r="B121" s="1753"/>
      <c r="C121" s="1742"/>
      <c r="D121" s="3025" t="str">
        <f t="shared" si="2"/>
        <v/>
      </c>
    </row>
    <row r="122" spans="1:4" ht="20.100000000000001" customHeight="1">
      <c r="A122" s="1759"/>
      <c r="B122" s="1755" t="s">
        <v>2876</v>
      </c>
      <c r="C122" s="1751" t="s">
        <v>3028</v>
      </c>
      <c r="D122" s="1749" t="str">
        <f t="shared" si="2"/>
        <v>リンク</v>
      </c>
    </row>
    <row r="123" spans="1:4" ht="20.100000000000001" customHeight="1">
      <c r="A123" s="1740"/>
      <c r="B123" s="1755"/>
      <c r="C123" s="1751" t="s">
        <v>3029</v>
      </c>
      <c r="D123" s="1749" t="str">
        <f t="shared" si="2"/>
        <v>リンク</v>
      </c>
    </row>
    <row r="124" spans="1:4" ht="20.100000000000001" customHeight="1">
      <c r="A124" s="1759"/>
      <c r="B124" s="1755" t="s">
        <v>2899</v>
      </c>
      <c r="C124" s="1751">
        <v>135</v>
      </c>
      <c r="D124" s="1749" t="str">
        <f t="shared" si="2"/>
        <v>リンク</v>
      </c>
    </row>
    <row r="125" spans="1:4" ht="20.100000000000001" customHeight="1">
      <c r="A125" s="1759"/>
      <c r="B125" s="1755" t="s">
        <v>2903</v>
      </c>
      <c r="C125" s="1751">
        <v>139</v>
      </c>
      <c r="D125" s="1749" t="str">
        <f t="shared" si="2"/>
        <v>リンク</v>
      </c>
    </row>
    <row r="126" spans="1:4" s="1739" customFormat="1" ht="20.100000000000001" customHeight="1">
      <c r="A126" s="1740" t="s">
        <v>3051</v>
      </c>
      <c r="B126" s="1753"/>
      <c r="C126" s="1742"/>
      <c r="D126" s="3025" t="str">
        <f t="shared" si="2"/>
        <v/>
      </c>
    </row>
    <row r="127" spans="1:4" ht="20.100000000000001" customHeight="1">
      <c r="A127" s="1759"/>
      <c r="B127" s="1755" t="s">
        <v>2918</v>
      </c>
      <c r="C127" s="1751">
        <v>155</v>
      </c>
      <c r="D127" s="1749" t="str">
        <f t="shared" si="2"/>
        <v>リンク</v>
      </c>
    </row>
    <row r="128" spans="1:4" s="1739" customFormat="1" ht="20.100000000000001" customHeight="1">
      <c r="A128" s="1740" t="s">
        <v>3052</v>
      </c>
      <c r="B128" s="1753"/>
      <c r="C128" s="1742"/>
      <c r="D128" s="3025" t="str">
        <f t="shared" si="2"/>
        <v/>
      </c>
    </row>
    <row r="129" spans="1:4" ht="20.100000000000001" customHeight="1">
      <c r="A129" s="1759"/>
      <c r="B129" s="1761" t="s">
        <v>3045</v>
      </c>
      <c r="C129" s="1748"/>
      <c r="D129" s="1749" t="str">
        <f t="shared" si="2"/>
        <v/>
      </c>
    </row>
    <row r="130" spans="1:4" s="1739" customFormat="1" ht="20.100000000000001" customHeight="1">
      <c r="A130" s="1740" t="s">
        <v>3053</v>
      </c>
      <c r="B130" s="1753"/>
      <c r="C130" s="1742"/>
      <c r="D130" s="3025" t="str">
        <f t="shared" si="2"/>
        <v/>
      </c>
    </row>
    <row r="131" spans="1:4" ht="20.100000000000001" customHeight="1">
      <c r="A131" s="1759"/>
      <c r="B131" s="1755" t="s">
        <v>3013</v>
      </c>
      <c r="C131" s="1751">
        <v>34</v>
      </c>
      <c r="D131" s="1749" t="str">
        <f t="shared" si="2"/>
        <v>リンク</v>
      </c>
    </row>
    <row r="132" spans="1:4" s="1739" customFormat="1" ht="20.100000000000001" customHeight="1">
      <c r="A132" s="1740" t="s">
        <v>3054</v>
      </c>
      <c r="B132" s="1753"/>
      <c r="C132" s="1742"/>
      <c r="D132" s="3025" t="str">
        <f t="shared" si="2"/>
        <v/>
      </c>
    </row>
    <row r="133" spans="1:4" ht="20.100000000000001" customHeight="1">
      <c r="A133" s="1759"/>
      <c r="B133" s="1761" t="s">
        <v>3045</v>
      </c>
      <c r="C133" s="1748"/>
      <c r="D133" s="1749" t="str">
        <f t="shared" si="2"/>
        <v/>
      </c>
    </row>
    <row r="134" spans="1:4" s="1739" customFormat="1" ht="20.100000000000001" customHeight="1">
      <c r="A134" s="1740" t="s">
        <v>3055</v>
      </c>
      <c r="B134" s="1753"/>
      <c r="C134" s="1742"/>
      <c r="D134" s="3025" t="str">
        <f t="shared" si="2"/>
        <v/>
      </c>
    </row>
    <row r="135" spans="1:4" ht="18.75" customHeight="1">
      <c r="A135" s="1759"/>
      <c r="B135" s="1755" t="s">
        <v>2798</v>
      </c>
      <c r="C135" s="1751" t="s">
        <v>3020</v>
      </c>
      <c r="D135" s="1749" t="str">
        <f t="shared" si="2"/>
        <v>リンク</v>
      </c>
    </row>
    <row r="136" spans="1:4" ht="18.75" customHeight="1">
      <c r="A136" s="1759"/>
      <c r="B136" s="1755" t="s">
        <v>2799</v>
      </c>
      <c r="C136" s="1751" t="s">
        <v>3020</v>
      </c>
      <c r="D136" s="1749" t="str">
        <f t="shared" si="2"/>
        <v>リンク</v>
      </c>
    </row>
    <row r="137" spans="1:4" s="1739" customFormat="1" ht="20.100000000000001" customHeight="1">
      <c r="A137" s="1740" t="s">
        <v>3056</v>
      </c>
      <c r="B137" s="1753"/>
      <c r="C137" s="1742"/>
      <c r="D137" s="3025" t="str">
        <f t="shared" si="2"/>
        <v/>
      </c>
    </row>
    <row r="138" spans="1:4" ht="20.100000000000001" customHeight="1">
      <c r="A138" s="1759"/>
      <c r="B138" s="1761" t="s">
        <v>3045</v>
      </c>
      <c r="C138" s="1748"/>
      <c r="D138" s="1749" t="str">
        <f t="shared" si="2"/>
        <v/>
      </c>
    </row>
    <row r="139" spans="1:4" s="1739" customFormat="1" ht="20.100000000000001" customHeight="1">
      <c r="A139" s="1740" t="s">
        <v>3057</v>
      </c>
      <c r="B139" s="1753"/>
      <c r="C139" s="1742"/>
      <c r="D139" s="3025" t="str">
        <f t="shared" si="2"/>
        <v/>
      </c>
    </row>
    <row r="140" spans="1:4" ht="20.100000000000001" customHeight="1">
      <c r="A140" s="1759"/>
      <c r="B140" s="1761" t="s">
        <v>3045</v>
      </c>
      <c r="C140" s="1748"/>
      <c r="D140" s="1749" t="str">
        <f t="shared" si="2"/>
        <v/>
      </c>
    </row>
    <row r="141" spans="1:4" s="1739" customFormat="1" ht="20.100000000000001" customHeight="1">
      <c r="A141" s="1740" t="s">
        <v>3058</v>
      </c>
      <c r="B141" s="1753"/>
      <c r="C141" s="1742"/>
      <c r="D141" s="3025" t="str">
        <f t="shared" si="2"/>
        <v/>
      </c>
    </row>
    <row r="142" spans="1:4" ht="20.100000000000001" customHeight="1">
      <c r="A142" s="1759"/>
      <c r="B142" s="1761" t="s">
        <v>3045</v>
      </c>
      <c r="C142" s="1748"/>
      <c r="D142" s="1749" t="str">
        <f t="shared" si="2"/>
        <v/>
      </c>
    </row>
    <row r="143" spans="1:4" s="1739" customFormat="1" ht="20.100000000000001" customHeight="1">
      <c r="A143" s="1740" t="s">
        <v>3059</v>
      </c>
      <c r="B143" s="1753"/>
      <c r="C143" s="1742"/>
      <c r="D143" s="3025" t="str">
        <f t="shared" si="2"/>
        <v/>
      </c>
    </row>
    <row r="144" spans="1:4" ht="20.100000000000001" customHeight="1">
      <c r="A144" s="1759"/>
      <c r="B144" s="1755" t="s">
        <v>2845</v>
      </c>
      <c r="C144" s="1751">
        <v>80</v>
      </c>
      <c r="D144" s="1749" t="str">
        <f t="shared" si="2"/>
        <v>リンク</v>
      </c>
    </row>
    <row r="145" spans="1:4" ht="20.100000000000001" customHeight="1">
      <c r="A145" s="1759"/>
      <c r="B145" s="1755" t="s">
        <v>2846</v>
      </c>
      <c r="C145" s="1751">
        <v>81</v>
      </c>
      <c r="D145" s="1749" t="str">
        <f t="shared" si="2"/>
        <v>リンク</v>
      </c>
    </row>
    <row r="146" spans="1:4" ht="20.100000000000001" customHeight="1">
      <c r="A146" s="1759"/>
      <c r="B146" s="1755" t="s">
        <v>2847</v>
      </c>
      <c r="C146" s="1751" t="s">
        <v>3021</v>
      </c>
      <c r="D146" s="1749" t="str">
        <f t="shared" si="2"/>
        <v>リンク</v>
      </c>
    </row>
    <row r="147" spans="1:4" ht="20.100000000000001" customHeight="1">
      <c r="A147" s="1759"/>
      <c r="B147" s="1755"/>
      <c r="C147" s="1751" t="s">
        <v>3022</v>
      </c>
      <c r="D147" s="1749" t="str">
        <f t="shared" si="2"/>
        <v>リンク</v>
      </c>
    </row>
    <row r="148" spans="1:4" ht="20.100000000000001" customHeight="1">
      <c r="A148" s="1759"/>
      <c r="B148" s="1755" t="s">
        <v>2848</v>
      </c>
      <c r="C148" s="1751" t="s">
        <v>3023</v>
      </c>
      <c r="D148" s="1749" t="str">
        <f t="shared" ref="D148:D211" si="3">IF(C148="","",HYPERLINK("#'"&amp;C148&amp;"'!"&amp;"A1","リンク"))</f>
        <v>リンク</v>
      </c>
    </row>
    <row r="149" spans="1:4" ht="20.100000000000001" customHeight="1">
      <c r="A149" s="1759"/>
      <c r="B149" s="1755"/>
      <c r="C149" s="1751" t="s">
        <v>3024</v>
      </c>
      <c r="D149" s="1749" t="str">
        <f t="shared" si="3"/>
        <v>リンク</v>
      </c>
    </row>
    <row r="150" spans="1:4" ht="20.100000000000001" customHeight="1">
      <c r="A150" s="1759"/>
      <c r="B150" s="1755" t="s">
        <v>2849</v>
      </c>
      <c r="C150" s="1751" t="s">
        <v>3025</v>
      </c>
      <c r="D150" s="1749" t="str">
        <f t="shared" si="3"/>
        <v>リンク</v>
      </c>
    </row>
    <row r="151" spans="1:4" ht="20.100000000000001" customHeight="1">
      <c r="A151" s="1759"/>
      <c r="B151" s="1755" t="s">
        <v>2850</v>
      </c>
      <c r="C151" s="1751" t="s">
        <v>3025</v>
      </c>
      <c r="D151" s="1749" t="str">
        <f t="shared" si="3"/>
        <v>リンク</v>
      </c>
    </row>
    <row r="152" spans="1:4" ht="20.100000000000001" customHeight="1">
      <c r="A152" s="1740"/>
      <c r="B152" s="1755" t="s">
        <v>2851</v>
      </c>
      <c r="C152" s="1751" t="s">
        <v>3025</v>
      </c>
      <c r="D152" s="1749" t="str">
        <f t="shared" si="3"/>
        <v>リンク</v>
      </c>
    </row>
    <row r="153" spans="1:4" ht="20.100000000000001" customHeight="1">
      <c r="A153" s="1759"/>
      <c r="B153" s="1755" t="s">
        <v>2852</v>
      </c>
      <c r="C153" s="1751" t="s">
        <v>3025</v>
      </c>
      <c r="D153" s="1749" t="str">
        <f t="shared" si="3"/>
        <v>リンク</v>
      </c>
    </row>
    <row r="154" spans="1:4" ht="20.100000000000001" customHeight="1">
      <c r="A154" s="1759"/>
      <c r="B154" s="1755" t="s">
        <v>2853</v>
      </c>
      <c r="C154" s="1751" t="s">
        <v>3025</v>
      </c>
      <c r="D154" s="1749" t="str">
        <f t="shared" si="3"/>
        <v>リンク</v>
      </c>
    </row>
    <row r="155" spans="1:4" ht="20.100000000000001" customHeight="1">
      <c r="A155" s="1759"/>
      <c r="B155" s="1755" t="s">
        <v>2854</v>
      </c>
      <c r="C155" s="1751" t="s">
        <v>3025</v>
      </c>
      <c r="D155" s="1749" t="str">
        <f t="shared" si="3"/>
        <v>リンク</v>
      </c>
    </row>
    <row r="156" spans="1:4" ht="20.100000000000001" customHeight="1">
      <c r="A156" s="1759"/>
      <c r="B156" s="1755" t="s">
        <v>2855</v>
      </c>
      <c r="C156" s="1751" t="s">
        <v>3025</v>
      </c>
      <c r="D156" s="1749" t="str">
        <f t="shared" si="3"/>
        <v>リンク</v>
      </c>
    </row>
    <row r="157" spans="1:4" ht="20.100000000000001" customHeight="1">
      <c r="A157" s="1759"/>
      <c r="B157" s="1755" t="s">
        <v>2856</v>
      </c>
      <c r="C157" s="1751" t="s">
        <v>3025</v>
      </c>
      <c r="D157" s="1749" t="str">
        <f t="shared" si="3"/>
        <v>リンク</v>
      </c>
    </row>
    <row r="158" spans="1:4" ht="20.100000000000001" customHeight="1">
      <c r="A158" s="1759"/>
      <c r="B158" s="1755" t="s">
        <v>2857</v>
      </c>
      <c r="C158" s="1751" t="s">
        <v>3025</v>
      </c>
      <c r="D158" s="1749" t="str">
        <f t="shared" si="3"/>
        <v>リンク</v>
      </c>
    </row>
    <row r="159" spans="1:4" ht="20.100000000000001" customHeight="1">
      <c r="A159" s="1759"/>
      <c r="B159" s="1755" t="s">
        <v>2858</v>
      </c>
      <c r="C159" s="1751" t="s">
        <v>3025</v>
      </c>
      <c r="D159" s="1749" t="str">
        <f t="shared" si="3"/>
        <v>リンク</v>
      </c>
    </row>
    <row r="160" spans="1:4" ht="20.100000000000001" customHeight="1">
      <c r="A160" s="1759"/>
      <c r="B160" s="1755" t="s">
        <v>2859</v>
      </c>
      <c r="C160" s="1751" t="s">
        <v>3025</v>
      </c>
      <c r="D160" s="1749" t="str">
        <f t="shared" si="3"/>
        <v>リンク</v>
      </c>
    </row>
    <row r="161" spans="1:4" ht="20.100000000000001" customHeight="1">
      <c r="A161" s="1740"/>
      <c r="B161" s="1755" t="s">
        <v>2860</v>
      </c>
      <c r="C161" s="1751">
        <v>95</v>
      </c>
      <c r="D161" s="1749" t="str">
        <f t="shared" si="3"/>
        <v>リンク</v>
      </c>
    </row>
    <row r="162" spans="1:4" ht="20.100000000000001" customHeight="1">
      <c r="A162" s="1759"/>
      <c r="B162" s="1755" t="s">
        <v>2873</v>
      </c>
      <c r="C162" s="1751">
        <v>108</v>
      </c>
      <c r="D162" s="1749" t="str">
        <f t="shared" si="3"/>
        <v>リンク</v>
      </c>
    </row>
    <row r="163" spans="1:4" ht="20.100000000000001" customHeight="1">
      <c r="A163" s="1759"/>
      <c r="B163" s="1755" t="s">
        <v>2875</v>
      </c>
      <c r="C163" s="1751">
        <v>110</v>
      </c>
      <c r="D163" s="1749" t="str">
        <f t="shared" si="3"/>
        <v>リンク</v>
      </c>
    </row>
    <row r="164" spans="1:4" ht="20.100000000000001" customHeight="1">
      <c r="A164" s="1740"/>
      <c r="B164" s="1755" t="s">
        <v>2903</v>
      </c>
      <c r="C164" s="1751">
        <v>139</v>
      </c>
      <c r="D164" s="1749" t="str">
        <f t="shared" si="3"/>
        <v>リンク</v>
      </c>
    </row>
    <row r="165" spans="1:4" s="1739" customFormat="1" ht="20.100000000000001" customHeight="1">
      <c r="A165" s="1740" t="s">
        <v>3060</v>
      </c>
      <c r="B165" s="1753"/>
      <c r="C165" s="1742"/>
      <c r="D165" s="3025" t="str">
        <f t="shared" si="3"/>
        <v/>
      </c>
    </row>
    <row r="166" spans="1:4" ht="20.100000000000001" customHeight="1">
      <c r="A166" s="1759"/>
      <c r="B166" s="1754" t="s">
        <v>2775</v>
      </c>
      <c r="C166" s="1748">
        <v>1</v>
      </c>
      <c r="D166" s="1749" t="str">
        <f t="shared" si="3"/>
        <v>リンク</v>
      </c>
    </row>
    <row r="167" spans="1:4" ht="20.100000000000001" customHeight="1">
      <c r="A167" s="1759"/>
      <c r="B167" s="1755" t="s">
        <v>2777</v>
      </c>
      <c r="C167" s="1751" t="s">
        <v>2964</v>
      </c>
      <c r="D167" s="1749" t="str">
        <f t="shared" si="3"/>
        <v>リンク</v>
      </c>
    </row>
    <row r="168" spans="1:4" ht="20.100000000000001" customHeight="1">
      <c r="A168" s="1759"/>
      <c r="B168" s="1755"/>
      <c r="C168" s="1751" t="s">
        <v>2965</v>
      </c>
      <c r="D168" s="1749" t="str">
        <f t="shared" si="3"/>
        <v>リンク</v>
      </c>
    </row>
    <row r="169" spans="1:4" ht="20.100000000000001" customHeight="1">
      <c r="A169" s="1759"/>
      <c r="B169" s="1755" t="s">
        <v>2778</v>
      </c>
      <c r="C169" s="1751">
        <v>4</v>
      </c>
      <c r="D169" s="1749" t="str">
        <f t="shared" si="3"/>
        <v>リンク</v>
      </c>
    </row>
    <row r="170" spans="1:4" ht="20.100000000000001" customHeight="1">
      <c r="A170" s="1759"/>
      <c r="B170" s="1755" t="s">
        <v>2782</v>
      </c>
      <c r="C170" s="1751">
        <v>9</v>
      </c>
      <c r="D170" s="1749" t="str">
        <f t="shared" si="3"/>
        <v>リンク</v>
      </c>
    </row>
    <row r="171" spans="1:4" ht="20.100000000000001" customHeight="1">
      <c r="A171" s="1759"/>
      <c r="B171" s="1755" t="s">
        <v>2783</v>
      </c>
      <c r="C171" s="1751">
        <v>10</v>
      </c>
      <c r="D171" s="1749" t="str">
        <f t="shared" si="3"/>
        <v>リンク</v>
      </c>
    </row>
    <row r="172" spans="1:4" ht="20.100000000000001" customHeight="1">
      <c r="A172" s="1759"/>
      <c r="B172" s="1755" t="s">
        <v>2897</v>
      </c>
      <c r="C172" s="1751">
        <v>133</v>
      </c>
      <c r="D172" s="1749" t="str">
        <f t="shared" si="3"/>
        <v>リンク</v>
      </c>
    </row>
    <row r="173" spans="1:4" s="1739" customFormat="1" ht="20.100000000000001" customHeight="1">
      <c r="A173" s="1740" t="s">
        <v>3061</v>
      </c>
      <c r="B173" s="1753"/>
      <c r="C173" s="1742"/>
      <c r="D173" s="3025" t="str">
        <f t="shared" si="3"/>
        <v/>
      </c>
    </row>
    <row r="174" spans="1:4" ht="20.100000000000001" customHeight="1">
      <c r="A174" s="1759"/>
      <c r="B174" s="1761" t="s">
        <v>3045</v>
      </c>
      <c r="C174" s="1748"/>
      <c r="D174" s="1749" t="str">
        <f t="shared" si="3"/>
        <v/>
      </c>
    </row>
    <row r="175" spans="1:4" s="1739" customFormat="1" ht="20.100000000000001" customHeight="1">
      <c r="A175" s="1740" t="s">
        <v>3062</v>
      </c>
      <c r="B175" s="1753"/>
      <c r="C175" s="1742"/>
      <c r="D175" s="3025" t="str">
        <f t="shared" si="3"/>
        <v/>
      </c>
    </row>
    <row r="176" spans="1:4" ht="20.100000000000001" customHeight="1">
      <c r="A176" s="1759"/>
      <c r="B176" s="1755" t="s">
        <v>2903</v>
      </c>
      <c r="C176" s="1751">
        <v>139</v>
      </c>
      <c r="D176" s="1749" t="str">
        <f t="shared" si="3"/>
        <v>リンク</v>
      </c>
    </row>
    <row r="177" spans="1:4" s="1739" customFormat="1" ht="20.100000000000001" customHeight="1">
      <c r="A177" s="1740" t="s">
        <v>3063</v>
      </c>
      <c r="B177" s="1753"/>
      <c r="C177" s="1742"/>
      <c r="D177" s="3025" t="str">
        <f t="shared" si="3"/>
        <v/>
      </c>
    </row>
    <row r="178" spans="1:4" ht="20.100000000000001" customHeight="1">
      <c r="A178" s="1759"/>
      <c r="B178" s="1761" t="s">
        <v>3045</v>
      </c>
      <c r="C178" s="1748"/>
      <c r="D178" s="1749" t="str">
        <f t="shared" si="3"/>
        <v/>
      </c>
    </row>
    <row r="179" spans="1:4" s="1739" customFormat="1" ht="20.100000000000001" customHeight="1">
      <c r="A179" s="1740" t="s">
        <v>3064</v>
      </c>
      <c r="B179" s="1753"/>
      <c r="C179" s="1742"/>
      <c r="D179" s="3025" t="str">
        <f t="shared" si="3"/>
        <v/>
      </c>
    </row>
    <row r="180" spans="1:4" ht="20.100000000000001" customHeight="1">
      <c r="A180" s="1759"/>
      <c r="B180" s="1755" t="s">
        <v>2871</v>
      </c>
      <c r="C180" s="1751">
        <v>106</v>
      </c>
      <c r="D180" s="1749" t="str">
        <f t="shared" si="3"/>
        <v>リンク</v>
      </c>
    </row>
    <row r="181" spans="1:4" ht="20.100000000000001" customHeight="1">
      <c r="A181" s="1759"/>
      <c r="B181" s="1755" t="s">
        <v>2872</v>
      </c>
      <c r="C181" s="1751">
        <v>107</v>
      </c>
      <c r="D181" s="1749" t="str">
        <f t="shared" si="3"/>
        <v>リンク</v>
      </c>
    </row>
    <row r="182" spans="1:4" ht="20.100000000000001" customHeight="1">
      <c r="A182" s="1759"/>
      <c r="B182" s="1755" t="s">
        <v>2899</v>
      </c>
      <c r="C182" s="1751">
        <v>135</v>
      </c>
      <c r="D182" s="1749" t="str">
        <f t="shared" si="3"/>
        <v>リンク</v>
      </c>
    </row>
    <row r="183" spans="1:4" s="1739" customFormat="1" ht="20.100000000000001" customHeight="1">
      <c r="A183" s="1740" t="s">
        <v>3065</v>
      </c>
      <c r="B183" s="1753"/>
      <c r="C183" s="1742"/>
      <c r="D183" s="3025" t="str">
        <f t="shared" si="3"/>
        <v/>
      </c>
    </row>
    <row r="184" spans="1:4" ht="20.100000000000001" customHeight="1">
      <c r="A184" s="1759"/>
      <c r="B184" s="1755" t="s">
        <v>2815</v>
      </c>
      <c r="C184" s="1751" t="s">
        <v>2986</v>
      </c>
      <c r="D184" s="1749" t="str">
        <f t="shared" si="3"/>
        <v>リンク</v>
      </c>
    </row>
    <row r="185" spans="1:4" ht="20.100000000000001" customHeight="1">
      <c r="A185" s="1759"/>
      <c r="B185" s="1755"/>
      <c r="C185" s="1751" t="s">
        <v>2987</v>
      </c>
      <c r="D185" s="1749" t="str">
        <f t="shared" si="3"/>
        <v>リンク</v>
      </c>
    </row>
    <row r="186" spans="1:4" ht="20.100000000000001" customHeight="1">
      <c r="A186" s="1759"/>
      <c r="B186" s="1755"/>
      <c r="C186" s="1751" t="s">
        <v>2988</v>
      </c>
      <c r="D186" s="1749" t="str">
        <f t="shared" si="3"/>
        <v>リンク</v>
      </c>
    </row>
    <row r="187" spans="1:4" ht="20.100000000000001" customHeight="1">
      <c r="A187" s="1759"/>
      <c r="B187" s="1755"/>
      <c r="C187" s="1751" t="s">
        <v>2989</v>
      </c>
      <c r="D187" s="1749" t="str">
        <f t="shared" si="3"/>
        <v>リンク</v>
      </c>
    </row>
    <row r="188" spans="1:4" ht="20.100000000000001" customHeight="1">
      <c r="A188" s="1759"/>
      <c r="B188" s="1755" t="s">
        <v>2867</v>
      </c>
      <c r="C188" s="1751">
        <v>102</v>
      </c>
      <c r="D188" s="1749" t="str">
        <f t="shared" si="3"/>
        <v>リンク</v>
      </c>
    </row>
    <row r="189" spans="1:4" ht="20.100000000000001" customHeight="1">
      <c r="A189" s="1759"/>
      <c r="B189" s="1755" t="s">
        <v>2868</v>
      </c>
      <c r="C189" s="1751">
        <v>103</v>
      </c>
      <c r="D189" s="1749" t="str">
        <f t="shared" si="3"/>
        <v>リンク</v>
      </c>
    </row>
    <row r="190" spans="1:4" ht="20.100000000000001" customHeight="1">
      <c r="A190" s="1759"/>
      <c r="B190" s="1755" t="s">
        <v>2874</v>
      </c>
      <c r="C190" s="1751">
        <v>109</v>
      </c>
      <c r="D190" s="1749" t="str">
        <f t="shared" si="3"/>
        <v>リンク</v>
      </c>
    </row>
    <row r="191" spans="1:4" ht="20.100000000000001" customHeight="1">
      <c r="A191" s="1759"/>
      <c r="B191" s="1755" t="s">
        <v>2899</v>
      </c>
      <c r="C191" s="1751">
        <v>135</v>
      </c>
      <c r="D191" s="1749" t="str">
        <f t="shared" si="3"/>
        <v>リンク</v>
      </c>
    </row>
    <row r="192" spans="1:4" s="1739" customFormat="1" ht="20.100000000000001" customHeight="1">
      <c r="A192" s="1740" t="s">
        <v>3066</v>
      </c>
      <c r="B192" s="1753"/>
      <c r="C192" s="1742"/>
      <c r="D192" s="3025" t="str">
        <f t="shared" si="3"/>
        <v/>
      </c>
    </row>
    <row r="193" spans="1:4" ht="20.100000000000001" customHeight="1">
      <c r="A193" s="1759"/>
      <c r="B193" s="1761" t="s">
        <v>3045</v>
      </c>
      <c r="C193" s="1750"/>
      <c r="D193" s="1749" t="str">
        <f t="shared" si="3"/>
        <v/>
      </c>
    </row>
    <row r="194" spans="1:4" s="1739" customFormat="1" ht="20.100000000000001" customHeight="1">
      <c r="A194" s="1740" t="s">
        <v>3067</v>
      </c>
      <c r="B194" s="1753"/>
      <c r="C194" s="1742"/>
      <c r="D194" s="3025" t="str">
        <f t="shared" si="3"/>
        <v/>
      </c>
    </row>
    <row r="195" spans="1:4" ht="20.100000000000001" customHeight="1">
      <c r="A195" s="1759"/>
      <c r="B195" s="1755" t="s">
        <v>2869</v>
      </c>
      <c r="C195" s="1751">
        <v>104</v>
      </c>
      <c r="D195" s="1749" t="str">
        <f t="shared" si="3"/>
        <v>リンク</v>
      </c>
    </row>
    <row r="196" spans="1:4" ht="20.100000000000001" customHeight="1">
      <c r="A196" s="1759"/>
      <c r="B196" s="1755" t="s">
        <v>2870</v>
      </c>
      <c r="C196" s="1751">
        <v>105</v>
      </c>
      <c r="D196" s="1749" t="str">
        <f t="shared" si="3"/>
        <v>リンク</v>
      </c>
    </row>
    <row r="197" spans="1:4" s="1739" customFormat="1" ht="20.100000000000001" customHeight="1">
      <c r="A197" s="1740" t="s">
        <v>3068</v>
      </c>
      <c r="B197" s="1753"/>
      <c r="C197" s="1742"/>
      <c r="D197" s="3025" t="str">
        <f t="shared" si="3"/>
        <v/>
      </c>
    </row>
    <row r="198" spans="1:4" ht="20.100000000000001" customHeight="1">
      <c r="A198" s="1759"/>
      <c r="B198" s="1755" t="s">
        <v>2950</v>
      </c>
      <c r="C198" s="1751">
        <v>191</v>
      </c>
      <c r="D198" s="1749" t="str">
        <f t="shared" si="3"/>
        <v>リンク</v>
      </c>
    </row>
    <row r="199" spans="1:4" ht="20.100000000000001" customHeight="1">
      <c r="A199" s="1759"/>
      <c r="B199" s="1755" t="s">
        <v>2951</v>
      </c>
      <c r="C199" s="1751">
        <v>192</v>
      </c>
      <c r="D199" s="1749" t="str">
        <f t="shared" si="3"/>
        <v>リンク</v>
      </c>
    </row>
    <row r="200" spans="1:4" ht="20.100000000000001" customHeight="1">
      <c r="A200" s="1759"/>
      <c r="B200" s="1755" t="s">
        <v>3018</v>
      </c>
      <c r="C200" s="1751">
        <v>193</v>
      </c>
      <c r="D200" s="1749" t="str">
        <f t="shared" si="3"/>
        <v>リンク</v>
      </c>
    </row>
    <row r="201" spans="1:4" s="1739" customFormat="1" ht="20.100000000000001" customHeight="1">
      <c r="A201" s="1740" t="s">
        <v>3069</v>
      </c>
      <c r="B201" s="1753"/>
      <c r="C201" s="1742"/>
      <c r="D201" s="3025" t="str">
        <f t="shared" si="3"/>
        <v/>
      </c>
    </row>
    <row r="202" spans="1:4" ht="20.100000000000001" customHeight="1">
      <c r="A202" s="1759"/>
      <c r="B202" s="1755" t="s">
        <v>2943</v>
      </c>
      <c r="C202" s="1751">
        <v>184</v>
      </c>
      <c r="D202" s="1749" t="str">
        <f t="shared" si="3"/>
        <v>リンク</v>
      </c>
    </row>
    <row r="203" spans="1:4" ht="20.100000000000001" customHeight="1">
      <c r="A203" s="1759"/>
      <c r="B203" s="1755" t="s">
        <v>2944</v>
      </c>
      <c r="C203" s="1751">
        <v>185</v>
      </c>
      <c r="D203" s="1749" t="str">
        <f t="shared" si="3"/>
        <v>リンク</v>
      </c>
    </row>
    <row r="204" spans="1:4" s="1739" customFormat="1" ht="20.100000000000001" customHeight="1">
      <c r="A204" s="1740" t="s">
        <v>3070</v>
      </c>
      <c r="B204" s="1753"/>
      <c r="C204" s="1742"/>
      <c r="D204" s="3025" t="str">
        <f t="shared" si="3"/>
        <v/>
      </c>
    </row>
    <row r="205" spans="1:4" ht="20.100000000000001" customHeight="1">
      <c r="A205" s="1759"/>
      <c r="B205" s="1755" t="s">
        <v>2945</v>
      </c>
      <c r="C205" s="1751">
        <v>186</v>
      </c>
      <c r="D205" s="1749" t="str">
        <f t="shared" si="3"/>
        <v>リンク</v>
      </c>
    </row>
    <row r="206" spans="1:4" ht="20.100000000000001" customHeight="1">
      <c r="A206" s="1759"/>
      <c r="B206" s="1755" t="s">
        <v>2946</v>
      </c>
      <c r="C206" s="1751">
        <v>187</v>
      </c>
      <c r="D206" s="1749" t="str">
        <f t="shared" si="3"/>
        <v>リンク</v>
      </c>
    </row>
    <row r="207" spans="1:4" s="1739" customFormat="1" ht="20.100000000000001" customHeight="1">
      <c r="A207" s="1740" t="s">
        <v>3071</v>
      </c>
      <c r="B207" s="1753"/>
      <c r="C207" s="1742"/>
      <c r="D207" s="3025" t="str">
        <f t="shared" si="3"/>
        <v/>
      </c>
    </row>
    <row r="208" spans="1:4" ht="20.100000000000001" customHeight="1">
      <c r="A208" s="1759"/>
      <c r="B208" s="1755" t="s">
        <v>2890</v>
      </c>
      <c r="C208" s="1751">
        <v>126</v>
      </c>
      <c r="D208" s="1749" t="str">
        <f t="shared" si="3"/>
        <v>リンク</v>
      </c>
    </row>
    <row r="209" spans="1:4" ht="20.100000000000001" customHeight="1">
      <c r="A209" s="1759"/>
      <c r="B209" s="1755" t="s">
        <v>2897</v>
      </c>
      <c r="C209" s="1751">
        <v>133</v>
      </c>
      <c r="D209" s="1749" t="str">
        <f t="shared" si="3"/>
        <v>リンク</v>
      </c>
    </row>
    <row r="210" spans="1:4" ht="20.100000000000001" customHeight="1">
      <c r="A210" s="1759"/>
      <c r="B210" s="1755" t="s">
        <v>2899</v>
      </c>
      <c r="C210" s="1751">
        <v>135</v>
      </c>
      <c r="D210" s="1749" t="str">
        <f t="shared" si="3"/>
        <v>リンク</v>
      </c>
    </row>
    <row r="211" spans="1:4" ht="20.100000000000001" customHeight="1">
      <c r="A211" s="1759"/>
      <c r="B211" s="1755" t="s">
        <v>2902</v>
      </c>
      <c r="C211" s="1751">
        <v>138</v>
      </c>
      <c r="D211" s="1749" t="str">
        <f t="shared" si="3"/>
        <v>リンク</v>
      </c>
    </row>
    <row r="212" spans="1:4" ht="20.100000000000001" customHeight="1">
      <c r="A212" s="1759"/>
      <c r="B212" s="1755" t="s">
        <v>2903</v>
      </c>
      <c r="C212" s="1751">
        <v>139</v>
      </c>
      <c r="D212" s="1749" t="str">
        <f t="shared" ref="D212:D275" si="4">IF(C212="","",HYPERLINK("#'"&amp;C212&amp;"'!"&amp;"A1","リンク"))</f>
        <v>リンク</v>
      </c>
    </row>
    <row r="213" spans="1:4" s="1739" customFormat="1" ht="20.100000000000001" customHeight="1">
      <c r="A213" s="1740" t="s">
        <v>3072</v>
      </c>
      <c r="B213" s="1753"/>
      <c r="C213" s="1742"/>
      <c r="D213" s="3025" t="str">
        <f t="shared" si="4"/>
        <v/>
      </c>
    </row>
    <row r="214" spans="1:4" ht="20.100000000000001" customHeight="1">
      <c r="A214" s="1759"/>
      <c r="B214" s="1755" t="s">
        <v>2873</v>
      </c>
      <c r="C214" s="1751">
        <v>108</v>
      </c>
      <c r="D214" s="1749" t="str">
        <f t="shared" si="4"/>
        <v>リンク</v>
      </c>
    </row>
    <row r="215" spans="1:4" ht="20.100000000000001" customHeight="1">
      <c r="A215" s="1759"/>
      <c r="B215" s="1755" t="s">
        <v>2895</v>
      </c>
      <c r="C215" s="1751">
        <v>131</v>
      </c>
      <c r="D215" s="1749" t="str">
        <f t="shared" si="4"/>
        <v>リンク</v>
      </c>
    </row>
    <row r="216" spans="1:4" ht="20.100000000000001" customHeight="1">
      <c r="A216" s="1759"/>
      <c r="B216" s="1755" t="s">
        <v>2899</v>
      </c>
      <c r="C216" s="1751">
        <v>135</v>
      </c>
      <c r="D216" s="1749" t="str">
        <f t="shared" si="4"/>
        <v>リンク</v>
      </c>
    </row>
    <row r="217" spans="1:4" ht="20.100000000000001" customHeight="1">
      <c r="A217" s="1759"/>
      <c r="B217" s="1755" t="s">
        <v>2902</v>
      </c>
      <c r="C217" s="1751">
        <v>138</v>
      </c>
      <c r="D217" s="1749" t="str">
        <f t="shared" si="4"/>
        <v>リンク</v>
      </c>
    </row>
    <row r="218" spans="1:4" ht="20.100000000000001" customHeight="1">
      <c r="A218" s="1740"/>
      <c r="B218" s="1755" t="s">
        <v>2903</v>
      </c>
      <c r="C218" s="1751">
        <v>139</v>
      </c>
      <c r="D218" s="1749" t="str">
        <f t="shared" si="4"/>
        <v>リンク</v>
      </c>
    </row>
    <row r="219" spans="1:4" s="1739" customFormat="1" ht="20.100000000000001" customHeight="1">
      <c r="A219" s="1740" t="s">
        <v>3073</v>
      </c>
      <c r="B219" s="1753"/>
      <c r="C219" s="1742"/>
      <c r="D219" s="3025" t="str">
        <f t="shared" si="4"/>
        <v/>
      </c>
    </row>
    <row r="220" spans="1:4" ht="20.100000000000001" customHeight="1">
      <c r="A220" s="1759"/>
      <c r="B220" s="1755" t="s">
        <v>2891</v>
      </c>
      <c r="C220" s="1751">
        <v>127</v>
      </c>
      <c r="D220" s="1749" t="str">
        <f t="shared" si="4"/>
        <v>リンク</v>
      </c>
    </row>
    <row r="221" spans="1:4" ht="20.100000000000001" customHeight="1">
      <c r="A221" s="1759"/>
      <c r="B221" s="1755" t="s">
        <v>2892</v>
      </c>
      <c r="C221" s="1751">
        <v>128</v>
      </c>
      <c r="D221" s="1749" t="str">
        <f t="shared" si="4"/>
        <v>リンク</v>
      </c>
    </row>
    <row r="222" spans="1:4" s="1739" customFormat="1" ht="20.100000000000001" customHeight="1">
      <c r="A222" s="1740" t="s">
        <v>3074</v>
      </c>
      <c r="B222" s="1753"/>
      <c r="C222" s="1742"/>
      <c r="D222" s="3025" t="str">
        <f t="shared" si="4"/>
        <v/>
      </c>
    </row>
    <row r="223" spans="1:4" ht="20.100000000000001" customHeight="1">
      <c r="A223" s="1759"/>
      <c r="B223" s="1755" t="s">
        <v>2902</v>
      </c>
      <c r="C223" s="1751">
        <v>138</v>
      </c>
      <c r="D223" s="1749" t="str">
        <f t="shared" si="4"/>
        <v>リンク</v>
      </c>
    </row>
    <row r="224" spans="1:4" s="1739" customFormat="1" ht="20.100000000000001" customHeight="1">
      <c r="A224" s="1740" t="s">
        <v>3075</v>
      </c>
      <c r="B224" s="1753"/>
      <c r="C224" s="1742"/>
      <c r="D224" s="3025" t="str">
        <f t="shared" si="4"/>
        <v/>
      </c>
    </row>
    <row r="225" spans="1:4" ht="20.100000000000001" customHeight="1">
      <c r="A225" s="1759"/>
      <c r="B225" s="1755" t="s">
        <v>2904</v>
      </c>
      <c r="C225" s="1751">
        <v>140</v>
      </c>
      <c r="D225" s="1749" t="str">
        <f t="shared" si="4"/>
        <v>リンク</v>
      </c>
    </row>
    <row r="226" spans="1:4" ht="20.100000000000001" customHeight="1">
      <c r="A226" s="1759"/>
      <c r="B226" s="1755" t="s">
        <v>2906</v>
      </c>
      <c r="C226" s="1751">
        <v>142</v>
      </c>
      <c r="D226" s="1749" t="str">
        <f t="shared" si="4"/>
        <v>リンク</v>
      </c>
    </row>
    <row r="227" spans="1:4" ht="20.100000000000001" customHeight="1">
      <c r="A227" s="1759"/>
      <c r="B227" s="1755" t="s">
        <v>2907</v>
      </c>
      <c r="C227" s="1751">
        <v>143</v>
      </c>
      <c r="D227" s="1749" t="str">
        <f t="shared" si="4"/>
        <v>リンク</v>
      </c>
    </row>
    <row r="228" spans="1:4" ht="20.100000000000001" customHeight="1">
      <c r="A228" s="1759"/>
      <c r="B228" s="1755" t="s">
        <v>2908</v>
      </c>
      <c r="C228" s="1751" t="s">
        <v>3035</v>
      </c>
      <c r="D228" s="1749" t="str">
        <f t="shared" si="4"/>
        <v>リンク</v>
      </c>
    </row>
    <row r="229" spans="1:4" ht="20.100000000000001" customHeight="1">
      <c r="A229" s="1759"/>
      <c r="B229" s="1755"/>
      <c r="C229" s="1751" t="s">
        <v>3036</v>
      </c>
      <c r="D229" s="1749" t="str">
        <f t="shared" si="4"/>
        <v>リンク</v>
      </c>
    </row>
    <row r="230" spans="1:4" ht="20.100000000000001" customHeight="1">
      <c r="A230" s="1759"/>
      <c r="B230" s="1755"/>
      <c r="C230" s="1751" t="s">
        <v>3037</v>
      </c>
      <c r="D230" s="1749" t="str">
        <f t="shared" si="4"/>
        <v>リンク</v>
      </c>
    </row>
    <row r="231" spans="1:4" ht="20.100000000000001" customHeight="1">
      <c r="A231" s="1759"/>
      <c r="B231" s="1755"/>
      <c r="C231" s="1751" t="s">
        <v>3038</v>
      </c>
      <c r="D231" s="1749" t="str">
        <f t="shared" si="4"/>
        <v>リンク</v>
      </c>
    </row>
    <row r="232" spans="1:4" ht="20.100000000000001" customHeight="1">
      <c r="A232" s="1759"/>
      <c r="B232" s="1755"/>
      <c r="C232" s="1751" t="s">
        <v>3039</v>
      </c>
      <c r="D232" s="1749" t="str">
        <f t="shared" si="4"/>
        <v>リンク</v>
      </c>
    </row>
    <row r="233" spans="1:4" ht="20.100000000000001" customHeight="1">
      <c r="A233" s="1759"/>
      <c r="B233" s="1755" t="s">
        <v>2909</v>
      </c>
      <c r="C233" s="1751">
        <v>145</v>
      </c>
      <c r="D233" s="1749" t="str">
        <f t="shared" si="4"/>
        <v>リンク</v>
      </c>
    </row>
    <row r="234" spans="1:4" s="1739" customFormat="1" ht="20.100000000000001" customHeight="1">
      <c r="A234" s="1740" t="s">
        <v>3076</v>
      </c>
      <c r="B234" s="1753"/>
      <c r="C234" s="1742"/>
      <c r="D234" s="3025" t="str">
        <f t="shared" si="4"/>
        <v/>
      </c>
    </row>
    <row r="235" spans="1:4" ht="20.100000000000001" customHeight="1">
      <c r="A235" s="1759"/>
      <c r="B235" s="1755" t="s">
        <v>2896</v>
      </c>
      <c r="C235" s="1751" t="s">
        <v>3030</v>
      </c>
      <c r="D235" s="1749" t="str">
        <f t="shared" si="4"/>
        <v>リンク</v>
      </c>
    </row>
    <row r="236" spans="1:4" ht="20.100000000000001" customHeight="1">
      <c r="A236" s="1759"/>
      <c r="B236" s="1755"/>
      <c r="C236" s="1751" t="s">
        <v>3031</v>
      </c>
      <c r="D236" s="1749" t="str">
        <f t="shared" si="4"/>
        <v>リンク</v>
      </c>
    </row>
    <row r="237" spans="1:4" ht="20.100000000000001" customHeight="1">
      <c r="A237" s="1759"/>
      <c r="B237" s="1755"/>
      <c r="C237" s="1751" t="s">
        <v>3032</v>
      </c>
      <c r="D237" s="1749" t="str">
        <f t="shared" si="4"/>
        <v>リンク</v>
      </c>
    </row>
    <row r="238" spans="1:4" ht="20.100000000000001" customHeight="1">
      <c r="A238" s="1759"/>
      <c r="B238" s="1755"/>
      <c r="C238" s="1751" t="s">
        <v>3033</v>
      </c>
      <c r="D238" s="1749" t="str">
        <f t="shared" si="4"/>
        <v>リンク</v>
      </c>
    </row>
    <row r="239" spans="1:4" ht="20.100000000000001" customHeight="1">
      <c r="A239" s="1759"/>
      <c r="B239" s="1755"/>
      <c r="C239" s="1751" t="s">
        <v>3034</v>
      </c>
      <c r="D239" s="1749" t="str">
        <f t="shared" si="4"/>
        <v>リンク</v>
      </c>
    </row>
    <row r="240" spans="1:4" ht="20.100000000000001" customHeight="1">
      <c r="A240" s="1759"/>
      <c r="B240" s="1755" t="s">
        <v>2902</v>
      </c>
      <c r="C240" s="1751">
        <v>138</v>
      </c>
      <c r="D240" s="1749" t="str">
        <f t="shared" si="4"/>
        <v>リンク</v>
      </c>
    </row>
    <row r="241" spans="1:4" s="1739" customFormat="1" ht="20.100000000000001" customHeight="1">
      <c r="A241" s="1740" t="s">
        <v>3077</v>
      </c>
      <c r="B241" s="1753"/>
      <c r="C241" s="1742"/>
      <c r="D241" s="3025" t="str">
        <f t="shared" si="4"/>
        <v/>
      </c>
    </row>
    <row r="242" spans="1:4" ht="20.100000000000001" customHeight="1">
      <c r="A242" s="1759"/>
      <c r="B242" s="1755" t="s">
        <v>3019</v>
      </c>
      <c r="C242" s="1751">
        <v>122</v>
      </c>
      <c r="D242" s="1749" t="str">
        <f t="shared" si="4"/>
        <v>リンク</v>
      </c>
    </row>
    <row r="243" spans="1:4" ht="20.100000000000001" customHeight="1">
      <c r="A243" s="1759"/>
      <c r="B243" s="1755" t="s">
        <v>2887</v>
      </c>
      <c r="C243" s="1751">
        <v>123</v>
      </c>
      <c r="D243" s="1749" t="str">
        <f t="shared" si="4"/>
        <v>リンク</v>
      </c>
    </row>
    <row r="244" spans="1:4" ht="20.100000000000001" customHeight="1">
      <c r="A244" s="1759"/>
      <c r="B244" s="1755" t="s">
        <v>2888</v>
      </c>
      <c r="C244" s="1751">
        <v>124</v>
      </c>
      <c r="D244" s="1749" t="str">
        <f t="shared" si="4"/>
        <v>リンク</v>
      </c>
    </row>
    <row r="245" spans="1:4" ht="20.100000000000001" customHeight="1">
      <c r="A245" s="1759"/>
      <c r="B245" s="1755" t="s">
        <v>2902</v>
      </c>
      <c r="C245" s="1751">
        <v>138</v>
      </c>
      <c r="D245" s="1749" t="str">
        <f t="shared" si="4"/>
        <v>リンク</v>
      </c>
    </row>
    <row r="246" spans="1:4" s="1739" customFormat="1" ht="20.100000000000001" customHeight="1">
      <c r="A246" s="1740" t="s">
        <v>3078</v>
      </c>
      <c r="B246" s="1753"/>
      <c r="C246" s="1742"/>
      <c r="D246" s="3025" t="str">
        <f t="shared" si="4"/>
        <v/>
      </c>
    </row>
    <row r="247" spans="1:4" ht="20.100000000000001" customHeight="1">
      <c r="A247" s="1759"/>
      <c r="B247" s="1755" t="s">
        <v>2936</v>
      </c>
      <c r="C247" s="1751">
        <v>175</v>
      </c>
      <c r="D247" s="1749" t="str">
        <f t="shared" si="4"/>
        <v>リンク</v>
      </c>
    </row>
    <row r="248" spans="1:4" ht="20.100000000000001" customHeight="1">
      <c r="A248" s="1759"/>
      <c r="B248" s="1755" t="s">
        <v>2941</v>
      </c>
      <c r="C248" s="1751">
        <v>181</v>
      </c>
      <c r="D248" s="1749" t="str">
        <f t="shared" si="4"/>
        <v>リンク</v>
      </c>
    </row>
    <row r="249" spans="1:4" ht="20.100000000000001" customHeight="1">
      <c r="A249" s="1759"/>
      <c r="B249" s="1755" t="s">
        <v>2994</v>
      </c>
      <c r="C249" s="1751">
        <v>182</v>
      </c>
      <c r="D249" s="1749" t="str">
        <f t="shared" si="4"/>
        <v>リンク</v>
      </c>
    </row>
    <row r="250" spans="1:4" ht="20.100000000000001" customHeight="1">
      <c r="A250" s="1759"/>
      <c r="B250" s="1755" t="s">
        <v>2942</v>
      </c>
      <c r="C250" s="1751">
        <v>183</v>
      </c>
      <c r="D250" s="1749" t="str">
        <f t="shared" si="4"/>
        <v>リンク</v>
      </c>
    </row>
    <row r="251" spans="1:4" s="1739" customFormat="1" ht="20.100000000000001" customHeight="1">
      <c r="A251" s="1740" t="s">
        <v>3079</v>
      </c>
      <c r="B251" s="1753"/>
      <c r="C251" s="1742"/>
      <c r="D251" s="3025" t="str">
        <f t="shared" si="4"/>
        <v/>
      </c>
    </row>
    <row r="252" spans="1:4" ht="20.100000000000001" customHeight="1">
      <c r="A252" s="1759"/>
      <c r="B252" s="1755" t="s">
        <v>2937</v>
      </c>
      <c r="C252" s="1751">
        <v>176</v>
      </c>
      <c r="D252" s="1749" t="str">
        <f t="shared" si="4"/>
        <v>リンク</v>
      </c>
    </row>
    <row r="253" spans="1:4" ht="20.100000000000001" customHeight="1">
      <c r="A253" s="1759"/>
      <c r="B253" s="1755" t="s">
        <v>2939</v>
      </c>
      <c r="C253" s="1751">
        <v>179</v>
      </c>
      <c r="D253" s="1749" t="str">
        <f t="shared" si="4"/>
        <v>リンク</v>
      </c>
    </row>
    <row r="254" spans="1:4" ht="20.100000000000001" customHeight="1">
      <c r="A254" s="1759"/>
      <c r="B254" s="1755" t="s">
        <v>2940</v>
      </c>
      <c r="C254" s="1751">
        <v>180</v>
      </c>
      <c r="D254" s="1749" t="str">
        <f t="shared" si="4"/>
        <v>リンク</v>
      </c>
    </row>
    <row r="255" spans="1:4" s="1739" customFormat="1" ht="20.100000000000001" customHeight="1">
      <c r="A255" s="1740" t="s">
        <v>3080</v>
      </c>
      <c r="B255" s="1753"/>
      <c r="C255" s="1742"/>
      <c r="D255" s="3025" t="str">
        <f t="shared" si="4"/>
        <v/>
      </c>
    </row>
    <row r="256" spans="1:4" ht="20.100000000000001" customHeight="1">
      <c r="A256" s="1759"/>
      <c r="B256" s="1755" t="s">
        <v>3017</v>
      </c>
      <c r="C256" s="1751">
        <v>178</v>
      </c>
      <c r="D256" s="1749" t="str">
        <f t="shared" si="4"/>
        <v>リンク</v>
      </c>
    </row>
    <row r="257" spans="1:4" s="1739" customFormat="1" ht="20.100000000000001" customHeight="1">
      <c r="A257" s="1740" t="s">
        <v>3081</v>
      </c>
      <c r="B257" s="1753"/>
      <c r="C257" s="1742"/>
      <c r="D257" s="3025" t="str">
        <f t="shared" si="4"/>
        <v/>
      </c>
    </row>
    <row r="258" spans="1:4" ht="20.100000000000001" customHeight="1">
      <c r="A258" s="1759"/>
      <c r="B258" s="1755" t="s">
        <v>2938</v>
      </c>
      <c r="C258" s="1751">
        <v>177</v>
      </c>
      <c r="D258" s="1749" t="str">
        <f t="shared" si="4"/>
        <v>リンク</v>
      </c>
    </row>
    <row r="259" spans="1:4" s="1739" customFormat="1" ht="20.100000000000001" customHeight="1">
      <c r="A259" s="1740" t="s">
        <v>3082</v>
      </c>
      <c r="B259" s="1753"/>
      <c r="C259" s="1742"/>
      <c r="D259" s="3025" t="str">
        <f t="shared" si="4"/>
        <v/>
      </c>
    </row>
    <row r="260" spans="1:4" ht="20.100000000000001" customHeight="1">
      <c r="A260" s="1759"/>
      <c r="B260" s="1761" t="s">
        <v>3045</v>
      </c>
      <c r="C260" s="1750"/>
      <c r="D260" s="1749" t="str">
        <f t="shared" si="4"/>
        <v/>
      </c>
    </row>
    <row r="261" spans="1:4" s="1739" customFormat="1" ht="20.100000000000001" customHeight="1">
      <c r="A261" s="1740" t="s">
        <v>3083</v>
      </c>
      <c r="B261" s="1753"/>
      <c r="C261" s="1742"/>
      <c r="D261" s="3025" t="str">
        <f t="shared" si="4"/>
        <v/>
      </c>
    </row>
    <row r="262" spans="1:4" ht="20.100000000000001" customHeight="1">
      <c r="A262" s="1759"/>
      <c r="B262" s="1761" t="s">
        <v>3045</v>
      </c>
      <c r="C262" s="1750"/>
      <c r="D262" s="1749" t="str">
        <f t="shared" si="4"/>
        <v/>
      </c>
    </row>
    <row r="263" spans="1:4" s="1739" customFormat="1" ht="20.100000000000001" customHeight="1">
      <c r="A263" s="1740" t="s">
        <v>3084</v>
      </c>
      <c r="B263" s="1753"/>
      <c r="C263" s="1742"/>
      <c r="D263" s="3025" t="str">
        <f t="shared" si="4"/>
        <v/>
      </c>
    </row>
    <row r="264" spans="1:4" ht="20.100000000000001" customHeight="1">
      <c r="A264" s="1759"/>
      <c r="B264" s="1755" t="s">
        <v>2861</v>
      </c>
      <c r="C264" s="1751">
        <v>96</v>
      </c>
      <c r="D264" s="1749" t="str">
        <f t="shared" si="4"/>
        <v>リンク</v>
      </c>
    </row>
    <row r="265" spans="1:4" ht="20.100000000000001" customHeight="1">
      <c r="A265" s="1759"/>
      <c r="B265" s="1755" t="s">
        <v>2862</v>
      </c>
      <c r="C265" s="1751">
        <v>97</v>
      </c>
      <c r="D265" s="1749" t="str">
        <f t="shared" si="4"/>
        <v>リンク</v>
      </c>
    </row>
    <row r="266" spans="1:4" ht="20.100000000000001" customHeight="1">
      <c r="A266" s="1759"/>
      <c r="B266" s="1755" t="s">
        <v>2902</v>
      </c>
      <c r="C266" s="1751">
        <v>138</v>
      </c>
      <c r="D266" s="1749" t="str">
        <f t="shared" si="4"/>
        <v>リンク</v>
      </c>
    </row>
    <row r="267" spans="1:4" s="1739" customFormat="1" ht="20.100000000000001" customHeight="1">
      <c r="A267" s="1740" t="s">
        <v>3085</v>
      </c>
      <c r="B267" s="1753"/>
      <c r="C267" s="1742"/>
      <c r="D267" s="3025" t="str">
        <f t="shared" si="4"/>
        <v/>
      </c>
    </row>
    <row r="268" spans="1:4" ht="20.100000000000001" customHeight="1">
      <c r="A268" s="1759"/>
      <c r="B268" s="1755" t="s">
        <v>2865</v>
      </c>
      <c r="C268" s="1751">
        <v>100</v>
      </c>
      <c r="D268" s="1749" t="str">
        <f t="shared" si="4"/>
        <v>リンク</v>
      </c>
    </row>
    <row r="269" spans="1:4" ht="20.100000000000001" customHeight="1">
      <c r="A269" s="1759"/>
      <c r="B269" s="1755" t="s">
        <v>2866</v>
      </c>
      <c r="C269" s="1751">
        <v>101</v>
      </c>
      <c r="D269" s="1749" t="str">
        <f t="shared" si="4"/>
        <v>リンク</v>
      </c>
    </row>
    <row r="270" spans="1:4" ht="20.100000000000001" customHeight="1">
      <c r="A270" s="1759"/>
      <c r="B270" s="1755" t="s">
        <v>2889</v>
      </c>
      <c r="C270" s="1751">
        <v>125</v>
      </c>
      <c r="D270" s="1749" t="str">
        <f t="shared" si="4"/>
        <v>リンク</v>
      </c>
    </row>
    <row r="271" spans="1:4" ht="20.100000000000001" customHeight="1">
      <c r="A271" s="1759"/>
      <c r="B271" s="1755" t="s">
        <v>2893</v>
      </c>
      <c r="C271" s="1751">
        <v>129</v>
      </c>
      <c r="D271" s="1749" t="str">
        <f t="shared" si="4"/>
        <v>リンク</v>
      </c>
    </row>
    <row r="272" spans="1:4" ht="20.100000000000001" customHeight="1">
      <c r="A272" s="1759"/>
      <c r="B272" s="1755" t="s">
        <v>2894</v>
      </c>
      <c r="C272" s="1751">
        <v>130</v>
      </c>
      <c r="D272" s="1749" t="str">
        <f t="shared" si="4"/>
        <v>リンク</v>
      </c>
    </row>
    <row r="273" spans="1:4" ht="20.100000000000001" customHeight="1">
      <c r="A273" s="1759"/>
      <c r="B273" s="1755" t="s">
        <v>2902</v>
      </c>
      <c r="C273" s="1751">
        <v>138</v>
      </c>
      <c r="D273" s="1749" t="str">
        <f t="shared" si="4"/>
        <v>リンク</v>
      </c>
    </row>
    <row r="274" spans="1:4" s="1739" customFormat="1" ht="20.100000000000001" customHeight="1">
      <c r="A274" s="1740" t="s">
        <v>3086</v>
      </c>
      <c r="B274" s="1753"/>
      <c r="C274" s="1742"/>
      <c r="D274" s="3025" t="str">
        <f t="shared" si="4"/>
        <v/>
      </c>
    </row>
    <row r="275" spans="1:4" ht="20.100000000000001" customHeight="1">
      <c r="A275" s="1759"/>
      <c r="B275" s="1755" t="s">
        <v>2864</v>
      </c>
      <c r="C275" s="1751">
        <v>99</v>
      </c>
      <c r="D275" s="1749" t="str">
        <f t="shared" si="4"/>
        <v>リンク</v>
      </c>
    </row>
    <row r="276" spans="1:4" ht="20.100000000000001" customHeight="1">
      <c r="A276" s="1759"/>
      <c r="B276" s="1755" t="s">
        <v>2865</v>
      </c>
      <c r="C276" s="1751">
        <v>100</v>
      </c>
      <c r="D276" s="1749" t="str">
        <f t="shared" ref="D276:D339" si="5">IF(C276="","",HYPERLINK("#'"&amp;C276&amp;"'!"&amp;"A1","リンク"))</f>
        <v>リンク</v>
      </c>
    </row>
    <row r="277" spans="1:4" ht="20.100000000000001" customHeight="1">
      <c r="A277" s="1759"/>
      <c r="B277" s="1755" t="s">
        <v>2866</v>
      </c>
      <c r="C277" s="1751">
        <v>101</v>
      </c>
      <c r="D277" s="1749" t="str">
        <f t="shared" si="5"/>
        <v>リンク</v>
      </c>
    </row>
    <row r="278" spans="1:4" ht="20.100000000000001" customHeight="1">
      <c r="A278" s="1759"/>
      <c r="B278" s="1755" t="s">
        <v>2894</v>
      </c>
      <c r="C278" s="1751">
        <v>130</v>
      </c>
      <c r="D278" s="1749" t="str">
        <f t="shared" si="5"/>
        <v>リンク</v>
      </c>
    </row>
    <row r="279" spans="1:4" ht="20.100000000000001" customHeight="1">
      <c r="A279" s="1759"/>
      <c r="B279" s="1755" t="s">
        <v>2902</v>
      </c>
      <c r="C279" s="1751">
        <v>138</v>
      </c>
      <c r="D279" s="1749" t="str">
        <f t="shared" si="5"/>
        <v>リンク</v>
      </c>
    </row>
    <row r="280" spans="1:4" s="1739" customFormat="1" ht="20.100000000000001" customHeight="1">
      <c r="A280" s="1740" t="s">
        <v>3087</v>
      </c>
      <c r="B280" s="1753"/>
      <c r="C280" s="1742"/>
      <c r="D280" s="3025" t="str">
        <f t="shared" si="5"/>
        <v/>
      </c>
    </row>
    <row r="281" spans="1:4" ht="20.100000000000001" customHeight="1">
      <c r="A281" s="1759"/>
      <c r="B281" s="1755" t="s">
        <v>2902</v>
      </c>
      <c r="C281" s="1751">
        <v>138</v>
      </c>
      <c r="D281" s="1749" t="str">
        <f t="shared" si="5"/>
        <v>リンク</v>
      </c>
    </row>
    <row r="282" spans="1:4" s="1739" customFormat="1" ht="20.100000000000001" customHeight="1">
      <c r="A282" s="1740" t="s">
        <v>3088</v>
      </c>
      <c r="B282" s="1753"/>
      <c r="C282" s="1742"/>
      <c r="D282" s="3025" t="str">
        <f t="shared" si="5"/>
        <v/>
      </c>
    </row>
    <row r="283" spans="1:4" ht="20.100000000000001" customHeight="1">
      <c r="A283" s="1759"/>
      <c r="B283" s="1761" t="s">
        <v>3045</v>
      </c>
      <c r="C283" s="1748"/>
      <c r="D283" s="1749" t="str">
        <f t="shared" si="5"/>
        <v/>
      </c>
    </row>
    <row r="284" spans="1:4" s="1739" customFormat="1" ht="19.5" customHeight="1">
      <c r="A284" s="1740" t="s">
        <v>3089</v>
      </c>
      <c r="B284" s="1753"/>
      <c r="C284" s="1742"/>
      <c r="D284" s="3025" t="str">
        <f t="shared" si="5"/>
        <v/>
      </c>
    </row>
    <row r="285" spans="1:4" ht="20.100000000000001" customHeight="1">
      <c r="A285" s="1759"/>
      <c r="B285" s="1755" t="s">
        <v>2899</v>
      </c>
      <c r="C285" s="1751">
        <v>135</v>
      </c>
      <c r="D285" s="1749" t="str">
        <f t="shared" si="5"/>
        <v>リンク</v>
      </c>
    </row>
    <row r="286" spans="1:4" s="1739" customFormat="1" ht="19.5" customHeight="1">
      <c r="A286" s="1740" t="s">
        <v>3090</v>
      </c>
      <c r="B286" s="1753"/>
      <c r="C286" s="1742"/>
      <c r="D286" s="3025" t="str">
        <f t="shared" si="5"/>
        <v/>
      </c>
    </row>
    <row r="287" spans="1:4" ht="20.100000000000001" customHeight="1">
      <c r="A287" s="1759"/>
      <c r="B287" s="1755" t="s">
        <v>2929</v>
      </c>
      <c r="C287" s="1751">
        <v>167</v>
      </c>
      <c r="D287" s="1749" t="str">
        <f t="shared" si="5"/>
        <v>リンク</v>
      </c>
    </row>
    <row r="288" spans="1:4" ht="20.100000000000001" customHeight="1">
      <c r="A288" s="1759"/>
      <c r="B288" s="1755" t="s">
        <v>2930</v>
      </c>
      <c r="C288" s="1751">
        <v>168</v>
      </c>
      <c r="D288" s="1749" t="str">
        <f t="shared" si="5"/>
        <v>リンク</v>
      </c>
    </row>
    <row r="289" spans="1:4" s="1739" customFormat="1" ht="19.5" customHeight="1">
      <c r="A289" s="1740" t="s">
        <v>3091</v>
      </c>
      <c r="B289" s="1753"/>
      <c r="C289" s="1742"/>
      <c r="D289" s="3025" t="str">
        <f t="shared" si="5"/>
        <v/>
      </c>
    </row>
    <row r="290" spans="1:4" ht="20.100000000000001" customHeight="1">
      <c r="A290" s="1759"/>
      <c r="B290" s="1755" t="s">
        <v>2931</v>
      </c>
      <c r="C290" s="1751">
        <v>169</v>
      </c>
      <c r="D290" s="1749" t="str">
        <f t="shared" si="5"/>
        <v>リンク</v>
      </c>
    </row>
    <row r="291" spans="1:4" ht="20.100000000000001" customHeight="1">
      <c r="A291" s="1759"/>
      <c r="B291" s="1755" t="s">
        <v>2932</v>
      </c>
      <c r="C291" s="1751">
        <v>170</v>
      </c>
      <c r="D291" s="1749" t="str">
        <f t="shared" si="5"/>
        <v>リンク</v>
      </c>
    </row>
    <row r="292" spans="1:4" s="1739" customFormat="1" ht="19.5" customHeight="1">
      <c r="A292" s="1740" t="s">
        <v>3092</v>
      </c>
      <c r="B292" s="1753"/>
      <c r="C292" s="1742"/>
      <c r="D292" s="3025" t="str">
        <f t="shared" si="5"/>
        <v/>
      </c>
    </row>
    <row r="293" spans="1:4" ht="20.100000000000001" customHeight="1">
      <c r="A293" s="1759"/>
      <c r="B293" s="1761" t="s">
        <v>3045</v>
      </c>
      <c r="C293" s="1748"/>
      <c r="D293" s="1749" t="str">
        <f t="shared" si="5"/>
        <v/>
      </c>
    </row>
    <row r="294" spans="1:4" s="1739" customFormat="1" ht="19.5" customHeight="1">
      <c r="A294" s="1740" t="s">
        <v>3093</v>
      </c>
      <c r="B294" s="1753"/>
      <c r="C294" s="1742"/>
      <c r="D294" s="3025" t="str">
        <f t="shared" si="5"/>
        <v/>
      </c>
    </row>
    <row r="295" spans="1:4" ht="20.100000000000001" customHeight="1">
      <c r="A295" s="1759"/>
      <c r="B295" s="1755" t="s">
        <v>2789</v>
      </c>
      <c r="C295" s="1751">
        <v>16</v>
      </c>
      <c r="D295" s="1749" t="str">
        <f t="shared" si="5"/>
        <v>リンク</v>
      </c>
    </row>
    <row r="296" spans="1:4" ht="20.100000000000001" customHeight="1">
      <c r="A296" s="1759"/>
      <c r="B296" s="1755" t="s">
        <v>2930</v>
      </c>
      <c r="C296" s="1751">
        <v>168</v>
      </c>
      <c r="D296" s="1749" t="str">
        <f t="shared" si="5"/>
        <v>リンク</v>
      </c>
    </row>
    <row r="297" spans="1:4" s="1739" customFormat="1" ht="19.5" customHeight="1">
      <c r="A297" s="1740" t="s">
        <v>3094</v>
      </c>
      <c r="B297" s="1753"/>
      <c r="C297" s="1742"/>
      <c r="D297" s="3025" t="str">
        <f t="shared" si="5"/>
        <v/>
      </c>
    </row>
    <row r="298" spans="1:4" ht="20.100000000000001" customHeight="1">
      <c r="A298" s="1759"/>
      <c r="B298" s="1755" t="s">
        <v>2784</v>
      </c>
      <c r="C298" s="1751">
        <v>11</v>
      </c>
      <c r="D298" s="1749" t="str">
        <f t="shared" si="5"/>
        <v>リンク</v>
      </c>
    </row>
    <row r="299" spans="1:4" ht="20.100000000000001" customHeight="1">
      <c r="A299" s="1759"/>
      <c r="B299" s="1755" t="s">
        <v>2787</v>
      </c>
      <c r="C299" s="1751">
        <v>14</v>
      </c>
      <c r="D299" s="1749" t="str">
        <f t="shared" si="5"/>
        <v>リンク</v>
      </c>
    </row>
    <row r="300" spans="1:4" s="1739" customFormat="1" ht="19.5" customHeight="1">
      <c r="A300" s="1740" t="s">
        <v>3095</v>
      </c>
      <c r="B300" s="1753"/>
      <c r="C300" s="1742"/>
      <c r="D300" s="3025" t="str">
        <f t="shared" si="5"/>
        <v/>
      </c>
    </row>
    <row r="301" spans="1:4" ht="20.100000000000001" customHeight="1">
      <c r="A301" s="1759"/>
      <c r="B301" s="1755" t="s">
        <v>2929</v>
      </c>
      <c r="C301" s="1751">
        <v>167</v>
      </c>
      <c r="D301" s="1749" t="str">
        <f t="shared" si="5"/>
        <v>リンク</v>
      </c>
    </row>
    <row r="302" spans="1:4" ht="20.100000000000001" customHeight="1">
      <c r="A302" s="1759"/>
      <c r="B302" s="1755" t="s">
        <v>2930</v>
      </c>
      <c r="C302" s="1751">
        <v>168</v>
      </c>
      <c r="D302" s="1749" t="str">
        <f t="shared" si="5"/>
        <v>リンク</v>
      </c>
    </row>
    <row r="303" spans="1:4" s="1739" customFormat="1" ht="19.5" customHeight="1">
      <c r="A303" s="1740" t="s">
        <v>3096</v>
      </c>
      <c r="B303" s="1753"/>
      <c r="C303" s="1742"/>
      <c r="D303" s="3025" t="str">
        <f t="shared" si="5"/>
        <v/>
      </c>
    </row>
    <row r="304" spans="1:4" ht="20.100000000000001" customHeight="1">
      <c r="A304" s="1759"/>
      <c r="B304" s="1761" t="s">
        <v>3045</v>
      </c>
      <c r="C304" s="1748"/>
      <c r="D304" s="1749" t="str">
        <f t="shared" si="5"/>
        <v/>
      </c>
    </row>
    <row r="305" spans="1:4" s="1739" customFormat="1" ht="19.5" customHeight="1">
      <c r="A305" s="1740" t="s">
        <v>3097</v>
      </c>
      <c r="B305" s="1753"/>
      <c r="C305" s="1742"/>
      <c r="D305" s="3025" t="str">
        <f t="shared" si="5"/>
        <v/>
      </c>
    </row>
    <row r="306" spans="1:4" ht="20.100000000000001" customHeight="1">
      <c r="A306" s="1759"/>
      <c r="B306" s="1755" t="s">
        <v>2948</v>
      </c>
      <c r="C306" s="1751">
        <v>189</v>
      </c>
      <c r="D306" s="1749" t="str">
        <f t="shared" si="5"/>
        <v>リンク</v>
      </c>
    </row>
    <row r="307" spans="1:4" ht="20.100000000000001" customHeight="1">
      <c r="A307" s="1759"/>
      <c r="B307" s="1755" t="s">
        <v>2949</v>
      </c>
      <c r="C307" s="1751">
        <v>190</v>
      </c>
      <c r="D307" s="1749" t="str">
        <f t="shared" si="5"/>
        <v>リンク</v>
      </c>
    </row>
    <row r="308" spans="1:4" s="1739" customFormat="1" ht="19.5" customHeight="1">
      <c r="A308" s="1740" t="s">
        <v>3098</v>
      </c>
      <c r="B308" s="1753"/>
      <c r="C308" s="1742"/>
      <c r="D308" s="3025" t="str">
        <f t="shared" si="5"/>
        <v/>
      </c>
    </row>
    <row r="309" spans="1:4" ht="20.100000000000001" customHeight="1">
      <c r="A309" s="1759"/>
      <c r="B309" s="1755" t="s">
        <v>2875</v>
      </c>
      <c r="C309" s="1751">
        <v>110</v>
      </c>
      <c r="D309" s="1749" t="str">
        <f t="shared" si="5"/>
        <v>リンク</v>
      </c>
    </row>
    <row r="310" spans="1:4" ht="20.100000000000001" customHeight="1">
      <c r="A310" s="1759"/>
      <c r="B310" s="1755" t="s">
        <v>2877</v>
      </c>
      <c r="C310" s="1751">
        <v>112</v>
      </c>
      <c r="D310" s="1749" t="str">
        <f t="shared" si="5"/>
        <v>リンク</v>
      </c>
    </row>
    <row r="311" spans="1:4" s="1739" customFormat="1" ht="19.5" customHeight="1">
      <c r="A311" s="1740" t="s">
        <v>3099</v>
      </c>
      <c r="B311" s="1753"/>
      <c r="C311" s="1742"/>
      <c r="D311" s="3025" t="str">
        <f t="shared" si="5"/>
        <v/>
      </c>
    </row>
    <row r="312" spans="1:4" ht="20.100000000000001" customHeight="1">
      <c r="A312" s="1759"/>
      <c r="B312" s="1755" t="s">
        <v>2795</v>
      </c>
      <c r="C312" s="1751">
        <v>24</v>
      </c>
      <c r="D312" s="1749" t="str">
        <f t="shared" si="5"/>
        <v>リンク</v>
      </c>
    </row>
    <row r="313" spans="1:4" ht="19.5" customHeight="1">
      <c r="A313" s="1759"/>
      <c r="B313" s="1755" t="s">
        <v>3008</v>
      </c>
      <c r="C313" s="1751">
        <v>25</v>
      </c>
      <c r="D313" s="1749" t="str">
        <f t="shared" si="5"/>
        <v>リンク</v>
      </c>
    </row>
    <row r="314" spans="1:4" ht="20.100000000000001" customHeight="1">
      <c r="A314" s="1759"/>
      <c r="B314" s="1755" t="s">
        <v>3009</v>
      </c>
      <c r="C314" s="1751">
        <v>26</v>
      </c>
      <c r="D314" s="1749" t="str">
        <f t="shared" si="5"/>
        <v>リンク</v>
      </c>
    </row>
    <row r="315" spans="1:4" ht="20.100000000000001" customHeight="1">
      <c r="A315" s="1759"/>
      <c r="B315" s="1755" t="s">
        <v>3010</v>
      </c>
      <c r="C315" s="1751">
        <v>27</v>
      </c>
      <c r="D315" s="1749" t="str">
        <f t="shared" si="5"/>
        <v>リンク</v>
      </c>
    </row>
    <row r="316" spans="1:4" ht="20.100000000000001" customHeight="1">
      <c r="A316" s="1759"/>
      <c r="B316" s="1755" t="s">
        <v>3011</v>
      </c>
      <c r="C316" s="1751">
        <v>28</v>
      </c>
      <c r="D316" s="1749" t="str">
        <f t="shared" si="5"/>
        <v>リンク</v>
      </c>
    </row>
    <row r="317" spans="1:4" ht="20.100000000000001" customHeight="1">
      <c r="A317" s="1759"/>
      <c r="B317" s="1755" t="s">
        <v>3012</v>
      </c>
      <c r="C317" s="1751">
        <v>29</v>
      </c>
      <c r="D317" s="1749" t="str">
        <f t="shared" si="5"/>
        <v>リンク</v>
      </c>
    </row>
    <row r="318" spans="1:4" s="1739" customFormat="1" ht="19.5" customHeight="1">
      <c r="A318" s="1740" t="s">
        <v>3100</v>
      </c>
      <c r="B318" s="1753"/>
      <c r="C318" s="1742"/>
      <c r="D318" s="3025" t="str">
        <f t="shared" si="5"/>
        <v/>
      </c>
    </row>
    <row r="319" spans="1:4" ht="19.5" customHeight="1">
      <c r="A319" s="1759"/>
      <c r="B319" s="1755" t="s">
        <v>2832</v>
      </c>
      <c r="C319" s="1751">
        <v>67</v>
      </c>
      <c r="D319" s="1749" t="str">
        <f t="shared" si="5"/>
        <v>リンク</v>
      </c>
    </row>
    <row r="320" spans="1:4" ht="20.100000000000001" customHeight="1">
      <c r="A320" s="1759"/>
      <c r="B320" s="1755" t="s">
        <v>2834</v>
      </c>
      <c r="C320" s="1751">
        <v>69</v>
      </c>
      <c r="D320" s="1749" t="str">
        <f t="shared" si="5"/>
        <v>リンク</v>
      </c>
    </row>
    <row r="321" spans="1:4" ht="20.100000000000001" customHeight="1">
      <c r="A321" s="1759"/>
      <c r="B321" s="1755" t="s">
        <v>2842</v>
      </c>
      <c r="C321" s="1751">
        <v>77</v>
      </c>
      <c r="D321" s="1749" t="str">
        <f t="shared" si="5"/>
        <v>リンク</v>
      </c>
    </row>
    <row r="322" spans="1:4" s="1739" customFormat="1" ht="19.5" customHeight="1">
      <c r="A322" s="1740" t="s">
        <v>3101</v>
      </c>
      <c r="B322" s="1753"/>
      <c r="C322" s="1742"/>
      <c r="D322" s="3025" t="str">
        <f t="shared" si="5"/>
        <v/>
      </c>
    </row>
    <row r="323" spans="1:4" ht="20.100000000000001" customHeight="1">
      <c r="A323" s="1759"/>
      <c r="B323" s="1755" t="s">
        <v>2833</v>
      </c>
      <c r="C323" s="1751">
        <v>68</v>
      </c>
      <c r="D323" s="1749" t="str">
        <f t="shared" si="5"/>
        <v>リンク</v>
      </c>
    </row>
    <row r="324" spans="1:4" ht="20.100000000000001" customHeight="1">
      <c r="A324" s="1759"/>
      <c r="B324" s="1755" t="s">
        <v>2835</v>
      </c>
      <c r="C324" s="1751">
        <v>70</v>
      </c>
      <c r="D324" s="1749" t="str">
        <f t="shared" si="5"/>
        <v>リンク</v>
      </c>
    </row>
    <row r="325" spans="1:4" s="1739" customFormat="1" ht="19.5" customHeight="1">
      <c r="A325" s="1740" t="s">
        <v>3102</v>
      </c>
      <c r="B325" s="1753"/>
      <c r="C325" s="1742"/>
      <c r="D325" s="3025" t="str">
        <f t="shared" si="5"/>
        <v/>
      </c>
    </row>
    <row r="326" spans="1:4" ht="20.100000000000001" customHeight="1">
      <c r="A326" s="1759"/>
      <c r="B326" s="1755" t="s">
        <v>2833</v>
      </c>
      <c r="C326" s="1751">
        <v>68</v>
      </c>
      <c r="D326" s="1749" t="str">
        <f t="shared" si="5"/>
        <v>リンク</v>
      </c>
    </row>
    <row r="327" spans="1:4" ht="20.100000000000001" customHeight="1">
      <c r="A327" s="1759"/>
      <c r="B327" s="1755" t="s">
        <v>2841</v>
      </c>
      <c r="C327" s="1751">
        <v>76</v>
      </c>
      <c r="D327" s="1749" t="str">
        <f t="shared" si="5"/>
        <v>リンク</v>
      </c>
    </row>
    <row r="328" spans="1:4" s="1739" customFormat="1" ht="19.5" customHeight="1">
      <c r="A328" s="1740" t="s">
        <v>3103</v>
      </c>
      <c r="B328" s="1753"/>
      <c r="C328" s="1742"/>
      <c r="D328" s="3025" t="str">
        <f t="shared" si="5"/>
        <v/>
      </c>
    </row>
    <row r="329" spans="1:4" ht="20.100000000000001" customHeight="1">
      <c r="A329" s="1759"/>
      <c r="B329" s="1755" t="s">
        <v>2843</v>
      </c>
      <c r="C329" s="1751">
        <v>78</v>
      </c>
      <c r="D329" s="1749" t="str">
        <f t="shared" si="5"/>
        <v>リンク</v>
      </c>
    </row>
    <row r="330" spans="1:4" ht="20.100000000000001" customHeight="1">
      <c r="A330" s="1759"/>
      <c r="B330" s="1755" t="s">
        <v>2844</v>
      </c>
      <c r="C330" s="1751">
        <v>79</v>
      </c>
      <c r="D330" s="1749" t="str">
        <f t="shared" si="5"/>
        <v>リンク</v>
      </c>
    </row>
    <row r="331" spans="1:4" ht="20.100000000000001" customHeight="1">
      <c r="A331" s="1759"/>
      <c r="B331" s="1755" t="s">
        <v>2903</v>
      </c>
      <c r="C331" s="1751">
        <v>139</v>
      </c>
      <c r="D331" s="1749" t="str">
        <f t="shared" si="5"/>
        <v>リンク</v>
      </c>
    </row>
    <row r="332" spans="1:4" s="1739" customFormat="1" ht="19.5" customHeight="1">
      <c r="A332" s="1740" t="s">
        <v>3104</v>
      </c>
      <c r="B332" s="1753"/>
      <c r="C332" s="1742"/>
      <c r="D332" s="3025" t="str">
        <f t="shared" si="5"/>
        <v/>
      </c>
    </row>
    <row r="333" spans="1:4" ht="19.5" customHeight="1">
      <c r="A333" s="1759"/>
      <c r="B333" s="1755" t="s">
        <v>2863</v>
      </c>
      <c r="C333" s="1751" t="s">
        <v>3026</v>
      </c>
      <c r="D333" s="1749" t="str">
        <f t="shared" si="5"/>
        <v>リンク</v>
      </c>
    </row>
    <row r="334" spans="1:4" ht="20.100000000000001" customHeight="1">
      <c r="A334" s="1759"/>
      <c r="B334" s="1755"/>
      <c r="C334" s="1751" t="s">
        <v>3027</v>
      </c>
      <c r="D334" s="1749" t="str">
        <f t="shared" si="5"/>
        <v>リンク</v>
      </c>
    </row>
    <row r="335" spans="1:4" ht="20.100000000000001" customHeight="1">
      <c r="A335" s="1759"/>
      <c r="B335" s="1755" t="s">
        <v>2902</v>
      </c>
      <c r="C335" s="1751">
        <v>138</v>
      </c>
      <c r="D335" s="1749" t="str">
        <f t="shared" si="5"/>
        <v>リンク</v>
      </c>
    </row>
    <row r="336" spans="1:4" s="1739" customFormat="1" ht="19.5" customHeight="1">
      <c r="A336" s="1740" t="s">
        <v>3105</v>
      </c>
      <c r="B336" s="1753"/>
      <c r="C336" s="1742"/>
      <c r="D336" s="3025" t="str">
        <f t="shared" si="5"/>
        <v/>
      </c>
    </row>
    <row r="337" spans="1:4" ht="20.100000000000001" customHeight="1">
      <c r="A337" s="1759"/>
      <c r="B337" s="1755" t="s">
        <v>2840</v>
      </c>
      <c r="C337" s="1751">
        <v>75</v>
      </c>
      <c r="D337" s="1749" t="str">
        <f t="shared" si="5"/>
        <v>リンク</v>
      </c>
    </row>
    <row r="338" spans="1:4" s="1739" customFormat="1" ht="19.5" customHeight="1">
      <c r="A338" s="1740" t="s">
        <v>3106</v>
      </c>
      <c r="B338" s="1753"/>
      <c r="C338" s="1742"/>
      <c r="D338" s="3025" t="str">
        <f t="shared" si="5"/>
        <v/>
      </c>
    </row>
    <row r="339" spans="1:4" ht="20.100000000000001" customHeight="1">
      <c r="A339" s="1759"/>
      <c r="B339" s="1755" t="s">
        <v>2878</v>
      </c>
      <c r="C339" s="1751">
        <v>113</v>
      </c>
      <c r="D339" s="1749" t="str">
        <f t="shared" si="5"/>
        <v>リンク</v>
      </c>
    </row>
    <row r="340" spans="1:4" ht="20.100000000000001" customHeight="1">
      <c r="A340" s="1759"/>
      <c r="B340" s="1755" t="s">
        <v>2879</v>
      </c>
      <c r="C340" s="1751">
        <v>114</v>
      </c>
      <c r="D340" s="1749" t="str">
        <f t="shared" ref="D340:D363" si="6">IF(C340="","",HYPERLINK("#'"&amp;C340&amp;"'!"&amp;"A1","リンク"))</f>
        <v>リンク</v>
      </c>
    </row>
    <row r="341" spans="1:4" ht="20.100000000000001" customHeight="1">
      <c r="A341" s="1740"/>
      <c r="B341" s="1755" t="s">
        <v>2880</v>
      </c>
      <c r="C341" s="1751">
        <v>115</v>
      </c>
      <c r="D341" s="1749" t="str">
        <f t="shared" si="6"/>
        <v>リンク</v>
      </c>
    </row>
    <row r="342" spans="1:4" ht="20.100000000000001" customHeight="1">
      <c r="A342" s="1759"/>
      <c r="B342" s="1755" t="s">
        <v>2881</v>
      </c>
      <c r="C342" s="1751">
        <v>116</v>
      </c>
      <c r="D342" s="1749" t="str">
        <f t="shared" si="6"/>
        <v>リンク</v>
      </c>
    </row>
    <row r="343" spans="1:4" ht="20.100000000000001" customHeight="1">
      <c r="A343" s="1759"/>
      <c r="B343" s="1755" t="s">
        <v>2882</v>
      </c>
      <c r="C343" s="1751">
        <v>117</v>
      </c>
      <c r="D343" s="1749" t="str">
        <f t="shared" si="6"/>
        <v>リンク</v>
      </c>
    </row>
    <row r="344" spans="1:4" ht="20.100000000000001" customHeight="1">
      <c r="A344" s="1740"/>
      <c r="B344" s="1755" t="s">
        <v>2883</v>
      </c>
      <c r="C344" s="1751">
        <v>118</v>
      </c>
      <c r="D344" s="1749" t="str">
        <f t="shared" si="6"/>
        <v>リンク</v>
      </c>
    </row>
    <row r="345" spans="1:4" ht="20.100000000000001" customHeight="1">
      <c r="A345" s="1759"/>
      <c r="B345" s="1755" t="s">
        <v>2884</v>
      </c>
      <c r="C345" s="1751">
        <v>119</v>
      </c>
      <c r="D345" s="1749" t="str">
        <f t="shared" si="6"/>
        <v>リンク</v>
      </c>
    </row>
    <row r="346" spans="1:4" ht="20.100000000000001" customHeight="1">
      <c r="A346" s="1759"/>
      <c r="B346" s="1755" t="s">
        <v>2885</v>
      </c>
      <c r="C346" s="1751">
        <v>120</v>
      </c>
      <c r="D346" s="1749" t="str">
        <f t="shared" si="6"/>
        <v>リンク</v>
      </c>
    </row>
    <row r="347" spans="1:4" ht="20.100000000000001" customHeight="1">
      <c r="A347" s="1740"/>
      <c r="B347" s="1755" t="s">
        <v>2886</v>
      </c>
      <c r="C347" s="1751">
        <v>121</v>
      </c>
      <c r="D347" s="1749" t="str">
        <f t="shared" si="6"/>
        <v>リンク</v>
      </c>
    </row>
    <row r="348" spans="1:4" s="1739" customFormat="1" ht="19.5" customHeight="1">
      <c r="A348" s="1740" t="s">
        <v>3107</v>
      </c>
      <c r="B348" s="1753"/>
      <c r="C348" s="1742"/>
      <c r="D348" s="3025" t="str">
        <f t="shared" si="6"/>
        <v/>
      </c>
    </row>
    <row r="349" spans="1:4" ht="20.100000000000001" customHeight="1">
      <c r="A349" s="1759"/>
      <c r="B349" s="1755" t="s">
        <v>2838</v>
      </c>
      <c r="C349" s="1751" t="s">
        <v>2992</v>
      </c>
      <c r="D349" s="1749" t="str">
        <f t="shared" si="6"/>
        <v>リンク</v>
      </c>
    </row>
    <row r="350" spans="1:4" ht="20.100000000000001" customHeight="1">
      <c r="A350" s="1759"/>
      <c r="B350" s="1755"/>
      <c r="C350" s="1751" t="s">
        <v>2993</v>
      </c>
      <c r="D350" s="1749" t="str">
        <f t="shared" si="6"/>
        <v>リンク</v>
      </c>
    </row>
    <row r="351" spans="1:4" ht="20.100000000000001" customHeight="1">
      <c r="A351" s="1759"/>
      <c r="B351" s="1755" t="s">
        <v>2839</v>
      </c>
      <c r="C351" s="1751">
        <v>74</v>
      </c>
      <c r="D351" s="1749" t="str">
        <f t="shared" si="6"/>
        <v>リンク</v>
      </c>
    </row>
    <row r="352" spans="1:4" s="1739" customFormat="1" ht="19.5" customHeight="1">
      <c r="A352" s="1740" t="s">
        <v>3108</v>
      </c>
      <c r="B352" s="1753"/>
      <c r="C352" s="1742"/>
      <c r="D352" s="3025" t="str">
        <f t="shared" si="6"/>
        <v/>
      </c>
    </row>
    <row r="353" spans="1:4" ht="20.100000000000001" customHeight="1">
      <c r="A353" s="1759"/>
      <c r="B353" s="1761" t="s">
        <v>3045</v>
      </c>
      <c r="C353" s="1748"/>
      <c r="D353" s="1749" t="str">
        <f t="shared" si="6"/>
        <v/>
      </c>
    </row>
    <row r="354" spans="1:4" s="1739" customFormat="1" ht="19.5" customHeight="1">
      <c r="A354" s="1740" t="s">
        <v>3109</v>
      </c>
      <c r="B354" s="1753"/>
      <c r="C354" s="1742"/>
      <c r="D354" s="3025" t="str">
        <f t="shared" si="6"/>
        <v/>
      </c>
    </row>
    <row r="355" spans="1:4" ht="20.100000000000001" customHeight="1">
      <c r="A355" s="1759"/>
      <c r="B355" s="1755" t="s">
        <v>2903</v>
      </c>
      <c r="C355" s="1751">
        <v>139</v>
      </c>
      <c r="D355" s="1749" t="str">
        <f t="shared" si="6"/>
        <v>リンク</v>
      </c>
    </row>
    <row r="356" spans="1:4" ht="20.100000000000001" customHeight="1">
      <c r="A356" s="1759"/>
      <c r="B356" s="1755" t="s">
        <v>2910</v>
      </c>
      <c r="C356" s="1751">
        <v>146</v>
      </c>
      <c r="D356" s="1749" t="str">
        <f t="shared" si="6"/>
        <v>リンク</v>
      </c>
    </row>
    <row r="357" spans="1:4" ht="20.100000000000001" customHeight="1">
      <c r="A357" s="1759"/>
      <c r="B357" s="1755" t="s">
        <v>2911</v>
      </c>
      <c r="C357" s="1751">
        <v>147</v>
      </c>
      <c r="D357" s="1749" t="str">
        <f t="shared" si="6"/>
        <v>リンク</v>
      </c>
    </row>
    <row r="358" spans="1:4" ht="20.100000000000001" customHeight="1">
      <c r="A358" s="1759"/>
      <c r="B358" s="1755" t="s">
        <v>2912</v>
      </c>
      <c r="C358" s="1751">
        <v>148</v>
      </c>
      <c r="D358" s="1749" t="str">
        <f t="shared" si="6"/>
        <v>リンク</v>
      </c>
    </row>
    <row r="359" spans="1:4" ht="20.100000000000001" customHeight="1">
      <c r="A359" s="1759"/>
      <c r="B359" s="1755" t="s">
        <v>2913</v>
      </c>
      <c r="C359" s="1751">
        <v>149</v>
      </c>
      <c r="D359" s="1749" t="str">
        <f t="shared" si="6"/>
        <v>リンク</v>
      </c>
    </row>
    <row r="360" spans="1:4" s="1739" customFormat="1" ht="19.5" customHeight="1">
      <c r="A360" s="1740" t="s">
        <v>3110</v>
      </c>
      <c r="B360" s="1753"/>
      <c r="C360" s="1742"/>
      <c r="D360" s="3025" t="str">
        <f t="shared" si="6"/>
        <v/>
      </c>
    </row>
    <row r="361" spans="1:4" ht="20.100000000000001" customHeight="1">
      <c r="A361" s="1759"/>
      <c r="B361" s="1755" t="s">
        <v>2916</v>
      </c>
      <c r="C361" s="1751">
        <v>152</v>
      </c>
      <c r="D361" s="1749" t="str">
        <f t="shared" si="6"/>
        <v>リンク</v>
      </c>
    </row>
    <row r="362" spans="1:4" ht="20.100000000000001" customHeight="1">
      <c r="A362" s="1759"/>
      <c r="B362" s="1755" t="s">
        <v>2917</v>
      </c>
      <c r="C362" s="1751">
        <v>153</v>
      </c>
      <c r="D362" s="1749" t="str">
        <f t="shared" si="6"/>
        <v>リンク</v>
      </c>
    </row>
    <row r="363" spans="1:4" ht="20.100000000000001" customHeight="1">
      <c r="A363" s="1759"/>
      <c r="B363" s="1755" t="s">
        <v>3014</v>
      </c>
      <c r="C363" s="1751" t="s">
        <v>3041</v>
      </c>
      <c r="D363" s="1749" t="str">
        <f t="shared" si="6"/>
        <v>リンク</v>
      </c>
    </row>
  </sheetData>
  <autoFilter ref="A1:D363"/>
  <phoneticPr fontId="20"/>
  <pageMargins left="0.23622047244094491" right="0.23622047244094491" top="0.15748031496062992" bottom="0.15748031496062992" header="0.31496062992125984" footer="0"/>
  <rowBreaks count="8" manualBreakCount="8">
    <brk id="109" max="3" man="1"/>
    <brk id="142" max="3" man="1"/>
    <brk id="182" max="3" man="1"/>
    <brk id="206" max="3" man="1"/>
    <brk id="245" max="3" man="1"/>
    <brk id="285" max="3" man="1"/>
    <brk id="317" max="3" man="1"/>
    <brk id="359"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zoomScaleNormal="100" zoomScaleSheetLayoutView="100" workbookViewId="0">
      <selection activeCell="G7" sqref="G7"/>
    </sheetView>
  </sheetViews>
  <sheetFormatPr defaultColWidth="9" defaultRowHeight="14.25"/>
  <cols>
    <col min="1" max="8" width="15.625" style="408" customWidth="1"/>
    <col min="9" max="16384" width="9" style="408"/>
  </cols>
  <sheetData>
    <row r="1" spans="1:8" s="1763" customFormat="1" ht="20.100000000000001" customHeight="1">
      <c r="A1" s="3046" t="str">
        <f>HYPERLINK("#目次!A1","【目次に戻る】")</f>
        <v>【目次に戻る】</v>
      </c>
      <c r="B1" s="3046"/>
      <c r="C1" s="3046"/>
      <c r="D1" s="3046"/>
      <c r="E1" s="1762"/>
      <c r="F1" s="1762"/>
      <c r="G1" s="1762"/>
      <c r="H1" s="1762"/>
    </row>
    <row r="2" spans="1:8" s="1763" customFormat="1" ht="20.100000000000001" customHeight="1">
      <c r="A2" s="3046" t="str">
        <f>HYPERLINK("#業務所管課別目次!A1","【業務所管課別目次に戻る】")</f>
        <v>【業務所管課別目次に戻る】</v>
      </c>
      <c r="B2" s="3046"/>
      <c r="C2" s="3046"/>
      <c r="D2" s="3046"/>
      <c r="E2" s="1762"/>
      <c r="F2" s="1762"/>
      <c r="G2" s="1762"/>
      <c r="H2" s="1762"/>
    </row>
    <row r="3" spans="1:8" s="427" customFormat="1" ht="26.1" customHeight="1">
      <c r="A3" s="3146" t="s">
        <v>669</v>
      </c>
      <c r="B3" s="3146"/>
      <c r="C3" s="3146"/>
      <c r="D3" s="3146"/>
      <c r="E3" s="3146"/>
      <c r="F3" s="3146"/>
      <c r="G3" s="3146"/>
      <c r="H3" s="3146"/>
    </row>
    <row r="4" spans="1:8" s="409" customFormat="1" ht="15" customHeight="1">
      <c r="A4" s="426"/>
      <c r="B4" s="426"/>
      <c r="C4" s="426"/>
      <c r="D4" s="426"/>
      <c r="E4" s="426"/>
      <c r="F4" s="426"/>
      <c r="G4" s="426"/>
      <c r="H4" s="426"/>
    </row>
    <row r="5" spans="1:8" s="409" customFormat="1" ht="15" customHeight="1" thickBot="1">
      <c r="A5" s="410" t="s">
        <v>668</v>
      </c>
    </row>
    <row r="6" spans="1:8" ht="18" customHeight="1" thickTop="1">
      <c r="A6" s="3147" t="s">
        <v>667</v>
      </c>
      <c r="B6" s="3149" t="s">
        <v>666</v>
      </c>
      <c r="C6" s="3150"/>
      <c r="D6" s="3150"/>
      <c r="E6" s="3150"/>
      <c r="F6" s="3150"/>
      <c r="G6" s="3150"/>
      <c r="H6" s="3150"/>
    </row>
    <row r="7" spans="1:8" ht="30" customHeight="1">
      <c r="A7" s="3148"/>
      <c r="B7" s="425" t="s">
        <v>25</v>
      </c>
      <c r="C7" s="424" t="s">
        <v>645</v>
      </c>
      <c r="D7" s="422" t="s">
        <v>665</v>
      </c>
      <c r="E7" s="422" t="s">
        <v>664</v>
      </c>
      <c r="F7" s="423" t="s">
        <v>663</v>
      </c>
      <c r="G7" s="422" t="s">
        <v>662</v>
      </c>
      <c r="H7" s="421" t="s">
        <v>202</v>
      </c>
    </row>
    <row r="8" spans="1:8" ht="18" customHeight="1">
      <c r="A8" s="420" t="s">
        <v>661</v>
      </c>
      <c r="B8" s="397">
        <v>1618</v>
      </c>
      <c r="C8" s="397">
        <v>1293</v>
      </c>
      <c r="D8" s="397" t="s">
        <v>432</v>
      </c>
      <c r="E8" s="397">
        <v>55</v>
      </c>
      <c r="F8" s="397">
        <v>268</v>
      </c>
      <c r="G8" s="397" t="s">
        <v>432</v>
      </c>
      <c r="H8" s="397">
        <v>2</v>
      </c>
    </row>
    <row r="9" spans="1:8" ht="18" customHeight="1">
      <c r="A9" s="420">
        <v>29</v>
      </c>
      <c r="B9" s="397">
        <v>1636</v>
      </c>
      <c r="C9" s="397">
        <v>1336</v>
      </c>
      <c r="D9" s="397">
        <v>2</v>
      </c>
      <c r="E9" s="397">
        <v>30</v>
      </c>
      <c r="F9" s="397">
        <v>264</v>
      </c>
      <c r="G9" s="397" t="s">
        <v>443</v>
      </c>
      <c r="H9" s="397">
        <v>4</v>
      </c>
    </row>
    <row r="10" spans="1:8" ht="18" customHeight="1">
      <c r="A10" s="420">
        <v>30</v>
      </c>
      <c r="B10" s="398">
        <v>1620</v>
      </c>
      <c r="C10" s="397">
        <v>1331</v>
      </c>
      <c r="D10" s="397">
        <v>1</v>
      </c>
      <c r="E10" s="397">
        <v>48</v>
      </c>
      <c r="F10" s="397">
        <v>238</v>
      </c>
      <c r="G10" s="397" t="s">
        <v>443</v>
      </c>
      <c r="H10" s="397">
        <v>2</v>
      </c>
    </row>
    <row r="11" spans="1:8" s="417" customFormat="1" ht="18" customHeight="1">
      <c r="A11" s="420" t="s">
        <v>660</v>
      </c>
      <c r="B11" s="419">
        <v>1638</v>
      </c>
      <c r="C11" s="418">
        <v>1352</v>
      </c>
      <c r="D11" s="418">
        <v>4</v>
      </c>
      <c r="E11" s="418">
        <v>41</v>
      </c>
      <c r="F11" s="418">
        <v>238</v>
      </c>
      <c r="G11" s="418" t="s">
        <v>443</v>
      </c>
      <c r="H11" s="418">
        <v>3</v>
      </c>
    </row>
    <row r="12" spans="1:8" s="413" customFormat="1" ht="18" customHeight="1">
      <c r="A12" s="416">
        <v>2</v>
      </c>
      <c r="B12" s="415">
        <f>SUM(C12:H13)</f>
        <v>1452</v>
      </c>
      <c r="C12" s="414">
        <v>1234</v>
      </c>
      <c r="D12" s="414" t="s">
        <v>443</v>
      </c>
      <c r="E12" s="414">
        <v>55</v>
      </c>
      <c r="F12" s="414">
        <v>162</v>
      </c>
      <c r="G12" s="414" t="s">
        <v>443</v>
      </c>
      <c r="H12" s="414">
        <v>1</v>
      </c>
    </row>
    <row r="13" spans="1:8" s="409" customFormat="1" ht="15" customHeight="1">
      <c r="A13" s="412" t="s">
        <v>659</v>
      </c>
      <c r="B13" s="411"/>
      <c r="C13" s="411"/>
    </row>
    <row r="14" spans="1:8" s="409" customFormat="1" ht="15" customHeight="1">
      <c r="A14" s="410" t="s">
        <v>658</v>
      </c>
    </row>
    <row r="15" spans="1:8" s="409" customFormat="1" ht="15" customHeight="1">
      <c r="A15" s="410" t="s">
        <v>657</v>
      </c>
    </row>
    <row r="16" spans="1:8" s="409" customFormat="1" ht="15" customHeight="1">
      <c r="A16" s="410" t="s">
        <v>656</v>
      </c>
    </row>
  </sheetData>
  <mergeCells count="5">
    <mergeCell ref="A3:H3"/>
    <mergeCell ref="A6:A7"/>
    <mergeCell ref="B6:H6"/>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
  <sheetViews>
    <sheetView zoomScaleNormal="100" zoomScaleSheetLayoutView="100" workbookViewId="0">
      <selection activeCell="A2" sqref="A2:D2"/>
    </sheetView>
  </sheetViews>
  <sheetFormatPr defaultColWidth="9" defaultRowHeight="14.25"/>
  <cols>
    <col min="1" max="1" width="20.625" style="24" customWidth="1"/>
    <col min="2" max="2" width="10.625" style="24" customWidth="1"/>
    <col min="3" max="8" width="15.75" style="24" customWidth="1"/>
    <col min="9" max="9" width="9" style="24"/>
    <col min="10" max="10" width="11.5" style="24" customWidth="1"/>
    <col min="11"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638" customFormat="1" ht="26.1" customHeight="1">
      <c r="A3" s="3047" t="s">
        <v>4867</v>
      </c>
      <c r="B3" s="3047"/>
      <c r="C3" s="3047"/>
      <c r="D3" s="3047"/>
      <c r="E3" s="3047"/>
      <c r="F3" s="3047"/>
      <c r="G3" s="3047"/>
      <c r="H3" s="3047"/>
    </row>
    <row r="4" spans="1:26" s="90" customFormat="1" ht="15" customHeight="1"/>
    <row r="5" spans="1:26" s="90" customFormat="1" ht="15" customHeight="1" thickBot="1">
      <c r="H5" s="106" t="s">
        <v>4866</v>
      </c>
    </row>
    <row r="6" spans="1:26" ht="18" customHeight="1" thickTop="1">
      <c r="A6" s="4036" t="s">
        <v>4851</v>
      </c>
      <c r="B6" s="4037"/>
      <c r="C6" s="3171" t="s">
        <v>25</v>
      </c>
      <c r="D6" s="3036" t="s">
        <v>4863</v>
      </c>
      <c r="E6" s="3040"/>
      <c r="F6" s="3040"/>
      <c r="G6" s="4032" t="s">
        <v>4865</v>
      </c>
      <c r="H6" s="3236" t="s">
        <v>4864</v>
      </c>
    </row>
    <row r="7" spans="1:26" ht="18" customHeight="1">
      <c r="A7" s="4038"/>
      <c r="B7" s="4039"/>
      <c r="C7" s="3164"/>
      <c r="D7" s="1786" t="s">
        <v>4863</v>
      </c>
      <c r="E7" s="1790" t="s">
        <v>4862</v>
      </c>
      <c r="F7" s="1790" t="s">
        <v>4861</v>
      </c>
      <c r="G7" s="4033"/>
      <c r="H7" s="3163"/>
    </row>
    <row r="8" spans="1:26" s="90" customFormat="1" ht="18" customHeight="1">
      <c r="A8" s="226"/>
      <c r="B8" s="2489"/>
      <c r="C8" s="226"/>
      <c r="D8" s="226" t="s">
        <v>4859</v>
      </c>
      <c r="E8" s="226" t="s">
        <v>4859</v>
      </c>
      <c r="F8" s="226" t="s">
        <v>4859</v>
      </c>
      <c r="G8" s="226" t="s">
        <v>4860</v>
      </c>
      <c r="H8" s="226" t="s">
        <v>4859</v>
      </c>
    </row>
    <row r="9" spans="1:26" s="310" customFormat="1" ht="18" customHeight="1">
      <c r="A9" s="4035" t="s">
        <v>25</v>
      </c>
      <c r="B9" s="1824" t="s">
        <v>4856</v>
      </c>
      <c r="C9" s="303">
        <f t="shared" ref="C9:H10" si="0">SUM(C11,C13)</f>
        <v>83750</v>
      </c>
      <c r="D9" s="303">
        <f t="shared" si="0"/>
        <v>78100</v>
      </c>
      <c r="E9" s="303">
        <f t="shared" si="0"/>
        <v>1570</v>
      </c>
      <c r="F9" s="303">
        <f t="shared" si="0"/>
        <v>2740</v>
      </c>
      <c r="G9" s="303">
        <f t="shared" si="0"/>
        <v>1340</v>
      </c>
      <c r="H9" s="303">
        <f t="shared" si="0"/>
        <v>4606000</v>
      </c>
      <c r="J9" s="2876"/>
    </row>
    <row r="10" spans="1:26" s="310" customFormat="1" ht="18" customHeight="1">
      <c r="A10" s="4035"/>
      <c r="B10" s="1824" t="s">
        <v>4855</v>
      </c>
      <c r="C10" s="303">
        <f t="shared" si="0"/>
        <v>191900</v>
      </c>
      <c r="D10" s="303">
        <f t="shared" si="0"/>
        <v>180000</v>
      </c>
      <c r="E10" s="303">
        <f t="shared" si="0"/>
        <v>2700</v>
      </c>
      <c r="F10" s="303">
        <f t="shared" si="0"/>
        <v>3900</v>
      </c>
      <c r="G10" s="303">
        <f t="shared" si="0"/>
        <v>5300</v>
      </c>
      <c r="H10" s="303">
        <f t="shared" si="0"/>
        <v>4242000</v>
      </c>
      <c r="J10" s="2876"/>
    </row>
    <row r="11" spans="1:26" ht="18" customHeight="1">
      <c r="A11" s="3112" t="s">
        <v>4858</v>
      </c>
      <c r="B11" s="1798" t="s">
        <v>4856</v>
      </c>
      <c r="C11" s="22">
        <f>SUM(D11:G11)</f>
        <v>43070</v>
      </c>
      <c r="D11" s="22">
        <v>39000</v>
      </c>
      <c r="E11" s="22">
        <v>470</v>
      </c>
      <c r="F11" s="22">
        <v>2600</v>
      </c>
      <c r="G11" s="22">
        <v>1000</v>
      </c>
      <c r="H11" s="22">
        <v>2134000</v>
      </c>
      <c r="J11" s="2854"/>
    </row>
    <row r="12" spans="1:26" ht="18" customHeight="1">
      <c r="A12" s="3112"/>
      <c r="B12" s="1798" t="s">
        <v>4855</v>
      </c>
      <c r="C12" s="22">
        <f>SUM(D12:G12)</f>
        <v>90900</v>
      </c>
      <c r="D12" s="22">
        <v>85000</v>
      </c>
      <c r="E12" s="22">
        <v>900</v>
      </c>
      <c r="F12" s="22">
        <v>2000</v>
      </c>
      <c r="G12" s="22">
        <v>3000</v>
      </c>
      <c r="H12" s="22">
        <v>2083000</v>
      </c>
      <c r="J12" s="2854"/>
    </row>
    <row r="13" spans="1:26" ht="18" customHeight="1">
      <c r="A13" s="4034" t="s">
        <v>4857</v>
      </c>
      <c r="B13" s="1798" t="s">
        <v>4856</v>
      </c>
      <c r="C13" s="22">
        <f>SUM(D13:G13)</f>
        <v>40680</v>
      </c>
      <c r="D13" s="22">
        <v>39100</v>
      </c>
      <c r="E13" s="22">
        <v>1100</v>
      </c>
      <c r="F13" s="22">
        <v>140</v>
      </c>
      <c r="G13" s="22">
        <v>340</v>
      </c>
      <c r="H13" s="22">
        <v>2472000</v>
      </c>
      <c r="J13" s="2854"/>
    </row>
    <row r="14" spans="1:26" ht="18" customHeight="1">
      <c r="A14" s="4034"/>
      <c r="B14" s="1798" t="s">
        <v>4855</v>
      </c>
      <c r="C14" s="22">
        <f>SUM(D14:G14)</f>
        <v>101000</v>
      </c>
      <c r="D14" s="115">
        <v>95000</v>
      </c>
      <c r="E14" s="115">
        <v>1800</v>
      </c>
      <c r="F14" s="115">
        <v>1900</v>
      </c>
      <c r="G14" s="115">
        <v>2300</v>
      </c>
      <c r="H14" s="115">
        <v>2159000</v>
      </c>
      <c r="J14" s="2854"/>
    </row>
    <row r="15" spans="1:26" s="1" customFormat="1" ht="15" customHeight="1">
      <c r="A15" s="1686" t="s">
        <v>4854</v>
      </c>
      <c r="B15" s="2875"/>
      <c r="C15" s="2875"/>
      <c r="D15" s="2875"/>
      <c r="E15" s="2875"/>
      <c r="F15" s="2875"/>
    </row>
    <row r="16" spans="1:26" s="90" customFormat="1" ht="15" customHeight="1">
      <c r="A16" s="51" t="s">
        <v>4845</v>
      </c>
      <c r="B16" s="51"/>
    </row>
  </sheetData>
  <mergeCells count="11">
    <mergeCell ref="A13:A14"/>
    <mergeCell ref="A9:A10"/>
    <mergeCell ref="A11:A12"/>
    <mergeCell ref="C6:C7"/>
    <mergeCell ref="A6:B7"/>
    <mergeCell ref="A1:D1"/>
    <mergeCell ref="A2:D2"/>
    <mergeCell ref="D6:F6"/>
    <mergeCell ref="A3:H3"/>
    <mergeCell ref="G6:G7"/>
    <mergeCell ref="H6:H7"/>
  </mergeCells>
  <phoneticPr fontId="20"/>
  <printOptions horizontalCentered="1"/>
  <pageMargins left="0.62992125984251968" right="0.62992125984251968" top="0.74803149606299213" bottom="0.74803149606299213" header="0.31496062992125984" footer="0.31496062992125984"/>
  <headerFooter alignWithMargins="0"/>
  <drawing r:id="rId1"/>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
  <sheetViews>
    <sheetView zoomScaleNormal="100" zoomScaleSheetLayoutView="100" workbookViewId="0">
      <selection activeCell="A2" sqref="A2:D2"/>
    </sheetView>
  </sheetViews>
  <sheetFormatPr defaultColWidth="9" defaultRowHeight="14.25"/>
  <cols>
    <col min="1" max="1" width="35.625" style="1348" customWidth="1"/>
    <col min="2" max="3" width="44.625" style="1348" customWidth="1"/>
    <col min="4" max="4" width="9" style="1348"/>
    <col min="5" max="5" width="11.5" style="1348" customWidth="1"/>
    <col min="6" max="16384" width="9" style="1348"/>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884" customFormat="1" ht="26.1" customHeight="1">
      <c r="A3" s="3561" t="s">
        <v>4873</v>
      </c>
      <c r="B3" s="3561"/>
      <c r="C3" s="3561"/>
    </row>
    <row r="4" spans="1:26" s="1347" customFormat="1" ht="15" customHeight="1"/>
    <row r="5" spans="1:26" s="1347" customFormat="1" ht="15" customHeight="1" thickBot="1">
      <c r="A5" s="1833" t="s">
        <v>2762</v>
      </c>
    </row>
    <row r="6" spans="1:26" ht="18" customHeight="1" thickTop="1">
      <c r="A6" s="3590" t="s">
        <v>4872</v>
      </c>
      <c r="B6" s="4040" t="s">
        <v>4871</v>
      </c>
      <c r="C6" s="2883" t="s">
        <v>4870</v>
      </c>
    </row>
    <row r="7" spans="1:26" ht="18" customHeight="1">
      <c r="A7" s="3591"/>
      <c r="B7" s="3630"/>
      <c r="C7" s="2882" t="s">
        <v>4869</v>
      </c>
    </row>
    <row r="8" spans="1:26" s="2811" customFormat="1" ht="18" customHeight="1">
      <c r="A8" s="2881" t="s">
        <v>661</v>
      </c>
      <c r="B8" s="2880">
        <v>142626</v>
      </c>
      <c r="C8" s="2879">
        <v>60398</v>
      </c>
    </row>
    <row r="9" spans="1:26" s="2811" customFormat="1" ht="18" customHeight="1">
      <c r="A9" s="1527">
        <v>29</v>
      </c>
      <c r="B9" s="1526">
        <v>146007</v>
      </c>
      <c r="C9" s="1525">
        <v>64576</v>
      </c>
    </row>
    <row r="10" spans="1:26" ht="18" customHeight="1">
      <c r="A10" s="1527">
        <v>30</v>
      </c>
      <c r="B10" s="1526">
        <v>150391</v>
      </c>
      <c r="C10" s="1525">
        <v>68204</v>
      </c>
      <c r="F10" s="2878"/>
      <c r="G10" s="2878"/>
    </row>
    <row r="11" spans="1:26" s="2811" customFormat="1" ht="18" customHeight="1">
      <c r="A11" s="1527" t="s">
        <v>660</v>
      </c>
      <c r="B11" s="1526">
        <v>151145</v>
      </c>
      <c r="C11" s="1525">
        <v>70179</v>
      </c>
      <c r="F11" s="2878"/>
      <c r="G11" s="2878"/>
    </row>
    <row r="12" spans="1:26" s="2807" customFormat="1" ht="18" customHeight="1">
      <c r="A12" s="1524">
        <v>2</v>
      </c>
      <c r="B12" s="1523">
        <v>148608</v>
      </c>
      <c r="C12" s="1521">
        <v>69651</v>
      </c>
      <c r="F12" s="2877"/>
      <c r="G12" s="2877"/>
    </row>
    <row r="13" spans="1:26" s="1347" customFormat="1" ht="15" customHeight="1">
      <c r="A13" s="1347" t="s">
        <v>4868</v>
      </c>
    </row>
  </sheetData>
  <mergeCells count="5">
    <mergeCell ref="B6:B7"/>
    <mergeCell ref="A3:C3"/>
    <mergeCell ref="A6:A7"/>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
  <sheetViews>
    <sheetView zoomScaleNormal="100" zoomScaleSheetLayoutView="100" workbookViewId="0">
      <selection activeCell="A2" sqref="A2:D2"/>
    </sheetView>
  </sheetViews>
  <sheetFormatPr defaultColWidth="9" defaultRowHeight="14.25"/>
  <cols>
    <col min="1" max="4" width="30.625" style="24" customWidth="1"/>
    <col min="5" max="6" width="10.875" style="24" customWidth="1"/>
    <col min="7"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6.1" customHeight="1">
      <c r="A3" s="3047" t="s">
        <v>4878</v>
      </c>
      <c r="B3" s="3047"/>
      <c r="C3" s="3047"/>
      <c r="D3" s="3659"/>
    </row>
    <row r="4" spans="1:26" s="90" customFormat="1" ht="15" customHeight="1">
      <c r="A4" s="111"/>
      <c r="B4" s="111"/>
      <c r="C4" s="111"/>
    </row>
    <row r="5" spans="1:26" s="90" customFormat="1" ht="15" customHeight="1" thickBot="1">
      <c r="A5" s="1817"/>
    </row>
    <row r="6" spans="1:26" ht="18" customHeight="1" thickTop="1">
      <c r="A6" s="1799" t="s">
        <v>322</v>
      </c>
      <c r="B6" s="1792" t="s">
        <v>4877</v>
      </c>
      <c r="C6" s="1792" t="s">
        <v>275</v>
      </c>
      <c r="D6" s="1792" t="s">
        <v>4876</v>
      </c>
    </row>
    <row r="7" spans="1:26" ht="18" customHeight="1">
      <c r="A7" s="208" t="s">
        <v>420</v>
      </c>
      <c r="B7" s="2888">
        <v>1.36</v>
      </c>
      <c r="C7" s="2511">
        <v>1.24</v>
      </c>
      <c r="D7" s="2511">
        <v>1.44</v>
      </c>
      <c r="E7" s="2887"/>
    </row>
    <row r="8" spans="1:26" s="399" customFormat="1" ht="18" customHeight="1">
      <c r="A8" s="208" t="s">
        <v>418</v>
      </c>
      <c r="B8" s="2888">
        <v>1.34</v>
      </c>
      <c r="C8" s="2511">
        <v>1.21</v>
      </c>
      <c r="D8" s="2511">
        <v>1.43</v>
      </c>
      <c r="E8" s="2887"/>
    </row>
    <row r="9" spans="1:26" ht="18" customHeight="1">
      <c r="A9" s="208" t="s">
        <v>419</v>
      </c>
      <c r="B9" s="2888">
        <v>1.34</v>
      </c>
      <c r="C9" s="2511">
        <v>1.2</v>
      </c>
      <c r="D9" s="2511">
        <v>1.42</v>
      </c>
      <c r="E9" s="2887"/>
    </row>
    <row r="10" spans="1:26" s="399" customFormat="1" ht="18" customHeight="1">
      <c r="A10" s="208" t="s">
        <v>671</v>
      </c>
      <c r="B10" s="2888">
        <v>1.23</v>
      </c>
      <c r="C10" s="2511">
        <v>1.1499999999999999</v>
      </c>
      <c r="D10" s="2511">
        <v>1.36</v>
      </c>
      <c r="E10" s="2887"/>
    </row>
    <row r="11" spans="1:26" s="391" customFormat="1" ht="18" customHeight="1">
      <c r="A11" s="326" t="s">
        <v>421</v>
      </c>
      <c r="B11" s="2886">
        <v>1.23</v>
      </c>
      <c r="C11" s="2507">
        <v>1.1299999999999999</v>
      </c>
      <c r="D11" s="2507">
        <v>1.34</v>
      </c>
      <c r="E11" s="2885"/>
    </row>
    <row r="12" spans="1:26" s="90" customFormat="1" ht="15" customHeight="1">
      <c r="A12" s="659" t="s">
        <v>4875</v>
      </c>
      <c r="B12" s="1825"/>
      <c r="C12" s="1825"/>
      <c r="D12" s="1825"/>
    </row>
    <row r="13" spans="1:26" s="90" customFormat="1" ht="15" customHeight="1">
      <c r="A13" s="657" t="s">
        <v>4874</v>
      </c>
      <c r="B13" s="51"/>
    </row>
  </sheetData>
  <mergeCells count="3">
    <mergeCell ref="A3:D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
  <sheetViews>
    <sheetView zoomScaleNormal="100" zoomScaleSheetLayoutView="100" workbookViewId="0">
      <selection activeCell="A2" sqref="A2:D2"/>
    </sheetView>
  </sheetViews>
  <sheetFormatPr defaultColWidth="9" defaultRowHeight="14.25"/>
  <cols>
    <col min="1" max="1" width="20.625" style="24" customWidth="1"/>
    <col min="2" max="11" width="10.125" style="24" customWidth="1"/>
    <col min="12" max="13" width="10.875" style="24" customWidth="1"/>
    <col min="14"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6.1" customHeight="1">
      <c r="A3" s="3047" t="s">
        <v>4890</v>
      </c>
      <c r="B3" s="3047"/>
      <c r="C3" s="3047"/>
      <c r="D3" s="3047"/>
      <c r="E3" s="3047"/>
      <c r="F3" s="3047"/>
      <c r="G3" s="3047"/>
      <c r="H3" s="3047"/>
      <c r="I3" s="3047"/>
      <c r="J3" s="3047"/>
      <c r="K3" s="3047"/>
    </row>
    <row r="4" spans="1:26" s="90" customFormat="1" ht="15" customHeight="1"/>
    <row r="5" spans="1:26" s="90" customFormat="1" ht="15" customHeight="1" thickBot="1">
      <c r="H5" s="1817"/>
      <c r="I5" s="106"/>
      <c r="J5" s="1817"/>
      <c r="K5" s="106"/>
    </row>
    <row r="6" spans="1:26" ht="18" customHeight="1" thickTop="1">
      <c r="A6" s="4041" t="s">
        <v>4889</v>
      </c>
      <c r="B6" s="3066" t="s">
        <v>4888</v>
      </c>
      <c r="C6" s="3067"/>
      <c r="D6" s="3066" t="s">
        <v>4887</v>
      </c>
      <c r="E6" s="3067"/>
      <c r="F6" s="3066" t="s">
        <v>4886</v>
      </c>
      <c r="G6" s="3067"/>
      <c r="H6" s="3066" t="s">
        <v>660</v>
      </c>
      <c r="I6" s="3067"/>
      <c r="J6" s="3066" t="s">
        <v>894</v>
      </c>
      <c r="K6" s="3067"/>
    </row>
    <row r="7" spans="1:26" ht="18" customHeight="1">
      <c r="A7" s="4042"/>
      <c r="B7" s="1794" t="s">
        <v>4173</v>
      </c>
      <c r="C7" s="1794" t="s">
        <v>4885</v>
      </c>
      <c r="D7" s="1794" t="s">
        <v>4173</v>
      </c>
      <c r="E7" s="1794" t="s">
        <v>4885</v>
      </c>
      <c r="F7" s="1794" t="s">
        <v>4173</v>
      </c>
      <c r="G7" s="1794" t="s">
        <v>4885</v>
      </c>
      <c r="H7" s="1794" t="s">
        <v>4173</v>
      </c>
      <c r="I7" s="1794" t="s">
        <v>4885</v>
      </c>
      <c r="J7" s="1794" t="s">
        <v>4173</v>
      </c>
      <c r="K7" s="1794" t="s">
        <v>4885</v>
      </c>
    </row>
    <row r="8" spans="1:26" s="90" customFormat="1" ht="18" customHeight="1">
      <c r="A8" s="2091"/>
      <c r="B8" s="226"/>
      <c r="C8" s="42" t="s">
        <v>4884</v>
      </c>
      <c r="D8" s="226"/>
      <c r="E8" s="42" t="s">
        <v>4884</v>
      </c>
      <c r="F8" s="226"/>
      <c r="G8" s="42" t="s">
        <v>4884</v>
      </c>
      <c r="H8" s="226"/>
      <c r="I8" s="42" t="s">
        <v>4884</v>
      </c>
      <c r="J8" s="226"/>
      <c r="K8" s="42" t="s">
        <v>4884</v>
      </c>
    </row>
    <row r="9" spans="1:26" s="310" customFormat="1" ht="18" customHeight="1">
      <c r="A9" s="1824" t="s">
        <v>25</v>
      </c>
      <c r="B9" s="2892">
        <v>1220</v>
      </c>
      <c r="C9" s="2892">
        <v>2633</v>
      </c>
      <c r="D9" s="2892">
        <v>1224</v>
      </c>
      <c r="E9" s="2892">
        <v>2827</v>
      </c>
      <c r="F9" s="2892">
        <v>1226</v>
      </c>
      <c r="G9" s="2892">
        <v>2809</v>
      </c>
      <c r="H9" s="2892">
        <v>1223</v>
      </c>
      <c r="I9" s="2892">
        <v>2884</v>
      </c>
      <c r="J9" s="2892">
        <v>1230</v>
      </c>
      <c r="K9" s="2892">
        <v>2878</v>
      </c>
    </row>
    <row r="10" spans="1:26" ht="18" customHeight="1">
      <c r="A10" s="1798" t="s">
        <v>628</v>
      </c>
      <c r="B10" s="2890">
        <v>21</v>
      </c>
      <c r="C10" s="2891">
        <v>2420</v>
      </c>
      <c r="D10" s="2890">
        <v>22</v>
      </c>
      <c r="E10" s="2891">
        <v>2621</v>
      </c>
      <c r="F10" s="2890">
        <v>22</v>
      </c>
      <c r="G10" s="2891">
        <v>2620</v>
      </c>
      <c r="H10" s="2890">
        <v>22</v>
      </c>
      <c r="I10" s="2891">
        <v>2727</v>
      </c>
      <c r="J10" s="2890">
        <v>22</v>
      </c>
      <c r="K10" s="2891">
        <v>2727</v>
      </c>
    </row>
    <row r="11" spans="1:26" ht="18" customHeight="1">
      <c r="A11" s="1798" t="s">
        <v>4883</v>
      </c>
      <c r="B11" s="2890">
        <v>364</v>
      </c>
      <c r="C11" s="2890">
        <v>212</v>
      </c>
      <c r="D11" s="2890">
        <v>362</v>
      </c>
      <c r="E11" s="2890">
        <v>205</v>
      </c>
      <c r="F11" s="2890">
        <v>360</v>
      </c>
      <c r="G11" s="2890">
        <v>188</v>
      </c>
      <c r="H11" s="2890">
        <v>362</v>
      </c>
      <c r="I11" s="2890">
        <v>156</v>
      </c>
      <c r="J11" s="2890">
        <v>363</v>
      </c>
      <c r="K11" s="2890">
        <v>150</v>
      </c>
    </row>
    <row r="12" spans="1:26" ht="18" customHeight="1">
      <c r="A12" s="1798" t="s">
        <v>1605</v>
      </c>
      <c r="B12" s="2890">
        <v>273</v>
      </c>
      <c r="C12" s="2890" t="s">
        <v>432</v>
      </c>
      <c r="D12" s="2890">
        <v>272</v>
      </c>
      <c r="E12" s="2890" t="s">
        <v>432</v>
      </c>
      <c r="F12" s="2890">
        <v>272</v>
      </c>
      <c r="G12" s="2890" t="s">
        <v>432</v>
      </c>
      <c r="H12" s="2890">
        <v>277</v>
      </c>
      <c r="I12" s="2890" t="s">
        <v>432</v>
      </c>
      <c r="J12" s="2890">
        <v>276</v>
      </c>
      <c r="K12" s="2890" t="s">
        <v>432</v>
      </c>
    </row>
    <row r="13" spans="1:26" ht="18" customHeight="1">
      <c r="A13" s="1798" t="s">
        <v>4882</v>
      </c>
      <c r="B13" s="2890">
        <v>5</v>
      </c>
      <c r="C13" s="2890">
        <v>1</v>
      </c>
      <c r="D13" s="2890">
        <v>6</v>
      </c>
      <c r="E13" s="2890">
        <v>1</v>
      </c>
      <c r="F13" s="2890">
        <v>7</v>
      </c>
      <c r="G13" s="2890">
        <v>1</v>
      </c>
      <c r="H13" s="2890">
        <v>7</v>
      </c>
      <c r="I13" s="2890">
        <v>1</v>
      </c>
      <c r="J13" s="2890">
        <v>6</v>
      </c>
      <c r="K13" s="2890">
        <v>1</v>
      </c>
    </row>
    <row r="14" spans="1:26" ht="18" customHeight="1">
      <c r="A14" s="567" t="s">
        <v>4881</v>
      </c>
      <c r="B14" s="2889">
        <v>557</v>
      </c>
      <c r="C14" s="2889" t="s">
        <v>432</v>
      </c>
      <c r="D14" s="2889">
        <v>562</v>
      </c>
      <c r="E14" s="2889" t="s">
        <v>432</v>
      </c>
      <c r="F14" s="2889">
        <v>565</v>
      </c>
      <c r="G14" s="2889" t="s">
        <v>432</v>
      </c>
      <c r="H14" s="2889">
        <v>555</v>
      </c>
      <c r="I14" s="2889" t="s">
        <v>432</v>
      </c>
      <c r="J14" s="2889">
        <v>563</v>
      </c>
      <c r="K14" s="2889" t="s">
        <v>432</v>
      </c>
    </row>
    <row r="15" spans="1:26" s="90" customFormat="1" ht="15" customHeight="1">
      <c r="A15" s="1825" t="s">
        <v>4880</v>
      </c>
      <c r="B15" s="1825"/>
      <c r="C15" s="1825"/>
      <c r="D15" s="1825"/>
      <c r="E15" s="1825"/>
      <c r="F15" s="1825"/>
      <c r="G15" s="1825"/>
      <c r="H15" s="1825"/>
      <c r="I15" s="51"/>
      <c r="J15" s="1825"/>
      <c r="K15" s="51"/>
    </row>
    <row r="16" spans="1:26" s="90" customFormat="1" ht="15" customHeight="1">
      <c r="A16" s="90" t="s">
        <v>4879</v>
      </c>
    </row>
  </sheetData>
  <mergeCells count="9">
    <mergeCell ref="A1:D1"/>
    <mergeCell ref="A2:D2"/>
    <mergeCell ref="A3:K3"/>
    <mergeCell ref="A6:A7"/>
    <mergeCell ref="B6:C6"/>
    <mergeCell ref="D6:E6"/>
    <mergeCell ref="F6:G6"/>
    <mergeCell ref="H6:I6"/>
    <mergeCell ref="J6:K6"/>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zoomScaleNormal="100" zoomScaleSheetLayoutView="100" workbookViewId="0">
      <selection activeCell="P22" sqref="P22"/>
    </sheetView>
  </sheetViews>
  <sheetFormatPr defaultColWidth="9" defaultRowHeight="14.25"/>
  <cols>
    <col min="1" max="1" width="12.625" style="24" customWidth="1"/>
    <col min="2" max="14" width="8.125" style="24" customWidth="1"/>
    <col min="15"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6.1" customHeight="1">
      <c r="A3" s="3047" t="s">
        <v>4907</v>
      </c>
      <c r="B3" s="3047"/>
      <c r="C3" s="3047"/>
      <c r="D3" s="3047"/>
      <c r="E3" s="3047"/>
      <c r="F3" s="3047"/>
      <c r="G3" s="3047"/>
      <c r="H3" s="3047"/>
      <c r="I3" s="3047"/>
      <c r="J3" s="3047"/>
      <c r="K3" s="3047"/>
      <c r="L3" s="3047"/>
      <c r="M3" s="3047"/>
      <c r="N3" s="3047"/>
    </row>
    <row r="4" spans="1:26" s="90" customFormat="1" ht="15" customHeight="1"/>
    <row r="5" spans="1:26" s="90" customFormat="1" ht="15" customHeight="1" thickBot="1">
      <c r="A5" s="1817" t="s">
        <v>2762</v>
      </c>
      <c r="B5" s="1817"/>
      <c r="M5" s="106"/>
    </row>
    <row r="6" spans="1:26" ht="18" customHeight="1" thickTop="1">
      <c r="A6" s="3994" t="s">
        <v>681</v>
      </c>
      <c r="B6" s="4044" t="s">
        <v>4906</v>
      </c>
      <c r="C6" s="4044"/>
      <c r="D6" s="4044"/>
      <c r="E6" s="4044"/>
      <c r="F6" s="4044"/>
      <c r="G6" s="4045"/>
      <c r="H6" s="4046" t="s">
        <v>4905</v>
      </c>
      <c r="I6" s="4044"/>
      <c r="J6" s="4044"/>
      <c r="K6" s="4044"/>
      <c r="L6" s="4044"/>
      <c r="M6" s="4045"/>
      <c r="N6" s="2823" t="s">
        <v>2516</v>
      </c>
    </row>
    <row r="7" spans="1:26" ht="58.5" customHeight="1">
      <c r="A7" s="4043"/>
      <c r="B7" s="473" t="s">
        <v>1689</v>
      </c>
      <c r="C7" s="2904" t="s">
        <v>4904</v>
      </c>
      <c r="D7" s="432" t="s">
        <v>4903</v>
      </c>
      <c r="E7" s="2902" t="s">
        <v>4902</v>
      </c>
      <c r="F7" s="1694" t="s">
        <v>4901</v>
      </c>
      <c r="G7" s="1694" t="s">
        <v>4900</v>
      </c>
      <c r="H7" s="473" t="s">
        <v>1689</v>
      </c>
      <c r="I7" s="2903" t="s">
        <v>4899</v>
      </c>
      <c r="J7" s="2500" t="s">
        <v>4898</v>
      </c>
      <c r="K7" s="1694" t="s">
        <v>4897</v>
      </c>
      <c r="L7" s="1694" t="s">
        <v>4896</v>
      </c>
      <c r="M7" s="2902" t="s">
        <v>4895</v>
      </c>
      <c r="N7" s="2901" t="s">
        <v>4894</v>
      </c>
    </row>
    <row r="8" spans="1:26" ht="18" customHeight="1">
      <c r="A8" s="17" t="s">
        <v>420</v>
      </c>
      <c r="B8" s="2900">
        <v>88</v>
      </c>
      <c r="C8" s="2900" t="s">
        <v>432</v>
      </c>
      <c r="D8" s="2900">
        <v>88</v>
      </c>
      <c r="E8" s="2900" t="s">
        <v>432</v>
      </c>
      <c r="F8" s="2900" t="s">
        <v>432</v>
      </c>
      <c r="G8" s="2381" t="s">
        <v>432</v>
      </c>
      <c r="H8" s="2899">
        <v>8</v>
      </c>
      <c r="I8" s="2381" t="s">
        <v>432</v>
      </c>
      <c r="J8" s="2381" t="s">
        <v>432</v>
      </c>
      <c r="K8" s="2381">
        <v>8</v>
      </c>
      <c r="L8" s="2381" t="s">
        <v>432</v>
      </c>
      <c r="M8" s="2898" t="s">
        <v>432</v>
      </c>
      <c r="N8" s="2899" t="s">
        <v>432</v>
      </c>
    </row>
    <row r="9" spans="1:26" ht="18" customHeight="1">
      <c r="A9" s="17">
        <v>29</v>
      </c>
      <c r="B9" s="2381">
        <v>108</v>
      </c>
      <c r="C9" s="2381" t="s">
        <v>432</v>
      </c>
      <c r="D9" s="2381">
        <v>108</v>
      </c>
      <c r="E9" s="2381" t="s">
        <v>432</v>
      </c>
      <c r="F9" s="2381" t="s">
        <v>432</v>
      </c>
      <c r="G9" s="2381" t="s">
        <v>432</v>
      </c>
      <c r="H9" s="2899">
        <v>15</v>
      </c>
      <c r="I9" s="2381" t="s">
        <v>432</v>
      </c>
      <c r="J9" s="2381">
        <v>1</v>
      </c>
      <c r="K9" s="2381">
        <v>14</v>
      </c>
      <c r="L9" s="2381" t="s">
        <v>432</v>
      </c>
      <c r="M9" s="2898" t="s">
        <v>432</v>
      </c>
      <c r="N9" s="2899" t="s">
        <v>432</v>
      </c>
    </row>
    <row r="10" spans="1:26" ht="18" customHeight="1">
      <c r="A10" s="17">
        <v>30</v>
      </c>
      <c r="B10" s="2381">
        <v>78</v>
      </c>
      <c r="C10" s="2381" t="s">
        <v>432</v>
      </c>
      <c r="D10" s="2381">
        <v>78</v>
      </c>
      <c r="E10" s="2381" t="s">
        <v>432</v>
      </c>
      <c r="F10" s="2381" t="s">
        <v>432</v>
      </c>
      <c r="G10" s="2381" t="s">
        <v>432</v>
      </c>
      <c r="H10" s="2899">
        <v>35</v>
      </c>
      <c r="I10" s="2381" t="s">
        <v>432</v>
      </c>
      <c r="J10" s="2381">
        <v>27</v>
      </c>
      <c r="K10" s="2381">
        <v>8</v>
      </c>
      <c r="L10" s="2381" t="s">
        <v>432</v>
      </c>
      <c r="M10" s="2898" t="s">
        <v>432</v>
      </c>
      <c r="N10" s="2899" t="s">
        <v>432</v>
      </c>
    </row>
    <row r="11" spans="1:26" s="399" customFormat="1" ht="18" customHeight="1">
      <c r="A11" s="17" t="s">
        <v>671</v>
      </c>
      <c r="B11" s="2381">
        <v>81</v>
      </c>
      <c r="C11" s="2381" t="s">
        <v>432</v>
      </c>
      <c r="D11" s="2381">
        <v>81</v>
      </c>
      <c r="E11" s="2381" t="s">
        <v>432</v>
      </c>
      <c r="F11" s="2381" t="s">
        <v>432</v>
      </c>
      <c r="G11" s="2381" t="s">
        <v>432</v>
      </c>
      <c r="H11" s="2899">
        <v>7</v>
      </c>
      <c r="I11" s="2381" t="s">
        <v>432</v>
      </c>
      <c r="J11" s="2381">
        <v>1</v>
      </c>
      <c r="K11" s="2381">
        <v>6</v>
      </c>
      <c r="L11" s="2381" t="s">
        <v>432</v>
      </c>
      <c r="M11" s="2898" t="s">
        <v>432</v>
      </c>
      <c r="N11" s="2899">
        <v>10</v>
      </c>
    </row>
    <row r="12" spans="1:26" s="391" customFormat="1" ht="18" customHeight="1">
      <c r="A12" s="395">
        <v>2</v>
      </c>
      <c r="B12" s="2383">
        <f>SUM(C12:G12)</f>
        <v>76</v>
      </c>
      <c r="C12" s="2896" t="s">
        <v>432</v>
      </c>
      <c r="D12" s="2897">
        <v>76</v>
      </c>
      <c r="E12" s="2896" t="s">
        <v>432</v>
      </c>
      <c r="F12" s="2896" t="s">
        <v>432</v>
      </c>
      <c r="G12" s="2895" t="s">
        <v>432</v>
      </c>
      <c r="H12" s="2383">
        <f>SUM(I12:M12)</f>
        <v>11</v>
      </c>
      <c r="I12" s="2896" t="s">
        <v>432</v>
      </c>
      <c r="J12" s="2897" t="s">
        <v>443</v>
      </c>
      <c r="K12" s="2897">
        <v>11</v>
      </c>
      <c r="L12" s="2896" t="s">
        <v>432</v>
      </c>
      <c r="M12" s="2895" t="s">
        <v>432</v>
      </c>
      <c r="N12" s="2894">
        <v>4453</v>
      </c>
    </row>
    <row r="13" spans="1:26" s="90" customFormat="1" ht="15" customHeight="1">
      <c r="A13" s="1830" t="s">
        <v>4893</v>
      </c>
      <c r="B13" s="2893"/>
      <c r="C13" s="2893"/>
      <c r="D13" s="2893"/>
      <c r="E13" s="2893"/>
      <c r="F13" s="2893"/>
      <c r="G13" s="2893"/>
      <c r="H13" s="2893"/>
      <c r="I13" s="2893"/>
      <c r="J13" s="2893"/>
      <c r="K13" s="2893"/>
      <c r="L13" s="2893"/>
      <c r="M13" s="2893"/>
    </row>
    <row r="14" spans="1:26" s="90" customFormat="1" ht="15" customHeight="1">
      <c r="A14" s="51" t="s">
        <v>4892</v>
      </c>
      <c r="B14" s="2893"/>
      <c r="C14" s="2893"/>
      <c r="D14" s="2893"/>
      <c r="E14" s="2893"/>
      <c r="F14" s="2893"/>
      <c r="G14" s="2893"/>
      <c r="H14" s="2893"/>
      <c r="I14" s="2893"/>
      <c r="J14" s="2893"/>
      <c r="K14" s="2893"/>
      <c r="L14" s="2893"/>
      <c r="M14" s="2893"/>
    </row>
    <row r="15" spans="1:26" s="90" customFormat="1" ht="15" customHeight="1">
      <c r="A15" s="90" t="s">
        <v>4891</v>
      </c>
      <c r="D15" s="35"/>
      <c r="E15" s="35"/>
      <c r="F15" s="35"/>
      <c r="G15" s="35"/>
      <c r="H15" s="35"/>
      <c r="I15" s="35"/>
      <c r="J15" s="35"/>
      <c r="K15" s="35"/>
      <c r="L15" s="35"/>
    </row>
  </sheetData>
  <mergeCells count="6">
    <mergeCell ref="A3:N3"/>
    <mergeCell ref="A6:A7"/>
    <mergeCell ref="B6:G6"/>
    <mergeCell ref="H6:M6"/>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
  <sheetViews>
    <sheetView zoomScaleNormal="100" zoomScaleSheetLayoutView="100" workbookViewId="0">
      <selection activeCell="A2" sqref="A2:D2"/>
    </sheetView>
  </sheetViews>
  <sheetFormatPr defaultColWidth="9" defaultRowHeight="14.25"/>
  <cols>
    <col min="1" max="1" width="20.625" style="24" customWidth="1"/>
    <col min="2" max="5" width="25.625" style="24" customWidth="1"/>
    <col min="6" max="6" width="12.5" style="24" customWidth="1"/>
    <col min="7" max="8" width="7.375" style="24" customWidth="1"/>
    <col min="9"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6.1" customHeight="1">
      <c r="A3" s="3203" t="s">
        <v>4916</v>
      </c>
      <c r="B3" s="3203"/>
      <c r="C3" s="3203"/>
      <c r="D3" s="3203"/>
      <c r="E3" s="3659"/>
    </row>
    <row r="4" spans="1:26" s="90" customFormat="1" ht="15" customHeight="1">
      <c r="A4" s="35"/>
      <c r="B4" s="35"/>
    </row>
    <row r="5" spans="1:26" s="90" customFormat="1" ht="15" customHeight="1" thickBot="1">
      <c r="A5" s="1817" t="s">
        <v>4915</v>
      </c>
      <c r="B5" s="1817"/>
      <c r="C5" s="1817"/>
      <c r="E5" s="133"/>
    </row>
    <row r="6" spans="1:26" ht="18" customHeight="1" thickTop="1">
      <c r="A6" s="1793" t="s">
        <v>667</v>
      </c>
      <c r="B6" s="1829" t="s">
        <v>4914</v>
      </c>
      <c r="C6" s="1793" t="s">
        <v>4913</v>
      </c>
      <c r="D6" s="1792" t="s">
        <v>4912</v>
      </c>
      <c r="E6" s="1792" t="s">
        <v>4911</v>
      </c>
    </row>
    <row r="7" spans="1:26" ht="18" customHeight="1">
      <c r="A7" s="18" t="s">
        <v>661</v>
      </c>
      <c r="B7" s="21">
        <v>2066</v>
      </c>
      <c r="C7" s="2906">
        <v>230</v>
      </c>
      <c r="D7" s="2495">
        <v>711</v>
      </c>
      <c r="E7" s="2906">
        <v>1125</v>
      </c>
    </row>
    <row r="8" spans="1:26" ht="18" customHeight="1">
      <c r="A8" s="18">
        <v>29</v>
      </c>
      <c r="B8" s="21">
        <v>2082</v>
      </c>
      <c r="C8" s="19">
        <v>200</v>
      </c>
      <c r="D8" s="2495">
        <v>697</v>
      </c>
      <c r="E8" s="23">
        <v>1185</v>
      </c>
    </row>
    <row r="9" spans="1:26" ht="18" customHeight="1">
      <c r="A9" s="18">
        <v>30</v>
      </c>
      <c r="B9" s="21">
        <v>2142</v>
      </c>
      <c r="C9" s="19">
        <v>172</v>
      </c>
      <c r="D9" s="2495">
        <v>725</v>
      </c>
      <c r="E9" s="23">
        <v>1245</v>
      </c>
    </row>
    <row r="10" spans="1:26" s="399" customFormat="1" ht="18" customHeight="1">
      <c r="A10" s="18" t="s">
        <v>660</v>
      </c>
      <c r="B10" s="694">
        <v>2104</v>
      </c>
      <c r="C10" s="23">
        <v>185</v>
      </c>
      <c r="D10" s="1733">
        <v>683</v>
      </c>
      <c r="E10" s="1733">
        <v>1236</v>
      </c>
    </row>
    <row r="11" spans="1:26" s="391" customFormat="1" ht="18" customHeight="1">
      <c r="A11" s="282">
        <v>2</v>
      </c>
      <c r="B11" s="1734">
        <v>2389</v>
      </c>
      <c r="C11" s="1735">
        <v>233</v>
      </c>
      <c r="D11" s="1735">
        <v>841</v>
      </c>
      <c r="E11" s="1735">
        <v>1315</v>
      </c>
    </row>
    <row r="12" spans="1:26" s="90" customFormat="1" ht="15" customHeight="1">
      <c r="A12" s="1825" t="s">
        <v>4910</v>
      </c>
      <c r="B12" s="2905"/>
      <c r="C12" s="2905"/>
      <c r="D12" s="2893"/>
    </row>
    <row r="13" spans="1:26" s="90" customFormat="1" ht="15" customHeight="1">
      <c r="A13" s="51" t="s">
        <v>4909</v>
      </c>
      <c r="B13" s="2893"/>
      <c r="C13" s="2893"/>
      <c r="D13" s="2893"/>
    </row>
    <row r="14" spans="1:26">
      <c r="A14" s="51" t="s">
        <v>4908</v>
      </c>
    </row>
  </sheetData>
  <mergeCells count="3">
    <mergeCell ref="A3:E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2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zoomScaleNormal="100" zoomScaleSheetLayoutView="100" workbookViewId="0">
      <selection activeCell="A2" sqref="A2:D2"/>
    </sheetView>
  </sheetViews>
  <sheetFormatPr defaultColWidth="9" defaultRowHeight="14.25"/>
  <cols>
    <col min="1" max="1" width="10.625" style="24" customWidth="1"/>
    <col min="2" max="18" width="6.625" style="24" customWidth="1"/>
    <col min="19" max="19" width="12.5" style="24" customWidth="1"/>
    <col min="20" max="21" width="7.375" style="24" customWidth="1"/>
    <col min="22"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6.1" customHeight="1">
      <c r="A3" s="3047" t="s">
        <v>4934</v>
      </c>
      <c r="B3" s="3047"/>
      <c r="C3" s="3047"/>
      <c r="D3" s="3047"/>
      <c r="E3" s="3047"/>
      <c r="F3" s="3047"/>
      <c r="G3" s="3047"/>
      <c r="H3" s="3047"/>
      <c r="I3" s="3047"/>
      <c r="J3" s="3047"/>
      <c r="K3" s="3047"/>
      <c r="L3" s="3047"/>
      <c r="M3" s="3047"/>
      <c r="N3" s="3047"/>
      <c r="O3" s="3047"/>
      <c r="P3" s="3047"/>
      <c r="Q3" s="3047"/>
      <c r="R3" s="3047"/>
    </row>
    <row r="4" spans="1:26" s="90" customFormat="1" ht="15" customHeight="1"/>
    <row r="5" spans="1:26" s="90" customFormat="1" ht="15" customHeight="1" thickBot="1">
      <c r="R5" s="106"/>
    </row>
    <row r="6" spans="1:26" ht="18" customHeight="1" thickTop="1">
      <c r="A6" s="4052" t="s">
        <v>4872</v>
      </c>
      <c r="B6" s="3066" t="s">
        <v>4933</v>
      </c>
      <c r="C6" s="3067"/>
      <c r="D6" s="3067"/>
      <c r="E6" s="3067"/>
      <c r="F6" s="3067"/>
      <c r="G6" s="3067"/>
      <c r="H6" s="3067"/>
      <c r="I6" s="3067"/>
      <c r="J6" s="3067"/>
      <c r="K6" s="3036"/>
      <c r="L6" s="3040" t="s">
        <v>4932</v>
      </c>
      <c r="M6" s="3040"/>
      <c r="N6" s="3040"/>
      <c r="O6" s="3040"/>
      <c r="P6" s="3040"/>
      <c r="Q6" s="3040"/>
      <c r="R6" s="3066"/>
    </row>
    <row r="7" spans="1:26" ht="18" customHeight="1">
      <c r="A7" s="4053"/>
      <c r="B7" s="4054" t="s">
        <v>4931</v>
      </c>
      <c r="C7" s="4049" t="s">
        <v>4930</v>
      </c>
      <c r="D7" s="4049" t="s">
        <v>4929</v>
      </c>
      <c r="E7" s="4049" t="s">
        <v>4928</v>
      </c>
      <c r="F7" s="4049"/>
      <c r="G7" s="4049" t="s">
        <v>4927</v>
      </c>
      <c r="H7" s="4049" t="s">
        <v>636</v>
      </c>
      <c r="I7" s="4048" t="s">
        <v>4926</v>
      </c>
      <c r="J7" s="4049" t="s">
        <v>4925</v>
      </c>
      <c r="K7" s="4049" t="s">
        <v>4924</v>
      </c>
      <c r="L7" s="4049" t="s">
        <v>1624</v>
      </c>
      <c r="M7" s="4049" t="s">
        <v>1593</v>
      </c>
      <c r="N7" s="4048" t="s">
        <v>4923</v>
      </c>
      <c r="O7" s="4048" t="s">
        <v>4922</v>
      </c>
      <c r="P7" s="4048" t="s">
        <v>4921</v>
      </c>
      <c r="Q7" s="4048" t="s">
        <v>4920</v>
      </c>
      <c r="R7" s="4050" t="s">
        <v>4919</v>
      </c>
    </row>
    <row r="8" spans="1:26" ht="18" customHeight="1">
      <c r="A8" s="4053"/>
      <c r="B8" s="4054"/>
      <c r="C8" s="4049"/>
      <c r="D8" s="4049"/>
      <c r="E8" s="1667" t="s">
        <v>4918</v>
      </c>
      <c r="F8" s="1667" t="s">
        <v>202</v>
      </c>
      <c r="G8" s="4049"/>
      <c r="H8" s="4049"/>
      <c r="I8" s="4049"/>
      <c r="J8" s="4049"/>
      <c r="K8" s="4049"/>
      <c r="L8" s="4049"/>
      <c r="M8" s="4049"/>
      <c r="N8" s="4049"/>
      <c r="O8" s="4049"/>
      <c r="P8" s="4049"/>
      <c r="Q8" s="4049"/>
      <c r="R8" s="4050"/>
    </row>
    <row r="9" spans="1:26" ht="18" customHeight="1">
      <c r="A9" s="1726" t="s">
        <v>661</v>
      </c>
      <c r="B9" s="2910">
        <v>340</v>
      </c>
      <c r="C9" s="2891">
        <v>635</v>
      </c>
      <c r="D9" s="2891">
        <v>336</v>
      </c>
      <c r="E9" s="2891">
        <v>30</v>
      </c>
      <c r="F9" s="2891">
        <v>26</v>
      </c>
      <c r="G9" s="2891">
        <v>14</v>
      </c>
      <c r="H9" s="2891">
        <v>5</v>
      </c>
      <c r="I9" s="2891">
        <v>13</v>
      </c>
      <c r="J9" s="2891" t="s">
        <v>432</v>
      </c>
      <c r="K9" s="2891">
        <v>3</v>
      </c>
      <c r="L9" s="2891">
        <v>4616</v>
      </c>
      <c r="M9" s="2891">
        <v>300</v>
      </c>
      <c r="N9" s="2891">
        <v>489</v>
      </c>
      <c r="O9" s="2891">
        <v>443</v>
      </c>
      <c r="P9" s="2891">
        <v>418</v>
      </c>
      <c r="Q9" s="2891">
        <v>700</v>
      </c>
      <c r="R9" s="2891">
        <v>681</v>
      </c>
      <c r="S9" s="399"/>
    </row>
    <row r="10" spans="1:26" ht="18" customHeight="1">
      <c r="A10" s="1726">
        <v>29</v>
      </c>
      <c r="B10" s="2910">
        <v>332</v>
      </c>
      <c r="C10" s="2891">
        <v>647</v>
      </c>
      <c r="D10" s="2891">
        <v>319</v>
      </c>
      <c r="E10" s="2891">
        <v>28</v>
      </c>
      <c r="F10" s="2891">
        <v>24</v>
      </c>
      <c r="G10" s="2891">
        <v>14</v>
      </c>
      <c r="H10" s="2891">
        <v>5</v>
      </c>
      <c r="I10" s="2891">
        <v>15</v>
      </c>
      <c r="J10" s="2891" t="s">
        <v>432</v>
      </c>
      <c r="K10" s="2891">
        <v>3</v>
      </c>
      <c r="L10" s="2891">
        <v>4578</v>
      </c>
      <c r="M10" s="2891">
        <v>295</v>
      </c>
      <c r="N10" s="2891">
        <v>530</v>
      </c>
      <c r="O10" s="2891">
        <v>455</v>
      </c>
      <c r="P10" s="2891">
        <v>427</v>
      </c>
      <c r="Q10" s="2891">
        <v>692</v>
      </c>
      <c r="R10" s="2891">
        <v>686</v>
      </c>
      <c r="S10" s="399"/>
    </row>
    <row r="11" spans="1:26" ht="18" customHeight="1">
      <c r="A11" s="1726">
        <v>30</v>
      </c>
      <c r="B11" s="2910">
        <v>328</v>
      </c>
      <c r="C11" s="2891">
        <v>668</v>
      </c>
      <c r="D11" s="2891">
        <v>310</v>
      </c>
      <c r="E11" s="2891">
        <v>27</v>
      </c>
      <c r="F11" s="2891">
        <v>22</v>
      </c>
      <c r="G11" s="4051">
        <v>25</v>
      </c>
      <c r="H11" s="4051"/>
      <c r="I11" s="2891">
        <v>22</v>
      </c>
      <c r="J11" s="2891" t="s">
        <v>432</v>
      </c>
      <c r="K11" s="2891">
        <v>3</v>
      </c>
      <c r="L11" s="2891">
        <v>4572</v>
      </c>
      <c r="M11" s="2891">
        <v>285</v>
      </c>
      <c r="N11" s="2891">
        <v>536</v>
      </c>
      <c r="O11" s="2891">
        <v>456</v>
      </c>
      <c r="P11" s="2891">
        <v>425</v>
      </c>
      <c r="Q11" s="2891">
        <v>681</v>
      </c>
      <c r="R11" s="2891">
        <v>691</v>
      </c>
    </row>
    <row r="12" spans="1:26" s="399" customFormat="1" ht="18" customHeight="1">
      <c r="A12" s="1727" t="s">
        <v>660</v>
      </c>
      <c r="B12" s="2910">
        <v>319</v>
      </c>
      <c r="C12" s="2891">
        <v>660</v>
      </c>
      <c r="D12" s="2891">
        <v>301</v>
      </c>
      <c r="E12" s="2891">
        <v>26</v>
      </c>
      <c r="F12" s="2891">
        <v>20</v>
      </c>
      <c r="G12" s="4051">
        <v>72</v>
      </c>
      <c r="H12" s="4051"/>
      <c r="I12" s="2891">
        <v>30</v>
      </c>
      <c r="J12" s="2891" t="s">
        <v>432</v>
      </c>
      <c r="K12" s="2891">
        <v>3</v>
      </c>
      <c r="L12" s="2891">
        <v>4541</v>
      </c>
      <c r="M12" s="2891">
        <v>276</v>
      </c>
      <c r="N12" s="2891">
        <v>534</v>
      </c>
      <c r="O12" s="2891">
        <v>458</v>
      </c>
      <c r="P12" s="2891">
        <v>424</v>
      </c>
      <c r="Q12" s="2891">
        <v>670</v>
      </c>
      <c r="R12" s="2891">
        <v>680</v>
      </c>
    </row>
    <row r="13" spans="1:26" s="2907" customFormat="1" ht="18" customHeight="1">
      <c r="A13" s="1728">
        <v>2</v>
      </c>
      <c r="B13" s="2909">
        <v>309</v>
      </c>
      <c r="C13" s="2908">
        <v>660</v>
      </c>
      <c r="D13" s="2908">
        <v>277</v>
      </c>
      <c r="E13" s="2908">
        <v>25</v>
      </c>
      <c r="F13" s="2908">
        <v>20</v>
      </c>
      <c r="G13" s="4047">
        <v>85</v>
      </c>
      <c r="H13" s="4047"/>
      <c r="I13" s="2908">
        <v>30</v>
      </c>
      <c r="J13" s="2908" t="s">
        <v>443</v>
      </c>
      <c r="K13" s="2908">
        <v>3</v>
      </c>
      <c r="L13" s="2908">
        <v>4516</v>
      </c>
      <c r="M13" s="2908">
        <v>260</v>
      </c>
      <c r="N13" s="2908">
        <v>552</v>
      </c>
      <c r="O13" s="2908">
        <v>486</v>
      </c>
      <c r="P13" s="2908">
        <v>438</v>
      </c>
      <c r="Q13" s="2908">
        <v>653</v>
      </c>
      <c r="R13" s="2908">
        <v>693</v>
      </c>
    </row>
    <row r="14" spans="1:26" s="90" customFormat="1" ht="15" customHeight="1">
      <c r="A14" s="1825" t="s">
        <v>4917</v>
      </c>
      <c r="B14" s="1825"/>
      <c r="C14" s="1825"/>
      <c r="D14" s="1825"/>
    </row>
    <row r="15" spans="1:26" s="90" customFormat="1" ht="15" customHeight="1">
      <c r="A15" s="51" t="s">
        <v>4879</v>
      </c>
      <c r="B15" s="51"/>
      <c r="C15" s="51"/>
      <c r="D15" s="51"/>
    </row>
  </sheetData>
  <mergeCells count="25">
    <mergeCell ref="A1:D1"/>
    <mergeCell ref="A2:D2"/>
    <mergeCell ref="A3:R3"/>
    <mergeCell ref="A6:A8"/>
    <mergeCell ref="B6:K6"/>
    <mergeCell ref="L6:R6"/>
    <mergeCell ref="B7:B8"/>
    <mergeCell ref="C7:C8"/>
    <mergeCell ref="D7:D8"/>
    <mergeCell ref="E7:F7"/>
    <mergeCell ref="G7:G8"/>
    <mergeCell ref="H7:H8"/>
    <mergeCell ref="G13:H13"/>
    <mergeCell ref="O7:O8"/>
    <mergeCell ref="P7:P8"/>
    <mergeCell ref="Q7:Q8"/>
    <mergeCell ref="R7:R8"/>
    <mergeCell ref="G11:H11"/>
    <mergeCell ref="G12:H12"/>
    <mergeCell ref="I7:I8"/>
    <mergeCell ref="J7:J8"/>
    <mergeCell ref="K7:K8"/>
    <mergeCell ref="L7:L8"/>
    <mergeCell ref="M7:M8"/>
    <mergeCell ref="N7:N8"/>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2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
  <sheetViews>
    <sheetView zoomScaleNormal="100" zoomScaleSheetLayoutView="100" workbookViewId="0">
      <selection activeCell="A2" sqref="A2:D2"/>
    </sheetView>
  </sheetViews>
  <sheetFormatPr defaultColWidth="9" defaultRowHeight="14.25"/>
  <cols>
    <col min="1" max="1" width="10.625" style="24" customWidth="1"/>
    <col min="2" max="16" width="7.625" style="24" customWidth="1"/>
    <col min="17" max="17" width="12.5" style="24" customWidth="1"/>
    <col min="18" max="19" width="7.375" style="24" customWidth="1"/>
    <col min="20" max="16384" width="9" style="2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6.1" customHeight="1">
      <c r="A3" s="3047" t="s">
        <v>4953</v>
      </c>
      <c r="B3" s="3047"/>
      <c r="C3" s="3047"/>
      <c r="D3" s="3047"/>
      <c r="E3" s="3047"/>
      <c r="F3" s="3047"/>
      <c r="G3" s="3047"/>
      <c r="H3" s="3047"/>
      <c r="I3" s="3047"/>
      <c r="J3" s="3047"/>
      <c r="K3" s="3047"/>
      <c r="L3" s="3047"/>
      <c r="M3" s="3047"/>
      <c r="N3" s="3047"/>
      <c r="O3" s="3047"/>
      <c r="P3" s="3047"/>
      <c r="Q3" s="1784"/>
    </row>
    <row r="4" spans="1:26" s="90" customFormat="1" ht="15" customHeight="1"/>
    <row r="5" spans="1:26" s="90" customFormat="1" ht="15" customHeight="1" thickBot="1">
      <c r="P5" s="106"/>
    </row>
    <row r="6" spans="1:26" ht="18" customHeight="1" thickTop="1">
      <c r="A6" s="3036" t="s">
        <v>4872</v>
      </c>
      <c r="B6" s="4056" t="s">
        <v>4952</v>
      </c>
      <c r="C6" s="4057"/>
      <c r="D6" s="4057"/>
      <c r="E6" s="4057"/>
      <c r="F6" s="4057"/>
      <c r="G6" s="4057"/>
      <c r="H6" s="4057"/>
      <c r="I6" s="4057"/>
      <c r="J6" s="4058"/>
      <c r="K6" s="4056" t="s">
        <v>4951</v>
      </c>
      <c r="L6" s="4057"/>
      <c r="M6" s="4057"/>
      <c r="N6" s="4057"/>
      <c r="O6" s="4057"/>
      <c r="P6" s="4057"/>
      <c r="Q6" s="399"/>
    </row>
    <row r="7" spans="1:26" ht="18" customHeight="1">
      <c r="A7" s="3037"/>
      <c r="B7" s="4054" t="s">
        <v>4950</v>
      </c>
      <c r="C7" s="4049" t="s">
        <v>4949</v>
      </c>
      <c r="D7" s="4049"/>
      <c r="E7" s="4059" t="s">
        <v>4948</v>
      </c>
      <c r="F7" s="4048" t="s">
        <v>4947</v>
      </c>
      <c r="G7" s="4060" t="s">
        <v>4946</v>
      </c>
      <c r="H7" s="4061"/>
      <c r="I7" s="4050" t="s">
        <v>4945</v>
      </c>
      <c r="J7" s="4054"/>
      <c r="K7" s="4059" t="s">
        <v>4944</v>
      </c>
      <c r="L7" s="4059" t="s">
        <v>4943</v>
      </c>
      <c r="M7" s="4059" t="s">
        <v>4942</v>
      </c>
      <c r="N7" s="4050" t="s">
        <v>4941</v>
      </c>
      <c r="O7" s="4055"/>
      <c r="P7" s="4055"/>
      <c r="Q7" s="399"/>
    </row>
    <row r="8" spans="1:26" ht="30" customHeight="1">
      <c r="A8" s="3037"/>
      <c r="B8" s="4054"/>
      <c r="C8" s="1667" t="s">
        <v>2094</v>
      </c>
      <c r="D8" s="1694" t="s">
        <v>4940</v>
      </c>
      <c r="E8" s="3681"/>
      <c r="F8" s="4049"/>
      <c r="G8" s="1667" t="s">
        <v>4939</v>
      </c>
      <c r="H8" s="2911" t="s">
        <v>4938</v>
      </c>
      <c r="I8" s="1667" t="s">
        <v>4939</v>
      </c>
      <c r="J8" s="2911" t="s">
        <v>4938</v>
      </c>
      <c r="K8" s="3681"/>
      <c r="L8" s="3681"/>
      <c r="M8" s="3682"/>
      <c r="N8" s="1667" t="s">
        <v>4937</v>
      </c>
      <c r="O8" s="1669" t="s">
        <v>4936</v>
      </c>
      <c r="P8" s="1696" t="s">
        <v>4935</v>
      </c>
      <c r="Q8" s="399"/>
    </row>
    <row r="9" spans="1:26" ht="18" customHeight="1">
      <c r="A9" s="1726" t="s">
        <v>661</v>
      </c>
      <c r="B9" s="104">
        <v>235</v>
      </c>
      <c r="C9" s="22">
        <v>15</v>
      </c>
      <c r="D9" s="22">
        <v>15</v>
      </c>
      <c r="E9" s="22">
        <v>170</v>
      </c>
      <c r="F9" s="22">
        <v>76</v>
      </c>
      <c r="G9" s="22">
        <v>186</v>
      </c>
      <c r="H9" s="22">
        <v>150</v>
      </c>
      <c r="I9" s="22">
        <v>608</v>
      </c>
      <c r="J9" s="22">
        <v>292</v>
      </c>
      <c r="K9" s="22">
        <v>119</v>
      </c>
      <c r="L9" s="22">
        <v>2</v>
      </c>
      <c r="M9" s="22">
        <v>8</v>
      </c>
      <c r="N9" s="22">
        <v>43</v>
      </c>
      <c r="O9" s="22">
        <v>1</v>
      </c>
      <c r="P9" s="22">
        <v>153</v>
      </c>
      <c r="Q9" s="1845"/>
    </row>
    <row r="10" spans="1:26" ht="18" customHeight="1">
      <c r="A10" s="1726">
        <v>29</v>
      </c>
      <c r="B10" s="104">
        <v>231</v>
      </c>
      <c r="C10" s="22">
        <v>15</v>
      </c>
      <c r="D10" s="22">
        <v>15</v>
      </c>
      <c r="E10" s="22">
        <v>172</v>
      </c>
      <c r="F10" s="22">
        <v>75</v>
      </c>
      <c r="G10" s="22">
        <v>179</v>
      </c>
      <c r="H10" s="22">
        <v>145</v>
      </c>
      <c r="I10" s="22">
        <v>586</v>
      </c>
      <c r="J10" s="22">
        <v>270</v>
      </c>
      <c r="K10" s="22">
        <v>121</v>
      </c>
      <c r="L10" s="22">
        <v>5</v>
      </c>
      <c r="M10" s="22">
        <v>8</v>
      </c>
      <c r="N10" s="22">
        <v>43</v>
      </c>
      <c r="O10" s="22">
        <v>1</v>
      </c>
      <c r="P10" s="22">
        <v>154</v>
      </c>
      <c r="Q10" s="1845"/>
    </row>
    <row r="11" spans="1:26" ht="18" customHeight="1">
      <c r="A11" s="1726">
        <v>30</v>
      </c>
      <c r="B11" s="104">
        <v>234</v>
      </c>
      <c r="C11" s="22">
        <v>15</v>
      </c>
      <c r="D11" s="22">
        <v>15</v>
      </c>
      <c r="E11" s="22">
        <v>178</v>
      </c>
      <c r="F11" s="22">
        <v>75</v>
      </c>
      <c r="G11" s="22">
        <v>185</v>
      </c>
      <c r="H11" s="22">
        <v>146</v>
      </c>
      <c r="I11" s="22">
        <v>589</v>
      </c>
      <c r="J11" s="22">
        <v>270</v>
      </c>
      <c r="K11" s="22">
        <v>116</v>
      </c>
      <c r="L11" s="22">
        <v>5</v>
      </c>
      <c r="M11" s="22">
        <v>8</v>
      </c>
      <c r="N11" s="22">
        <v>40</v>
      </c>
      <c r="O11" s="22">
        <v>1</v>
      </c>
      <c r="P11" s="22">
        <v>154</v>
      </c>
    </row>
    <row r="12" spans="1:26" s="399" customFormat="1" ht="18" customHeight="1">
      <c r="A12" s="1727" t="s">
        <v>660</v>
      </c>
      <c r="B12" s="104">
        <v>239</v>
      </c>
      <c r="C12" s="22">
        <v>16</v>
      </c>
      <c r="D12" s="22">
        <v>16</v>
      </c>
      <c r="E12" s="22">
        <v>182</v>
      </c>
      <c r="F12" s="22">
        <v>79</v>
      </c>
      <c r="G12" s="22">
        <v>188</v>
      </c>
      <c r="H12" s="22">
        <v>146</v>
      </c>
      <c r="I12" s="22">
        <v>605</v>
      </c>
      <c r="J12" s="22">
        <v>281</v>
      </c>
      <c r="K12" s="22">
        <v>118</v>
      </c>
      <c r="L12" s="22">
        <v>5</v>
      </c>
      <c r="M12" s="22">
        <v>8</v>
      </c>
      <c r="N12" s="22">
        <v>40</v>
      </c>
      <c r="O12" s="22">
        <v>1</v>
      </c>
      <c r="P12" s="22">
        <v>154</v>
      </c>
    </row>
    <row r="13" spans="1:26" s="391" customFormat="1" ht="18" customHeight="1">
      <c r="A13" s="1728">
        <v>2</v>
      </c>
      <c r="B13" s="307">
        <v>247</v>
      </c>
      <c r="C13" s="308">
        <v>16</v>
      </c>
      <c r="D13" s="308">
        <v>16</v>
      </c>
      <c r="E13" s="308">
        <v>194</v>
      </c>
      <c r="F13" s="308">
        <v>81</v>
      </c>
      <c r="G13" s="308">
        <v>194</v>
      </c>
      <c r="H13" s="308">
        <v>148</v>
      </c>
      <c r="I13" s="308">
        <v>614</v>
      </c>
      <c r="J13" s="308">
        <v>292</v>
      </c>
      <c r="K13" s="308">
        <v>120</v>
      </c>
      <c r="L13" s="308">
        <v>5</v>
      </c>
      <c r="M13" s="308">
        <v>8</v>
      </c>
      <c r="N13" s="308">
        <v>40</v>
      </c>
      <c r="O13" s="308">
        <v>1</v>
      </c>
      <c r="P13" s="308">
        <v>154</v>
      </c>
    </row>
    <row r="14" spans="1:26" s="90" customFormat="1" ht="15" customHeight="1">
      <c r="A14" s="51" t="s">
        <v>4879</v>
      </c>
      <c r="B14" s="51"/>
      <c r="C14" s="51"/>
      <c r="D14" s="51"/>
    </row>
  </sheetData>
  <mergeCells count="16">
    <mergeCell ref="A1:D1"/>
    <mergeCell ref="A2:D2"/>
    <mergeCell ref="K7:K8"/>
    <mergeCell ref="L7:L8"/>
    <mergeCell ref="M7:M8"/>
    <mergeCell ref="N7:P7"/>
    <mergeCell ref="A3:P3"/>
    <mergeCell ref="A6:A8"/>
    <mergeCell ref="B6:J6"/>
    <mergeCell ref="K6:P6"/>
    <mergeCell ref="B7:B8"/>
    <mergeCell ref="C7:D7"/>
    <mergeCell ref="E7:E8"/>
    <mergeCell ref="F7:F8"/>
    <mergeCell ref="G7:H7"/>
    <mergeCell ref="I7:J7"/>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2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3"/>
  <sheetViews>
    <sheetView zoomScale="85" zoomScaleNormal="85" zoomScaleSheetLayoutView="100" workbookViewId="0">
      <selection activeCell="AE12" sqref="AE12"/>
    </sheetView>
  </sheetViews>
  <sheetFormatPr defaultColWidth="9" defaultRowHeight="14.25"/>
  <cols>
    <col min="1" max="1" width="10.625" style="1528" customWidth="1"/>
    <col min="2" max="2" width="6.625" style="1528" customWidth="1"/>
    <col min="3" max="3" width="4.625" style="1528" customWidth="1"/>
    <col min="4" max="4" width="6.125" style="1528" customWidth="1"/>
    <col min="5" max="36" width="4.625" style="1528" customWidth="1"/>
    <col min="37" max="37" width="6.125" style="1528" customWidth="1"/>
    <col min="38" max="16384" width="9" style="1528"/>
  </cols>
  <sheetData>
    <row r="1" spans="1:37"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37"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37" s="2922" customFormat="1" ht="26.1" customHeight="1">
      <c r="A3" s="4062" t="s">
        <v>4990</v>
      </c>
      <c r="B3" s="4062"/>
      <c r="C3" s="4062"/>
      <c r="D3" s="4062"/>
      <c r="E3" s="4062"/>
      <c r="F3" s="4062"/>
      <c r="G3" s="4062"/>
      <c r="H3" s="4062"/>
      <c r="I3" s="4062"/>
      <c r="J3" s="4062"/>
      <c r="K3" s="4062"/>
      <c r="L3" s="4062"/>
      <c r="M3" s="4062"/>
      <c r="N3" s="4062"/>
      <c r="O3" s="4062"/>
      <c r="P3" s="4062"/>
      <c r="Q3" s="4062"/>
      <c r="R3" s="4062"/>
      <c r="S3" s="4062"/>
      <c r="T3" s="4062"/>
      <c r="U3" s="4062"/>
      <c r="V3" s="4062"/>
      <c r="W3" s="4062"/>
      <c r="X3" s="4062"/>
      <c r="Y3" s="4062"/>
      <c r="Z3" s="4062"/>
      <c r="AA3" s="4062"/>
      <c r="AB3" s="4062"/>
      <c r="AC3" s="4062"/>
      <c r="AD3" s="4062"/>
      <c r="AE3" s="4062"/>
      <c r="AF3" s="4062"/>
      <c r="AG3" s="4062"/>
      <c r="AH3" s="4062"/>
      <c r="AI3" s="4062"/>
      <c r="AJ3" s="4062"/>
      <c r="AK3" s="4062"/>
    </row>
    <row r="4" spans="1:37" s="1419" customFormat="1" ht="15" customHeight="1">
      <c r="A4" s="2912"/>
      <c r="B4" s="2912"/>
      <c r="C4" s="2912"/>
      <c r="D4" s="2912"/>
      <c r="E4" s="2912"/>
      <c r="F4" s="2912"/>
      <c r="G4" s="2912"/>
      <c r="H4" s="2912"/>
      <c r="I4" s="2912"/>
      <c r="J4" s="2912"/>
      <c r="K4" s="2912"/>
      <c r="L4" s="2912"/>
      <c r="M4" s="2912"/>
      <c r="N4" s="2912"/>
      <c r="O4" s="2912"/>
      <c r="P4" s="2912"/>
      <c r="Q4" s="2912"/>
      <c r="R4" s="2912"/>
      <c r="S4" s="2912"/>
      <c r="T4" s="2912"/>
      <c r="U4" s="2912"/>
      <c r="V4" s="2912"/>
      <c r="W4" s="2912"/>
      <c r="X4" s="2912"/>
      <c r="Y4" s="2912"/>
      <c r="Z4" s="2912"/>
      <c r="AA4" s="2912"/>
      <c r="AB4" s="2912"/>
      <c r="AC4" s="2912"/>
      <c r="AD4" s="2912"/>
      <c r="AE4" s="2912"/>
      <c r="AF4" s="2912"/>
      <c r="AG4" s="2912"/>
      <c r="AH4" s="2912"/>
      <c r="AI4" s="2912"/>
      <c r="AJ4" s="2912"/>
      <c r="AK4" s="2912"/>
    </row>
    <row r="5" spans="1:37" s="1419" customFormat="1" ht="15" customHeight="1" thickBot="1">
      <c r="A5" s="2912" t="s">
        <v>215</v>
      </c>
      <c r="B5" s="2912"/>
      <c r="C5" s="2912"/>
      <c r="D5" s="2912"/>
      <c r="E5" s="2912"/>
      <c r="F5" s="2912"/>
      <c r="G5" s="2912"/>
      <c r="H5" s="2912"/>
      <c r="I5" s="2912"/>
      <c r="J5" s="2912"/>
      <c r="K5" s="2912"/>
      <c r="L5" s="2912"/>
      <c r="M5" s="2912"/>
      <c r="N5" s="2912"/>
      <c r="O5" s="2912"/>
      <c r="P5" s="2912"/>
      <c r="Q5" s="2912"/>
      <c r="R5" s="2912"/>
      <c r="S5" s="2912"/>
      <c r="T5" s="2912"/>
      <c r="U5" s="2912"/>
      <c r="V5" s="2912"/>
      <c r="W5" s="2912"/>
      <c r="X5" s="2912"/>
      <c r="Y5" s="2912"/>
      <c r="Z5" s="2912"/>
      <c r="AA5" s="2912"/>
      <c r="AB5" s="2912"/>
      <c r="AC5" s="2912"/>
      <c r="AD5" s="2912"/>
      <c r="AE5" s="2912"/>
      <c r="AF5" s="2912"/>
      <c r="AG5" s="2912"/>
      <c r="AH5" s="2912"/>
      <c r="AI5" s="2912"/>
      <c r="AJ5" s="2912"/>
      <c r="AK5" s="2912"/>
    </row>
    <row r="6" spans="1:37" ht="18" customHeight="1" thickTop="1">
      <c r="A6" s="4063" t="s">
        <v>322</v>
      </c>
      <c r="B6" s="4065" t="s">
        <v>25</v>
      </c>
      <c r="C6" s="4067" t="s">
        <v>4989</v>
      </c>
      <c r="D6" s="4069" t="s">
        <v>4988</v>
      </c>
      <c r="E6" s="4071" t="s">
        <v>4975</v>
      </c>
      <c r="F6" s="4071"/>
      <c r="G6" s="4071"/>
      <c r="H6" s="4071"/>
      <c r="I6" s="4071"/>
      <c r="J6" s="4071"/>
      <c r="K6" s="4071"/>
      <c r="L6" s="4071"/>
      <c r="M6" s="4071"/>
      <c r="N6" s="4071"/>
      <c r="O6" s="4071"/>
      <c r="P6" s="4069" t="s">
        <v>4987</v>
      </c>
      <c r="Q6" s="4069" t="s">
        <v>4986</v>
      </c>
      <c r="R6" s="4072" t="s">
        <v>4985</v>
      </c>
      <c r="S6" s="4071" t="s">
        <v>4975</v>
      </c>
      <c r="T6" s="4071"/>
      <c r="U6" s="4071"/>
      <c r="V6" s="4071"/>
      <c r="W6" s="4069" t="s">
        <v>4984</v>
      </c>
      <c r="X6" s="4071" t="s">
        <v>4975</v>
      </c>
      <c r="Y6" s="4071"/>
      <c r="Z6" s="4071"/>
      <c r="AA6" s="4069" t="s">
        <v>4983</v>
      </c>
      <c r="AB6" s="4069" t="s">
        <v>4982</v>
      </c>
      <c r="AC6" s="4069" t="s">
        <v>4981</v>
      </c>
      <c r="AD6" s="4069" t="s">
        <v>4980</v>
      </c>
      <c r="AE6" s="4069" t="s">
        <v>4979</v>
      </c>
      <c r="AF6" s="4069" t="s">
        <v>4978</v>
      </c>
      <c r="AG6" s="4069" t="s">
        <v>4977</v>
      </c>
      <c r="AH6" s="4069" t="s">
        <v>4976</v>
      </c>
      <c r="AI6" s="2921" t="s">
        <v>4975</v>
      </c>
      <c r="AJ6" s="4069" t="s">
        <v>4974</v>
      </c>
      <c r="AK6" s="4074" t="s">
        <v>4973</v>
      </c>
    </row>
    <row r="7" spans="1:37" s="1394" customFormat="1" ht="159.94999999999999" customHeight="1">
      <c r="A7" s="4064"/>
      <c r="B7" s="4066"/>
      <c r="C7" s="4068"/>
      <c r="D7" s="4070"/>
      <c r="E7" s="2919" t="s">
        <v>4972</v>
      </c>
      <c r="F7" s="2919" t="s">
        <v>4971</v>
      </c>
      <c r="G7" s="2919" t="s">
        <v>4970</v>
      </c>
      <c r="H7" s="2919" t="s">
        <v>4969</v>
      </c>
      <c r="I7" s="2919" t="s">
        <v>4968</v>
      </c>
      <c r="J7" s="2920" t="s">
        <v>4967</v>
      </c>
      <c r="K7" s="2919" t="s">
        <v>4966</v>
      </c>
      <c r="L7" s="2919" t="s">
        <v>4965</v>
      </c>
      <c r="M7" s="2919" t="s">
        <v>4964</v>
      </c>
      <c r="N7" s="2919" t="s">
        <v>4963</v>
      </c>
      <c r="O7" s="2919" t="s">
        <v>4962</v>
      </c>
      <c r="P7" s="4070"/>
      <c r="Q7" s="4070"/>
      <c r="R7" s="4073"/>
      <c r="S7" s="2919" t="s">
        <v>4961</v>
      </c>
      <c r="T7" s="2920" t="s">
        <v>4960</v>
      </c>
      <c r="U7" s="2919" t="s">
        <v>4959</v>
      </c>
      <c r="V7" s="2919" t="s">
        <v>4958</v>
      </c>
      <c r="W7" s="4070"/>
      <c r="X7" s="2919" t="s">
        <v>4957</v>
      </c>
      <c r="Y7" s="2919" t="s">
        <v>4956</v>
      </c>
      <c r="Z7" s="2919" t="s">
        <v>4955</v>
      </c>
      <c r="AA7" s="4070"/>
      <c r="AB7" s="4070"/>
      <c r="AC7" s="4070"/>
      <c r="AD7" s="4070"/>
      <c r="AE7" s="4070"/>
      <c r="AF7" s="4070"/>
      <c r="AG7" s="4070"/>
      <c r="AH7" s="4070"/>
      <c r="AI7" s="2919" t="s">
        <v>4599</v>
      </c>
      <c r="AJ7" s="4070"/>
      <c r="AK7" s="4075"/>
    </row>
    <row r="8" spans="1:37" s="2878" customFormat="1" ht="18" customHeight="1">
      <c r="A8" s="2918" t="s">
        <v>420</v>
      </c>
      <c r="B8" s="452">
        <v>4543</v>
      </c>
      <c r="C8" s="448">
        <v>5</v>
      </c>
      <c r="D8" s="448">
        <v>1336</v>
      </c>
      <c r="E8" s="448">
        <v>46</v>
      </c>
      <c r="F8" s="448">
        <v>186</v>
      </c>
      <c r="G8" s="448">
        <v>116</v>
      </c>
      <c r="H8" s="448">
        <v>68</v>
      </c>
      <c r="I8" s="448">
        <v>88</v>
      </c>
      <c r="J8" s="448">
        <v>50</v>
      </c>
      <c r="K8" s="448">
        <v>121</v>
      </c>
      <c r="L8" s="448">
        <v>260</v>
      </c>
      <c r="M8" s="448">
        <v>61</v>
      </c>
      <c r="N8" s="448">
        <v>30</v>
      </c>
      <c r="O8" s="448">
        <v>21</v>
      </c>
      <c r="P8" s="448">
        <v>46</v>
      </c>
      <c r="Q8" s="448">
        <v>20</v>
      </c>
      <c r="R8" s="448">
        <v>695</v>
      </c>
      <c r="S8" s="448">
        <v>74</v>
      </c>
      <c r="T8" s="448">
        <v>274</v>
      </c>
      <c r="U8" s="448">
        <v>60</v>
      </c>
      <c r="V8" s="448">
        <v>215</v>
      </c>
      <c r="W8" s="448">
        <v>346</v>
      </c>
      <c r="X8" s="448">
        <v>31</v>
      </c>
      <c r="Y8" s="448">
        <v>107</v>
      </c>
      <c r="Z8" s="448">
        <v>207</v>
      </c>
      <c r="AA8" s="448">
        <v>51</v>
      </c>
      <c r="AB8" s="448">
        <v>490</v>
      </c>
      <c r="AC8" s="448">
        <v>60</v>
      </c>
      <c r="AD8" s="448">
        <v>7</v>
      </c>
      <c r="AE8" s="448">
        <v>73</v>
      </c>
      <c r="AF8" s="448">
        <v>82</v>
      </c>
      <c r="AG8" s="448">
        <v>225</v>
      </c>
      <c r="AH8" s="448">
        <v>105</v>
      </c>
      <c r="AI8" s="448">
        <v>10</v>
      </c>
      <c r="AJ8" s="448">
        <v>77</v>
      </c>
      <c r="AK8" s="448">
        <v>925</v>
      </c>
    </row>
    <row r="9" spans="1:37" s="2878" customFormat="1" ht="18" customHeight="1">
      <c r="A9" s="2916">
        <v>29</v>
      </c>
      <c r="B9" s="452">
        <v>4564</v>
      </c>
      <c r="C9" s="448">
        <v>10</v>
      </c>
      <c r="D9" s="448">
        <v>1347</v>
      </c>
      <c r="E9" s="448">
        <v>49</v>
      </c>
      <c r="F9" s="448">
        <v>180</v>
      </c>
      <c r="G9" s="448">
        <v>135</v>
      </c>
      <c r="H9" s="448">
        <v>68</v>
      </c>
      <c r="I9" s="448">
        <v>87</v>
      </c>
      <c r="J9" s="448">
        <v>50</v>
      </c>
      <c r="K9" s="448">
        <v>132</v>
      </c>
      <c r="L9" s="448">
        <v>279</v>
      </c>
      <c r="M9" s="448">
        <v>60</v>
      </c>
      <c r="N9" s="448">
        <v>9</v>
      </c>
      <c r="O9" s="448">
        <v>27</v>
      </c>
      <c r="P9" s="448">
        <v>50</v>
      </c>
      <c r="Q9" s="448">
        <v>26</v>
      </c>
      <c r="R9" s="448">
        <v>692</v>
      </c>
      <c r="S9" s="448">
        <v>81</v>
      </c>
      <c r="T9" s="448">
        <v>287</v>
      </c>
      <c r="U9" s="448">
        <v>58</v>
      </c>
      <c r="V9" s="448">
        <v>202</v>
      </c>
      <c r="W9" s="448">
        <v>384</v>
      </c>
      <c r="X9" s="448">
        <v>39</v>
      </c>
      <c r="Y9" s="448">
        <v>123</v>
      </c>
      <c r="Z9" s="448">
        <v>215</v>
      </c>
      <c r="AA9" s="448">
        <v>69</v>
      </c>
      <c r="AB9" s="448">
        <v>375</v>
      </c>
      <c r="AC9" s="448">
        <v>62</v>
      </c>
      <c r="AD9" s="448">
        <v>9</v>
      </c>
      <c r="AE9" s="448">
        <v>81</v>
      </c>
      <c r="AF9" s="448">
        <v>77</v>
      </c>
      <c r="AG9" s="448">
        <v>287</v>
      </c>
      <c r="AH9" s="448">
        <v>125</v>
      </c>
      <c r="AI9" s="448">
        <v>9</v>
      </c>
      <c r="AJ9" s="448">
        <v>69</v>
      </c>
      <c r="AK9" s="448">
        <v>901</v>
      </c>
    </row>
    <row r="10" spans="1:37" s="2878" customFormat="1" ht="18" customHeight="1">
      <c r="A10" s="2917">
        <v>30</v>
      </c>
      <c r="B10" s="452">
        <v>4577</v>
      </c>
      <c r="C10" s="448">
        <v>10</v>
      </c>
      <c r="D10" s="448">
        <v>1301</v>
      </c>
      <c r="E10" s="448">
        <v>39</v>
      </c>
      <c r="F10" s="448">
        <v>163</v>
      </c>
      <c r="G10" s="448">
        <v>130</v>
      </c>
      <c r="H10" s="448">
        <v>62</v>
      </c>
      <c r="I10" s="448">
        <v>86</v>
      </c>
      <c r="J10" s="448">
        <v>65</v>
      </c>
      <c r="K10" s="448">
        <v>113</v>
      </c>
      <c r="L10" s="448">
        <v>258</v>
      </c>
      <c r="M10" s="448">
        <v>57</v>
      </c>
      <c r="N10" s="448">
        <v>30</v>
      </c>
      <c r="O10" s="448">
        <v>25</v>
      </c>
      <c r="P10" s="448">
        <v>49</v>
      </c>
      <c r="Q10" s="448">
        <v>28</v>
      </c>
      <c r="R10" s="448">
        <v>692</v>
      </c>
      <c r="S10" s="448">
        <v>58</v>
      </c>
      <c r="T10" s="448">
        <v>288</v>
      </c>
      <c r="U10" s="448">
        <v>62</v>
      </c>
      <c r="V10" s="448">
        <v>211</v>
      </c>
      <c r="W10" s="448">
        <v>343</v>
      </c>
      <c r="X10" s="448">
        <v>32</v>
      </c>
      <c r="Y10" s="448">
        <v>101</v>
      </c>
      <c r="Z10" s="448">
        <v>206</v>
      </c>
      <c r="AA10" s="448">
        <v>71</v>
      </c>
      <c r="AB10" s="448">
        <v>346</v>
      </c>
      <c r="AC10" s="448">
        <v>75</v>
      </c>
      <c r="AD10" s="448">
        <v>2</v>
      </c>
      <c r="AE10" s="448">
        <v>80</v>
      </c>
      <c r="AF10" s="448">
        <v>82</v>
      </c>
      <c r="AG10" s="448">
        <v>311</v>
      </c>
      <c r="AH10" s="448">
        <v>151</v>
      </c>
      <c r="AI10" s="448">
        <v>16</v>
      </c>
      <c r="AJ10" s="448">
        <v>73</v>
      </c>
      <c r="AK10" s="448">
        <v>963</v>
      </c>
    </row>
    <row r="11" spans="1:37" s="2878" customFormat="1" ht="18" customHeight="1">
      <c r="A11" s="2916" t="s">
        <v>671</v>
      </c>
      <c r="B11" s="452">
        <v>4863</v>
      </c>
      <c r="C11" s="448">
        <v>6</v>
      </c>
      <c r="D11" s="448">
        <v>1363</v>
      </c>
      <c r="E11" s="448">
        <v>50</v>
      </c>
      <c r="F11" s="448">
        <v>134</v>
      </c>
      <c r="G11" s="448">
        <v>155</v>
      </c>
      <c r="H11" s="448">
        <v>59</v>
      </c>
      <c r="I11" s="448">
        <v>76</v>
      </c>
      <c r="J11" s="448">
        <v>70</v>
      </c>
      <c r="K11" s="448">
        <v>121</v>
      </c>
      <c r="L11" s="448">
        <v>269</v>
      </c>
      <c r="M11" s="448">
        <v>46</v>
      </c>
      <c r="N11" s="448">
        <v>30</v>
      </c>
      <c r="O11" s="448">
        <v>27</v>
      </c>
      <c r="P11" s="448">
        <v>42</v>
      </c>
      <c r="Q11" s="448">
        <v>23</v>
      </c>
      <c r="R11" s="448">
        <v>723</v>
      </c>
      <c r="S11" s="448">
        <v>60</v>
      </c>
      <c r="T11" s="448">
        <v>290</v>
      </c>
      <c r="U11" s="448">
        <v>76</v>
      </c>
      <c r="V11" s="448">
        <v>228</v>
      </c>
      <c r="W11" s="448">
        <v>367</v>
      </c>
      <c r="X11" s="448">
        <v>42</v>
      </c>
      <c r="Y11" s="448">
        <v>125</v>
      </c>
      <c r="Z11" s="448">
        <v>191</v>
      </c>
      <c r="AA11" s="448">
        <v>50</v>
      </c>
      <c r="AB11" s="448">
        <v>402</v>
      </c>
      <c r="AC11" s="448">
        <v>60</v>
      </c>
      <c r="AD11" s="448">
        <v>2</v>
      </c>
      <c r="AE11" s="448">
        <v>84</v>
      </c>
      <c r="AF11" s="448">
        <v>92</v>
      </c>
      <c r="AG11" s="448">
        <v>376</v>
      </c>
      <c r="AH11" s="448">
        <v>120</v>
      </c>
      <c r="AI11" s="448">
        <v>7</v>
      </c>
      <c r="AJ11" s="448">
        <v>93</v>
      </c>
      <c r="AK11" s="448">
        <v>1060</v>
      </c>
    </row>
    <row r="12" spans="1:37" s="2914" customFormat="1" ht="18" customHeight="1">
      <c r="A12" s="416">
        <v>2</v>
      </c>
      <c r="B12" s="2915">
        <f>SUM(C12:D12,P12:R12,W12,AA12:AH12,AJ12:AK12)</f>
        <v>4651</v>
      </c>
      <c r="C12" s="443">
        <v>11</v>
      </c>
      <c r="D12" s="443">
        <v>1334</v>
      </c>
      <c r="E12" s="443">
        <v>52</v>
      </c>
      <c r="F12" s="443">
        <v>154</v>
      </c>
      <c r="G12" s="443">
        <v>158</v>
      </c>
      <c r="H12" s="443">
        <v>44</v>
      </c>
      <c r="I12" s="443">
        <v>71</v>
      </c>
      <c r="J12" s="443">
        <v>61</v>
      </c>
      <c r="K12" s="443">
        <v>121</v>
      </c>
      <c r="L12" s="443">
        <v>265</v>
      </c>
      <c r="M12" s="443">
        <v>48</v>
      </c>
      <c r="N12" s="443">
        <v>25</v>
      </c>
      <c r="O12" s="443">
        <v>28</v>
      </c>
      <c r="P12" s="443">
        <v>49</v>
      </c>
      <c r="Q12" s="443">
        <v>22</v>
      </c>
      <c r="R12" s="443">
        <v>698</v>
      </c>
      <c r="S12" s="443">
        <v>58</v>
      </c>
      <c r="T12" s="443">
        <v>276</v>
      </c>
      <c r="U12" s="443">
        <v>61</v>
      </c>
      <c r="V12" s="443">
        <v>233</v>
      </c>
      <c r="W12" s="443">
        <v>333</v>
      </c>
      <c r="X12" s="443">
        <v>28</v>
      </c>
      <c r="Y12" s="443">
        <v>131</v>
      </c>
      <c r="Z12" s="443">
        <v>165</v>
      </c>
      <c r="AA12" s="443">
        <v>75</v>
      </c>
      <c r="AB12" s="443">
        <v>284</v>
      </c>
      <c r="AC12" s="443">
        <v>59</v>
      </c>
      <c r="AD12" s="443">
        <v>6</v>
      </c>
      <c r="AE12" s="443">
        <v>76</v>
      </c>
      <c r="AF12" s="443">
        <v>100</v>
      </c>
      <c r="AG12" s="443">
        <v>370</v>
      </c>
      <c r="AH12" s="443">
        <v>134</v>
      </c>
      <c r="AI12" s="443">
        <v>9</v>
      </c>
      <c r="AJ12" s="443">
        <v>78</v>
      </c>
      <c r="AK12" s="443">
        <v>1022</v>
      </c>
    </row>
    <row r="13" spans="1:37" s="1419" customFormat="1" ht="15" customHeight="1">
      <c r="A13" s="2913" t="s">
        <v>4954</v>
      </c>
      <c r="B13" s="2913"/>
      <c r="C13" s="2913"/>
      <c r="D13" s="2913"/>
      <c r="E13" s="2912"/>
      <c r="F13" s="2912"/>
      <c r="G13" s="2912"/>
      <c r="H13" s="2912"/>
      <c r="I13" s="2912"/>
      <c r="J13" s="2912"/>
      <c r="K13" s="2912"/>
      <c r="L13" s="2912"/>
      <c r="M13" s="2912"/>
      <c r="N13" s="2912"/>
      <c r="O13" s="2912"/>
      <c r="P13" s="2912"/>
      <c r="Q13" s="2912"/>
      <c r="R13" s="2912"/>
      <c r="S13" s="2912"/>
      <c r="T13" s="2912"/>
      <c r="U13" s="2912"/>
      <c r="V13" s="2912"/>
      <c r="W13" s="2912"/>
      <c r="X13" s="2912"/>
      <c r="Y13" s="2912"/>
      <c r="Z13" s="2912"/>
      <c r="AA13" s="2912"/>
      <c r="AB13" s="2912"/>
      <c r="AC13" s="2912"/>
      <c r="AD13" s="2912"/>
      <c r="AE13" s="2912"/>
      <c r="AF13" s="2912"/>
      <c r="AG13" s="2912"/>
      <c r="AH13" s="2912"/>
      <c r="AI13" s="2912"/>
      <c r="AJ13" s="2912"/>
      <c r="AK13" s="2912"/>
    </row>
  </sheetData>
  <mergeCells count="24">
    <mergeCell ref="R6:R7"/>
    <mergeCell ref="S6:V6"/>
    <mergeCell ref="AK6:AK7"/>
    <mergeCell ref="W6:W7"/>
    <mergeCell ref="X6:Z6"/>
    <mergeCell ref="AA6:AA7"/>
    <mergeCell ref="AG6:AG7"/>
    <mergeCell ref="AH6:AH7"/>
    <mergeCell ref="A1:D1"/>
    <mergeCell ref="A2:D2"/>
    <mergeCell ref="A3:AK3"/>
    <mergeCell ref="A6:A7"/>
    <mergeCell ref="B6:B7"/>
    <mergeCell ref="C6:C7"/>
    <mergeCell ref="D6:D7"/>
    <mergeCell ref="E6:O6"/>
    <mergeCell ref="P6:P7"/>
    <mergeCell ref="Q6:Q7"/>
    <mergeCell ref="AB6:AB7"/>
    <mergeCell ref="AC6:AC7"/>
    <mergeCell ref="AJ6:AJ7"/>
    <mergeCell ref="AD6:AD7"/>
    <mergeCell ref="AE6:AE7"/>
    <mergeCell ref="AF6:AF7"/>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5"/>
  <sheetViews>
    <sheetView zoomScale="85" zoomScaleNormal="85" zoomScaleSheetLayoutView="100" workbookViewId="0">
      <selection sqref="A1:D1"/>
    </sheetView>
  </sheetViews>
  <sheetFormatPr defaultColWidth="9" defaultRowHeight="14.25"/>
  <cols>
    <col min="1" max="1" width="10.25" style="1528" customWidth="1"/>
    <col min="2" max="31" width="5.375" style="1528" customWidth="1"/>
    <col min="32" max="16384" width="9" style="1528"/>
  </cols>
  <sheetData>
    <row r="1" spans="1:31"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31"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31" s="2922" customFormat="1" ht="26.1" customHeight="1">
      <c r="A3" s="4076" t="s">
        <v>5013</v>
      </c>
      <c r="B3" s="4076"/>
      <c r="C3" s="4076"/>
      <c r="D3" s="4076"/>
      <c r="E3" s="4076"/>
      <c r="F3" s="4076"/>
      <c r="G3" s="4076"/>
      <c r="H3" s="4076"/>
      <c r="I3" s="4076"/>
      <c r="J3" s="4076"/>
      <c r="K3" s="4076"/>
      <c r="L3" s="4076"/>
      <c r="M3" s="4076"/>
      <c r="N3" s="4076"/>
      <c r="O3" s="4076"/>
      <c r="P3" s="4076"/>
      <c r="Q3" s="4076"/>
      <c r="R3" s="4076"/>
      <c r="S3" s="4076"/>
      <c r="T3" s="4076"/>
      <c r="U3" s="4076"/>
      <c r="V3" s="4076"/>
      <c r="W3" s="4076"/>
      <c r="X3" s="4076"/>
      <c r="Y3" s="4076"/>
      <c r="Z3" s="4076"/>
      <c r="AA3" s="4076"/>
      <c r="AB3" s="4076"/>
      <c r="AC3" s="4076"/>
      <c r="AD3" s="4076"/>
      <c r="AE3" s="4076"/>
    </row>
    <row r="4" spans="1:31" s="1419" customFormat="1" ht="15" customHeight="1">
      <c r="A4" s="2912"/>
      <c r="B4" s="2912"/>
      <c r="C4" s="2912"/>
      <c r="D4" s="2912"/>
      <c r="E4" s="2912"/>
      <c r="F4" s="2912"/>
      <c r="G4" s="2912"/>
      <c r="H4" s="2912"/>
      <c r="I4" s="2912"/>
      <c r="J4" s="2912"/>
      <c r="K4" s="2912"/>
      <c r="L4" s="2912"/>
      <c r="M4" s="2912"/>
      <c r="N4" s="2912"/>
      <c r="O4" s="2912"/>
      <c r="P4" s="2912"/>
      <c r="Q4" s="2912"/>
      <c r="R4" s="2912"/>
      <c r="S4" s="2912"/>
      <c r="T4" s="2912"/>
      <c r="U4" s="2912"/>
      <c r="V4" s="2912"/>
      <c r="W4" s="2912"/>
      <c r="X4" s="2912"/>
      <c r="Y4" s="2912"/>
      <c r="Z4" s="2912"/>
      <c r="AA4" s="2912"/>
      <c r="AB4" s="2912"/>
      <c r="AC4" s="2912"/>
      <c r="AD4" s="2912"/>
      <c r="AE4" s="2912"/>
    </row>
    <row r="5" spans="1:31" s="1419" customFormat="1" ht="15" customHeight="1" thickBot="1">
      <c r="A5" s="4077" t="s">
        <v>215</v>
      </c>
      <c r="B5" s="4077"/>
      <c r="C5" s="2912"/>
      <c r="D5" s="2912"/>
      <c r="E5" s="2912"/>
      <c r="F5" s="2912"/>
      <c r="G5" s="2912"/>
      <c r="H5" s="2912"/>
      <c r="I5" s="2912"/>
      <c r="J5" s="2912"/>
      <c r="K5" s="2912"/>
      <c r="L5" s="2912"/>
      <c r="M5" s="2912"/>
      <c r="N5" s="2912"/>
      <c r="O5" s="2912"/>
      <c r="P5" s="2912"/>
      <c r="Q5" s="2912"/>
      <c r="R5" s="2912"/>
      <c r="S5" s="2912"/>
      <c r="T5" s="2912"/>
      <c r="U5" s="2912"/>
      <c r="V5" s="2912"/>
      <c r="W5" s="2912"/>
      <c r="X5" s="2912"/>
      <c r="Y5" s="2912"/>
      <c r="Z5" s="2912"/>
      <c r="AA5" s="2912"/>
      <c r="AB5" s="2912"/>
      <c r="AC5" s="2912"/>
      <c r="AD5" s="2912"/>
      <c r="AE5" s="2912"/>
    </row>
    <row r="6" spans="1:31" s="2928" customFormat="1" ht="180" customHeight="1" thickTop="1">
      <c r="A6" s="2939" t="s">
        <v>322</v>
      </c>
      <c r="B6" s="2938" t="s">
        <v>25</v>
      </c>
      <c r="C6" s="2937" t="s">
        <v>5012</v>
      </c>
      <c r="D6" s="2932" t="s">
        <v>5011</v>
      </c>
      <c r="E6" s="2931" t="s">
        <v>5010</v>
      </c>
      <c r="F6" s="2931" t="s">
        <v>5009</v>
      </c>
      <c r="G6" s="2931" t="s">
        <v>5008</v>
      </c>
      <c r="H6" s="2934" t="s">
        <v>5007</v>
      </c>
      <c r="I6" s="2935" t="s">
        <v>5006</v>
      </c>
      <c r="J6" s="2932" t="s">
        <v>5005</v>
      </c>
      <c r="K6" s="2931" t="s">
        <v>5004</v>
      </c>
      <c r="L6" s="2932" t="s">
        <v>5003</v>
      </c>
      <c r="M6" s="2931" t="s">
        <v>5002</v>
      </c>
      <c r="N6" s="2936" t="s">
        <v>4985</v>
      </c>
      <c r="O6" s="2931" t="s">
        <v>4984</v>
      </c>
      <c r="P6" s="2931" t="s">
        <v>5001</v>
      </c>
      <c r="Q6" s="2931" t="s">
        <v>4982</v>
      </c>
      <c r="R6" s="2931" t="s">
        <v>4980</v>
      </c>
      <c r="S6" s="2931" t="s">
        <v>5000</v>
      </c>
      <c r="T6" s="2931" t="s">
        <v>4979</v>
      </c>
      <c r="U6" s="2931" t="s">
        <v>4978</v>
      </c>
      <c r="V6" s="2933" t="s">
        <v>4999</v>
      </c>
      <c r="W6" s="2931" t="s">
        <v>4998</v>
      </c>
      <c r="X6" s="2935" t="s">
        <v>4997</v>
      </c>
      <c r="Y6" s="2934" t="s">
        <v>4996</v>
      </c>
      <c r="Z6" s="2933" t="s">
        <v>4995</v>
      </c>
      <c r="AA6" s="2932" t="s">
        <v>4994</v>
      </c>
      <c r="AB6" s="2931" t="s">
        <v>4993</v>
      </c>
      <c r="AC6" s="2931" t="s">
        <v>4976</v>
      </c>
      <c r="AD6" s="2930" t="s">
        <v>4992</v>
      </c>
      <c r="AE6" s="2929" t="s">
        <v>4973</v>
      </c>
    </row>
    <row r="7" spans="1:31" ht="18" customHeight="1">
      <c r="A7" s="2927" t="s">
        <v>420</v>
      </c>
      <c r="B7" s="419">
        <v>5</v>
      </c>
      <c r="C7" s="418" t="s">
        <v>432</v>
      </c>
      <c r="D7" s="418" t="s">
        <v>432</v>
      </c>
      <c r="E7" s="418" t="s">
        <v>432</v>
      </c>
      <c r="F7" s="418" t="s">
        <v>432</v>
      </c>
      <c r="G7" s="418" t="s">
        <v>432</v>
      </c>
      <c r="H7" s="418" t="s">
        <v>432</v>
      </c>
      <c r="I7" s="418" t="s">
        <v>432</v>
      </c>
      <c r="J7" s="418" t="s">
        <v>432</v>
      </c>
      <c r="K7" s="418" t="s">
        <v>432</v>
      </c>
      <c r="L7" s="418" t="s">
        <v>432</v>
      </c>
      <c r="M7" s="418" t="s">
        <v>432</v>
      </c>
      <c r="N7" s="418" t="s">
        <v>432</v>
      </c>
      <c r="O7" s="418" t="s">
        <v>432</v>
      </c>
      <c r="P7" s="418" t="s">
        <v>432</v>
      </c>
      <c r="Q7" s="418" t="s">
        <v>432</v>
      </c>
      <c r="R7" s="418" t="s">
        <v>432</v>
      </c>
      <c r="S7" s="418" t="s">
        <v>432</v>
      </c>
      <c r="T7" s="418" t="s">
        <v>432</v>
      </c>
      <c r="U7" s="418" t="s">
        <v>432</v>
      </c>
      <c r="V7" s="418" t="s">
        <v>432</v>
      </c>
      <c r="W7" s="418" t="s">
        <v>432</v>
      </c>
      <c r="X7" s="418">
        <v>2</v>
      </c>
      <c r="Y7" s="418" t="s">
        <v>432</v>
      </c>
      <c r="Z7" s="418" t="s">
        <v>432</v>
      </c>
      <c r="AA7" s="418">
        <v>2</v>
      </c>
      <c r="AB7" s="418">
        <v>1</v>
      </c>
      <c r="AC7" s="418" t="s">
        <v>432</v>
      </c>
      <c r="AD7" s="418" t="s">
        <v>432</v>
      </c>
      <c r="AE7" s="418" t="s">
        <v>432</v>
      </c>
    </row>
    <row r="8" spans="1:31" s="2878" customFormat="1" ht="18" customHeight="1">
      <c r="A8" s="2926">
        <v>29</v>
      </c>
      <c r="B8" s="419">
        <v>3</v>
      </c>
      <c r="C8" s="418" t="s">
        <v>432</v>
      </c>
      <c r="D8" s="418" t="s">
        <v>432</v>
      </c>
      <c r="E8" s="418" t="s">
        <v>432</v>
      </c>
      <c r="F8" s="418" t="s">
        <v>432</v>
      </c>
      <c r="G8" s="418" t="s">
        <v>432</v>
      </c>
      <c r="H8" s="418" t="s">
        <v>432</v>
      </c>
      <c r="I8" s="418" t="s">
        <v>432</v>
      </c>
      <c r="J8" s="418" t="s">
        <v>432</v>
      </c>
      <c r="K8" s="418" t="s">
        <v>432</v>
      </c>
      <c r="L8" s="418" t="s">
        <v>432</v>
      </c>
      <c r="M8" s="418" t="s">
        <v>432</v>
      </c>
      <c r="N8" s="418" t="s">
        <v>432</v>
      </c>
      <c r="O8" s="418" t="s">
        <v>432</v>
      </c>
      <c r="P8" s="418" t="s">
        <v>432</v>
      </c>
      <c r="Q8" s="418" t="s">
        <v>432</v>
      </c>
      <c r="R8" s="418" t="s">
        <v>432</v>
      </c>
      <c r="S8" s="418" t="s">
        <v>432</v>
      </c>
      <c r="T8" s="418" t="s">
        <v>432</v>
      </c>
      <c r="U8" s="418" t="s">
        <v>432</v>
      </c>
      <c r="V8" s="418">
        <v>1</v>
      </c>
      <c r="W8" s="418" t="s">
        <v>432</v>
      </c>
      <c r="X8" s="418" t="s">
        <v>432</v>
      </c>
      <c r="Y8" s="418" t="s">
        <v>432</v>
      </c>
      <c r="Z8" s="418" t="s">
        <v>432</v>
      </c>
      <c r="AA8" s="418">
        <v>1</v>
      </c>
      <c r="AB8" s="418" t="s">
        <v>432</v>
      </c>
      <c r="AC8" s="418" t="s">
        <v>432</v>
      </c>
      <c r="AD8" s="418" t="s">
        <v>432</v>
      </c>
      <c r="AE8" s="418">
        <v>1</v>
      </c>
    </row>
    <row r="9" spans="1:31" ht="18" customHeight="1">
      <c r="A9" s="2927">
        <v>30</v>
      </c>
      <c r="B9" s="419">
        <v>7</v>
      </c>
      <c r="C9" s="418" t="s">
        <v>432</v>
      </c>
      <c r="D9" s="418" t="s">
        <v>432</v>
      </c>
      <c r="E9" s="418" t="s">
        <v>432</v>
      </c>
      <c r="F9" s="418" t="s">
        <v>432</v>
      </c>
      <c r="G9" s="418" t="s">
        <v>432</v>
      </c>
      <c r="H9" s="418" t="s">
        <v>432</v>
      </c>
      <c r="I9" s="418" t="s">
        <v>432</v>
      </c>
      <c r="J9" s="418" t="s">
        <v>432</v>
      </c>
      <c r="K9" s="418" t="s">
        <v>432</v>
      </c>
      <c r="L9" s="418" t="s">
        <v>432</v>
      </c>
      <c r="M9" s="418" t="s">
        <v>432</v>
      </c>
      <c r="N9" s="418" t="s">
        <v>432</v>
      </c>
      <c r="O9" s="418" t="s">
        <v>432</v>
      </c>
      <c r="P9" s="418" t="s">
        <v>432</v>
      </c>
      <c r="Q9" s="418" t="s">
        <v>432</v>
      </c>
      <c r="R9" s="418" t="s">
        <v>432</v>
      </c>
      <c r="S9" s="418" t="s">
        <v>432</v>
      </c>
      <c r="T9" s="418" t="s">
        <v>432</v>
      </c>
      <c r="U9" s="418" t="s">
        <v>432</v>
      </c>
      <c r="V9" s="418" t="s">
        <v>432</v>
      </c>
      <c r="W9" s="418" t="s">
        <v>432</v>
      </c>
      <c r="X9" s="418">
        <v>1</v>
      </c>
      <c r="Y9" s="418" t="s">
        <v>432</v>
      </c>
      <c r="Z9" s="418" t="s">
        <v>432</v>
      </c>
      <c r="AA9" s="418">
        <v>1</v>
      </c>
      <c r="AB9" s="418">
        <v>2</v>
      </c>
      <c r="AC9" s="418">
        <v>1</v>
      </c>
      <c r="AD9" s="418" t="s">
        <v>432</v>
      </c>
      <c r="AE9" s="418">
        <v>2</v>
      </c>
    </row>
    <row r="10" spans="1:31" s="2878" customFormat="1" ht="18" customHeight="1">
      <c r="A10" s="2926" t="s">
        <v>4633</v>
      </c>
      <c r="B10" s="419">
        <v>6</v>
      </c>
      <c r="C10" s="418">
        <v>1</v>
      </c>
      <c r="D10" s="418" t="s">
        <v>432</v>
      </c>
      <c r="E10" s="418" t="s">
        <v>432</v>
      </c>
      <c r="F10" s="418" t="s">
        <v>432</v>
      </c>
      <c r="G10" s="418" t="s">
        <v>432</v>
      </c>
      <c r="H10" s="418" t="s">
        <v>432</v>
      </c>
      <c r="I10" s="418" t="s">
        <v>432</v>
      </c>
      <c r="J10" s="418" t="s">
        <v>432</v>
      </c>
      <c r="K10" s="418" t="s">
        <v>432</v>
      </c>
      <c r="L10" s="418" t="s">
        <v>432</v>
      </c>
      <c r="M10" s="418" t="s">
        <v>432</v>
      </c>
      <c r="N10" s="418" t="s">
        <v>432</v>
      </c>
      <c r="O10" s="418" t="s">
        <v>432</v>
      </c>
      <c r="P10" s="418" t="s">
        <v>432</v>
      </c>
      <c r="Q10" s="418" t="s">
        <v>432</v>
      </c>
      <c r="R10" s="418" t="s">
        <v>432</v>
      </c>
      <c r="S10" s="418" t="s">
        <v>432</v>
      </c>
      <c r="T10" s="418" t="s">
        <v>432</v>
      </c>
      <c r="U10" s="418" t="s">
        <v>432</v>
      </c>
      <c r="V10" s="418" t="s">
        <v>432</v>
      </c>
      <c r="W10" s="418" t="s">
        <v>432</v>
      </c>
      <c r="X10" s="418" t="s">
        <v>432</v>
      </c>
      <c r="Y10" s="418" t="s">
        <v>432</v>
      </c>
      <c r="Z10" s="418" t="s">
        <v>432</v>
      </c>
      <c r="AA10" s="418">
        <v>2</v>
      </c>
      <c r="AB10" s="418" t="s">
        <v>432</v>
      </c>
      <c r="AC10" s="418" t="s">
        <v>432</v>
      </c>
      <c r="AD10" s="418" t="s">
        <v>432</v>
      </c>
      <c r="AE10" s="418">
        <v>3</v>
      </c>
    </row>
    <row r="11" spans="1:31" s="2914" customFormat="1" ht="18" customHeight="1">
      <c r="A11" s="2925">
        <v>2</v>
      </c>
      <c r="B11" s="415">
        <f>SUM(C11:AE11)</f>
        <v>2</v>
      </c>
      <c r="C11" s="2924" t="s">
        <v>443</v>
      </c>
      <c r="D11" s="414">
        <v>1</v>
      </c>
      <c r="E11" s="2924" t="s">
        <v>443</v>
      </c>
      <c r="F11" s="2924" t="s">
        <v>443</v>
      </c>
      <c r="G11" s="2924" t="s">
        <v>443</v>
      </c>
      <c r="H11" s="2924" t="s">
        <v>443</v>
      </c>
      <c r="I11" s="2924" t="s">
        <v>443</v>
      </c>
      <c r="J11" s="2924" t="s">
        <v>443</v>
      </c>
      <c r="K11" s="2924" t="s">
        <v>443</v>
      </c>
      <c r="L11" s="2924" t="s">
        <v>443</v>
      </c>
      <c r="M11" s="2924" t="s">
        <v>443</v>
      </c>
      <c r="N11" s="2924" t="s">
        <v>443</v>
      </c>
      <c r="O11" s="2924" t="s">
        <v>443</v>
      </c>
      <c r="P11" s="2924" t="s">
        <v>443</v>
      </c>
      <c r="Q11" s="2924" t="s">
        <v>443</v>
      </c>
      <c r="R11" s="2924" t="s">
        <v>443</v>
      </c>
      <c r="S11" s="2924" t="s">
        <v>443</v>
      </c>
      <c r="T11" s="2924" t="s">
        <v>443</v>
      </c>
      <c r="U11" s="2924" t="s">
        <v>443</v>
      </c>
      <c r="V11" s="2924" t="s">
        <v>443</v>
      </c>
      <c r="W11" s="2924" t="s">
        <v>443</v>
      </c>
      <c r="X11" s="2924" t="s">
        <v>443</v>
      </c>
      <c r="Y11" s="2924" t="s">
        <v>443</v>
      </c>
      <c r="Z11" s="2924" t="s">
        <v>443</v>
      </c>
      <c r="AA11" s="2924" t="s">
        <v>443</v>
      </c>
      <c r="AB11" s="2924" t="s">
        <v>443</v>
      </c>
      <c r="AC11" s="414">
        <v>1</v>
      </c>
      <c r="AD11" s="414" t="s">
        <v>443</v>
      </c>
      <c r="AE11" s="2924" t="s">
        <v>443</v>
      </c>
    </row>
    <row r="12" spans="1:31" s="1419" customFormat="1" ht="15" customHeight="1">
      <c r="A12" s="2913" t="s">
        <v>4991</v>
      </c>
      <c r="B12" s="2913"/>
      <c r="C12" s="2913"/>
      <c r="D12" s="2913"/>
      <c r="E12" s="2913"/>
      <c r="F12" s="2913"/>
      <c r="G12" s="2913"/>
      <c r="H12" s="2913"/>
      <c r="I12" s="2913"/>
      <c r="J12" s="2913"/>
      <c r="K12" s="2913"/>
      <c r="L12" s="2913"/>
      <c r="M12" s="2913"/>
      <c r="N12" s="2913"/>
      <c r="O12" s="2913"/>
      <c r="P12" s="2913"/>
      <c r="Q12" s="2913"/>
      <c r="R12" s="2913"/>
      <c r="S12" s="2913"/>
      <c r="T12" s="2913"/>
      <c r="U12" s="2913"/>
      <c r="V12" s="2913"/>
      <c r="W12" s="2913"/>
      <c r="X12" s="2913"/>
      <c r="Y12" s="2913"/>
      <c r="Z12" s="2913"/>
      <c r="AA12" s="2913"/>
      <c r="AB12" s="2913"/>
      <c r="AC12" s="2913"/>
      <c r="AD12" s="2913"/>
      <c r="AE12" s="2913"/>
    </row>
    <row r="13" spans="1:31" s="1419" customFormat="1" ht="15" customHeight="1">
      <c r="A13" s="2912" t="s">
        <v>4954</v>
      </c>
      <c r="B13" s="2912"/>
      <c r="C13" s="2912"/>
      <c r="D13" s="2912"/>
      <c r="E13" s="2923"/>
      <c r="F13" s="2923"/>
      <c r="G13" s="2923"/>
      <c r="H13" s="2923"/>
      <c r="I13" s="2923"/>
      <c r="J13" s="2923"/>
      <c r="K13" s="2923"/>
      <c r="L13" s="2923"/>
      <c r="M13" s="2923"/>
      <c r="N13" s="2923"/>
      <c r="O13" s="2923"/>
      <c r="P13" s="2923"/>
      <c r="Q13" s="2923"/>
      <c r="R13" s="2923"/>
      <c r="S13" s="2923"/>
      <c r="T13" s="2923"/>
      <c r="U13" s="2923"/>
      <c r="V13" s="2923"/>
      <c r="W13" s="2923"/>
      <c r="X13" s="2923"/>
      <c r="Y13" s="2923"/>
      <c r="Z13" s="2923"/>
      <c r="AA13" s="2923"/>
      <c r="AB13" s="2923"/>
      <c r="AC13" s="2923"/>
      <c r="AD13" s="2923"/>
      <c r="AE13" s="2923"/>
    </row>
    <row r="14" spans="1:31" s="1419" customFormat="1" ht="15" customHeight="1"/>
    <row r="15" spans="1:31" s="1419" customFormat="1" ht="15" customHeight="1"/>
  </sheetData>
  <mergeCells count="4">
    <mergeCell ref="A3:AE3"/>
    <mergeCell ref="A5:B5"/>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zoomScaleNormal="100" zoomScaleSheetLayoutView="100" workbookViewId="0">
      <selection activeCell="G7" sqref="G7"/>
    </sheetView>
  </sheetViews>
  <sheetFormatPr defaultColWidth="9" defaultRowHeight="14.25"/>
  <cols>
    <col min="1" max="1" width="12.625" style="408" customWidth="1"/>
    <col min="2" max="6" width="18.625" style="408" customWidth="1"/>
    <col min="7" max="7" width="19.875" style="408" customWidth="1"/>
    <col min="8" max="16384" width="9" style="408"/>
  </cols>
  <sheetData>
    <row r="1" spans="1:7" s="1763" customFormat="1" ht="20.100000000000001" customHeight="1">
      <c r="A1" s="3046" t="str">
        <f>HYPERLINK("#目次!A1","【目次に戻る】")</f>
        <v>【目次に戻る】</v>
      </c>
      <c r="B1" s="3046"/>
      <c r="C1" s="3046"/>
      <c r="D1" s="3046"/>
      <c r="E1" s="1762"/>
      <c r="F1" s="1762"/>
      <c r="G1" s="1762"/>
    </row>
    <row r="2" spans="1:7" s="1763" customFormat="1" ht="20.100000000000001" customHeight="1">
      <c r="A2" s="3046" t="str">
        <f>HYPERLINK("#業務所管課別目次!A1","【業務所管課別目次に戻る】")</f>
        <v>【業務所管課別目次に戻る】</v>
      </c>
      <c r="B2" s="3046"/>
      <c r="C2" s="3046"/>
      <c r="D2" s="3046"/>
      <c r="E2" s="1762"/>
      <c r="F2" s="1762"/>
      <c r="G2" s="1762"/>
    </row>
    <row r="3" spans="1:7" s="427" customFormat="1" ht="26.1" customHeight="1">
      <c r="A3" s="3047" t="s">
        <v>682</v>
      </c>
      <c r="B3" s="3047"/>
      <c r="C3" s="3047"/>
      <c r="D3" s="3047"/>
      <c r="E3" s="3047"/>
      <c r="F3" s="3047"/>
      <c r="G3" s="3047"/>
    </row>
    <row r="4" spans="1:7" s="409" customFormat="1" ht="15" customHeight="1">
      <c r="A4" s="426"/>
      <c r="B4" s="426"/>
      <c r="C4" s="426"/>
      <c r="D4" s="426"/>
      <c r="E4" s="426"/>
      <c r="F4" s="426"/>
      <c r="G4" s="426"/>
    </row>
    <row r="5" spans="1:7" s="409" customFormat="1" ht="15" customHeight="1" thickBot="1">
      <c r="A5" s="108"/>
      <c r="B5" s="108"/>
      <c r="C5" s="108"/>
      <c r="D5" s="33"/>
      <c r="E5" s="33"/>
      <c r="F5" s="33"/>
      <c r="G5" s="33"/>
    </row>
    <row r="6" spans="1:7" ht="18" customHeight="1" thickTop="1">
      <c r="A6" s="3036" t="s">
        <v>681</v>
      </c>
      <c r="B6" s="3040" t="s">
        <v>680</v>
      </c>
      <c r="C6" s="3040"/>
      <c r="D6" s="3040"/>
      <c r="E6" s="3040" t="s">
        <v>679</v>
      </c>
      <c r="F6" s="3040"/>
      <c r="G6" s="3066"/>
    </row>
    <row r="7" spans="1:7" ht="18" customHeight="1">
      <c r="A7" s="3037"/>
      <c r="B7" s="432" t="s">
        <v>677</v>
      </c>
      <c r="C7" s="432" t="s">
        <v>676</v>
      </c>
      <c r="D7" s="432" t="s">
        <v>678</v>
      </c>
      <c r="E7" s="432" t="s">
        <v>677</v>
      </c>
      <c r="F7" s="432" t="s">
        <v>676</v>
      </c>
      <c r="G7" s="431" t="s">
        <v>675</v>
      </c>
    </row>
    <row r="8" spans="1:7" s="409" customFormat="1" ht="18" customHeight="1">
      <c r="A8" s="40"/>
      <c r="B8" s="430" t="s">
        <v>674</v>
      </c>
      <c r="C8" s="429" t="s">
        <v>673</v>
      </c>
      <c r="D8" s="429" t="s">
        <v>672</v>
      </c>
      <c r="E8" s="429" t="s">
        <v>674</v>
      </c>
      <c r="F8" s="429" t="s">
        <v>673</v>
      </c>
      <c r="G8" s="429" t="s">
        <v>672</v>
      </c>
    </row>
    <row r="9" spans="1:7" ht="18" customHeight="1">
      <c r="A9" s="18" t="s">
        <v>420</v>
      </c>
      <c r="B9" s="104">
        <v>226</v>
      </c>
      <c r="C9" s="22">
        <v>35701</v>
      </c>
      <c r="D9" s="22">
        <v>79145</v>
      </c>
      <c r="E9" s="22" t="s">
        <v>432</v>
      </c>
      <c r="F9" s="22" t="s">
        <v>432</v>
      </c>
      <c r="G9" s="22" t="s">
        <v>432</v>
      </c>
    </row>
    <row r="10" spans="1:7" ht="18" customHeight="1">
      <c r="A10" s="17">
        <v>29</v>
      </c>
      <c r="B10" s="104">
        <v>170</v>
      </c>
      <c r="C10" s="22">
        <v>24466</v>
      </c>
      <c r="D10" s="22">
        <v>20453</v>
      </c>
      <c r="E10" s="22">
        <v>1</v>
      </c>
      <c r="F10" s="22">
        <v>71</v>
      </c>
      <c r="G10" s="22">
        <v>180</v>
      </c>
    </row>
    <row r="11" spans="1:7" ht="18" customHeight="1">
      <c r="A11" s="17">
        <v>30</v>
      </c>
      <c r="B11" s="104">
        <v>169</v>
      </c>
      <c r="C11" s="22">
        <v>22305</v>
      </c>
      <c r="D11" s="22">
        <v>48890</v>
      </c>
      <c r="E11" s="22" t="s">
        <v>432</v>
      </c>
      <c r="F11" s="22" t="s">
        <v>432</v>
      </c>
      <c r="G11" s="22" t="s">
        <v>432</v>
      </c>
    </row>
    <row r="12" spans="1:7" s="417" customFormat="1" ht="18" customHeight="1">
      <c r="A12" s="18" t="s">
        <v>671</v>
      </c>
      <c r="B12" s="104">
        <v>194</v>
      </c>
      <c r="C12" s="22">
        <v>30811</v>
      </c>
      <c r="D12" s="22">
        <v>25578</v>
      </c>
      <c r="E12" s="22">
        <v>4</v>
      </c>
      <c r="F12" s="22">
        <v>322</v>
      </c>
      <c r="G12" s="22">
        <v>235</v>
      </c>
    </row>
    <row r="13" spans="1:7" s="428" customFormat="1" ht="18" customHeight="1">
      <c r="A13" s="395">
        <v>2</v>
      </c>
      <c r="B13" s="307">
        <v>124</v>
      </c>
      <c r="C13" s="308">
        <v>24115</v>
      </c>
      <c r="D13" s="308">
        <v>28414</v>
      </c>
      <c r="E13" s="308">
        <v>7</v>
      </c>
      <c r="F13" s="308">
        <v>373</v>
      </c>
      <c r="G13" s="308">
        <v>2265</v>
      </c>
    </row>
    <row r="14" spans="1:7" s="409" customFormat="1" ht="15" customHeight="1">
      <c r="A14" s="134" t="s">
        <v>670</v>
      </c>
      <c r="B14" s="134"/>
      <c r="C14" s="134"/>
      <c r="D14" s="134"/>
      <c r="E14" s="51"/>
      <c r="F14" s="33"/>
      <c r="G14" s="33"/>
    </row>
  </sheetData>
  <mergeCells count="6">
    <mergeCell ref="B6:D6"/>
    <mergeCell ref="E6:G6"/>
    <mergeCell ref="A3:G3"/>
    <mergeCell ref="A6:A7"/>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2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zoomScale="85" zoomScaleNormal="85" zoomScaleSheetLayoutView="100" workbookViewId="0">
      <selection activeCell="A2" sqref="A2:D2"/>
    </sheetView>
  </sheetViews>
  <sheetFormatPr defaultColWidth="9" defaultRowHeight="14.25"/>
  <cols>
    <col min="1" max="1" width="11.625" style="1528" customWidth="1"/>
    <col min="2" max="2" width="8" style="1528" customWidth="1"/>
    <col min="3" max="23" width="6.375" style="1528" customWidth="1"/>
    <col min="24" max="26" width="6.75" style="1528" customWidth="1"/>
    <col min="27" max="29" width="5.625" style="1528" customWidth="1"/>
    <col min="30" max="16384" width="9" style="1528"/>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922" customFormat="1" ht="26.1" customHeight="1">
      <c r="A3" s="4062" t="s">
        <v>5038</v>
      </c>
      <c r="B3" s="4062"/>
      <c r="C3" s="4062"/>
      <c r="D3" s="4062"/>
      <c r="E3" s="4062"/>
      <c r="F3" s="4062"/>
      <c r="G3" s="4062"/>
      <c r="H3" s="4062"/>
      <c r="I3" s="4062"/>
      <c r="J3" s="4062"/>
      <c r="K3" s="4062"/>
      <c r="L3" s="4062"/>
      <c r="M3" s="4062"/>
      <c r="N3" s="4062"/>
      <c r="O3" s="4062"/>
      <c r="P3" s="4062"/>
      <c r="Q3" s="4062"/>
      <c r="R3" s="4062"/>
      <c r="S3" s="4062"/>
      <c r="T3" s="4062"/>
      <c r="U3" s="3659"/>
      <c r="V3" s="3659"/>
      <c r="W3" s="3659"/>
      <c r="X3" s="3659"/>
      <c r="Y3" s="3659"/>
      <c r="Z3" s="3659"/>
    </row>
    <row r="4" spans="1:26" s="1419" customFormat="1" ht="15" customHeight="1">
      <c r="A4" s="2923"/>
      <c r="B4" s="2923"/>
      <c r="C4" s="2923"/>
      <c r="D4" s="2923"/>
      <c r="E4" s="2923"/>
      <c r="F4" s="2923"/>
      <c r="G4" s="2923"/>
      <c r="H4" s="2923"/>
      <c r="I4" s="2923"/>
      <c r="J4" s="2923"/>
      <c r="K4" s="2923"/>
      <c r="L4" s="2923"/>
      <c r="M4" s="2923"/>
      <c r="N4" s="2923"/>
      <c r="O4" s="2923"/>
      <c r="P4" s="2923"/>
      <c r="Q4" s="2923"/>
      <c r="R4" s="2923"/>
      <c r="S4" s="2923"/>
      <c r="T4" s="2923"/>
      <c r="U4" s="2923"/>
      <c r="V4" s="2923"/>
      <c r="W4" s="2923"/>
      <c r="X4" s="2923"/>
      <c r="Y4" s="2923"/>
    </row>
    <row r="5" spans="1:26" s="1419" customFormat="1" ht="15" customHeight="1" thickBot="1">
      <c r="A5" s="4078" t="s">
        <v>215</v>
      </c>
      <c r="B5" s="4078"/>
      <c r="C5" s="2923"/>
      <c r="D5" s="2923"/>
      <c r="E5" s="2923"/>
      <c r="F5" s="2923"/>
      <c r="G5" s="2923"/>
      <c r="H5" s="2923"/>
      <c r="I5" s="2923"/>
      <c r="J5" s="2923"/>
      <c r="K5" s="2923"/>
      <c r="L5" s="2923"/>
      <c r="M5" s="2923"/>
      <c r="N5" s="2923"/>
      <c r="O5" s="2923"/>
      <c r="P5" s="2923"/>
      <c r="Q5" s="2923"/>
      <c r="R5" s="2923"/>
      <c r="S5" s="2923"/>
      <c r="T5" s="2923"/>
      <c r="U5" s="2923"/>
      <c r="V5" s="2923"/>
      <c r="W5" s="2923"/>
      <c r="X5" s="2923"/>
      <c r="Y5" s="2923"/>
    </row>
    <row r="6" spans="1:26" ht="18" customHeight="1" thickTop="1">
      <c r="A6" s="2948" t="s">
        <v>322</v>
      </c>
      <c r="B6" s="2946" t="s">
        <v>25</v>
      </c>
      <c r="C6" s="2946" t="s">
        <v>5037</v>
      </c>
      <c r="D6" s="2946" t="s">
        <v>5036</v>
      </c>
      <c r="E6" s="2946" t="s">
        <v>5035</v>
      </c>
      <c r="F6" s="2946" t="s">
        <v>5034</v>
      </c>
      <c r="G6" s="2946" t="s">
        <v>5033</v>
      </c>
      <c r="H6" s="2946" t="s">
        <v>5032</v>
      </c>
      <c r="I6" s="2946" t="s">
        <v>5031</v>
      </c>
      <c r="J6" s="2946" t="s">
        <v>5030</v>
      </c>
      <c r="K6" s="2946" t="s">
        <v>5029</v>
      </c>
      <c r="L6" s="2946" t="s">
        <v>5028</v>
      </c>
      <c r="M6" s="2946" t="s">
        <v>5027</v>
      </c>
      <c r="N6" s="2946" t="s">
        <v>5026</v>
      </c>
      <c r="O6" s="2946" t="s">
        <v>5025</v>
      </c>
      <c r="P6" s="2947" t="s">
        <v>5024</v>
      </c>
      <c r="Q6" s="2946" t="s">
        <v>5023</v>
      </c>
      <c r="R6" s="2946" t="s">
        <v>5022</v>
      </c>
      <c r="S6" s="2946" t="s">
        <v>5021</v>
      </c>
      <c r="T6" s="2946" t="s">
        <v>5020</v>
      </c>
      <c r="U6" s="2946" t="s">
        <v>5019</v>
      </c>
      <c r="V6" s="2946" t="s">
        <v>5018</v>
      </c>
      <c r="W6" s="2946" t="s">
        <v>5017</v>
      </c>
      <c r="X6" s="2946" t="s">
        <v>5016</v>
      </c>
      <c r="Y6" s="2946" t="s">
        <v>5015</v>
      </c>
      <c r="Z6" s="2946" t="s">
        <v>5014</v>
      </c>
    </row>
    <row r="7" spans="1:26" ht="18" customHeight="1">
      <c r="A7" s="2943" t="s">
        <v>420</v>
      </c>
      <c r="B7" s="2945">
        <v>4543</v>
      </c>
      <c r="C7" s="2944">
        <v>5</v>
      </c>
      <c r="D7" s="2944">
        <v>3</v>
      </c>
      <c r="E7" s="2944">
        <v>1</v>
      </c>
      <c r="F7" s="2944" t="s">
        <v>443</v>
      </c>
      <c r="G7" s="2944">
        <v>7</v>
      </c>
      <c r="H7" s="2944">
        <v>9</v>
      </c>
      <c r="I7" s="2944">
        <v>7</v>
      </c>
      <c r="J7" s="2944">
        <v>9</v>
      </c>
      <c r="K7" s="2944">
        <v>29</v>
      </c>
      <c r="L7" s="2944">
        <v>33</v>
      </c>
      <c r="M7" s="2944">
        <v>47</v>
      </c>
      <c r="N7" s="2944">
        <v>91</v>
      </c>
      <c r="O7" s="2944">
        <v>119</v>
      </c>
      <c r="P7" s="2944">
        <v>175</v>
      </c>
      <c r="Q7" s="2944">
        <v>360</v>
      </c>
      <c r="R7" s="2944">
        <v>479</v>
      </c>
      <c r="S7" s="2944">
        <v>630</v>
      </c>
      <c r="T7" s="2944">
        <v>816</v>
      </c>
      <c r="U7" s="2944">
        <v>851</v>
      </c>
      <c r="V7" s="2944">
        <v>564</v>
      </c>
      <c r="W7" s="2944">
        <v>252</v>
      </c>
      <c r="X7" s="2944">
        <v>49</v>
      </c>
      <c r="Y7" s="2944">
        <v>7</v>
      </c>
      <c r="Z7" s="2944" t="s">
        <v>443</v>
      </c>
    </row>
    <row r="8" spans="1:26" s="2878" customFormat="1" ht="18" customHeight="1">
      <c r="A8" s="2942">
        <v>29</v>
      </c>
      <c r="B8" s="398">
        <v>4564</v>
      </c>
      <c r="C8" s="397">
        <v>3</v>
      </c>
      <c r="D8" s="397">
        <v>3</v>
      </c>
      <c r="E8" s="397">
        <v>1</v>
      </c>
      <c r="F8" s="397">
        <v>2</v>
      </c>
      <c r="G8" s="397">
        <v>7</v>
      </c>
      <c r="H8" s="397">
        <v>5</v>
      </c>
      <c r="I8" s="397">
        <v>6</v>
      </c>
      <c r="J8" s="397">
        <v>10</v>
      </c>
      <c r="K8" s="397">
        <v>14</v>
      </c>
      <c r="L8" s="397">
        <v>37</v>
      </c>
      <c r="M8" s="397">
        <v>48</v>
      </c>
      <c r="N8" s="397">
        <v>73</v>
      </c>
      <c r="O8" s="397">
        <v>105</v>
      </c>
      <c r="P8" s="397">
        <v>164</v>
      </c>
      <c r="Q8" s="397">
        <v>361</v>
      </c>
      <c r="R8" s="397">
        <v>440</v>
      </c>
      <c r="S8" s="397">
        <v>603</v>
      </c>
      <c r="T8" s="397">
        <v>888</v>
      </c>
      <c r="U8" s="397">
        <v>833</v>
      </c>
      <c r="V8" s="397">
        <v>633</v>
      </c>
      <c r="W8" s="397">
        <v>266</v>
      </c>
      <c r="X8" s="397">
        <v>53</v>
      </c>
      <c r="Y8" s="397">
        <v>9</v>
      </c>
      <c r="Z8" s="397" t="s">
        <v>443</v>
      </c>
    </row>
    <row r="9" spans="1:26" ht="18" customHeight="1">
      <c r="A9" s="2943">
        <v>30</v>
      </c>
      <c r="B9" s="419">
        <v>4577</v>
      </c>
      <c r="C9" s="397">
        <v>7</v>
      </c>
      <c r="D9" s="397">
        <v>1</v>
      </c>
      <c r="E9" s="397" t="s">
        <v>443</v>
      </c>
      <c r="F9" s="397">
        <v>2</v>
      </c>
      <c r="G9" s="397">
        <v>3</v>
      </c>
      <c r="H9" s="397">
        <v>10</v>
      </c>
      <c r="I9" s="397">
        <v>15</v>
      </c>
      <c r="J9" s="397">
        <v>11</v>
      </c>
      <c r="K9" s="397">
        <v>13</v>
      </c>
      <c r="L9" s="397">
        <v>31</v>
      </c>
      <c r="M9" s="397">
        <v>52</v>
      </c>
      <c r="N9" s="397">
        <v>94</v>
      </c>
      <c r="O9" s="397">
        <v>147</v>
      </c>
      <c r="P9" s="397">
        <v>150</v>
      </c>
      <c r="Q9" s="397">
        <v>296</v>
      </c>
      <c r="R9" s="397">
        <v>421</v>
      </c>
      <c r="S9" s="397">
        <v>571</v>
      </c>
      <c r="T9" s="397">
        <v>838</v>
      </c>
      <c r="U9" s="397">
        <v>916</v>
      </c>
      <c r="V9" s="397">
        <v>662</v>
      </c>
      <c r="W9" s="397">
        <v>274</v>
      </c>
      <c r="X9" s="397">
        <v>57</v>
      </c>
      <c r="Y9" s="397">
        <v>6</v>
      </c>
      <c r="Z9" s="397" t="s">
        <v>432</v>
      </c>
    </row>
    <row r="10" spans="1:26" s="2878" customFormat="1" ht="18" customHeight="1">
      <c r="A10" s="2942" t="s">
        <v>671</v>
      </c>
      <c r="B10" s="398">
        <v>4863</v>
      </c>
      <c r="C10" s="397">
        <v>6</v>
      </c>
      <c r="D10" s="397">
        <v>2</v>
      </c>
      <c r="E10" s="397">
        <v>3</v>
      </c>
      <c r="F10" s="397">
        <v>1</v>
      </c>
      <c r="G10" s="397">
        <v>8</v>
      </c>
      <c r="H10" s="397">
        <v>6</v>
      </c>
      <c r="I10" s="397">
        <v>11</v>
      </c>
      <c r="J10" s="397">
        <v>5</v>
      </c>
      <c r="K10" s="397">
        <v>16</v>
      </c>
      <c r="L10" s="397">
        <v>41</v>
      </c>
      <c r="M10" s="397">
        <v>56</v>
      </c>
      <c r="N10" s="397">
        <v>86</v>
      </c>
      <c r="O10" s="397">
        <v>131</v>
      </c>
      <c r="P10" s="397">
        <v>175</v>
      </c>
      <c r="Q10" s="397">
        <v>299</v>
      </c>
      <c r="R10" s="397">
        <v>433</v>
      </c>
      <c r="S10" s="397">
        <v>655</v>
      </c>
      <c r="T10" s="397">
        <v>817</v>
      </c>
      <c r="U10" s="397">
        <v>984</v>
      </c>
      <c r="V10" s="397">
        <v>737</v>
      </c>
      <c r="W10" s="397">
        <v>300</v>
      </c>
      <c r="X10" s="397">
        <v>87</v>
      </c>
      <c r="Y10" s="397">
        <v>4</v>
      </c>
      <c r="Z10" s="397" t="s">
        <v>432</v>
      </c>
    </row>
    <row r="11" spans="1:26" s="2914" customFormat="1" ht="18" customHeight="1">
      <c r="A11" s="2941">
        <v>2</v>
      </c>
      <c r="B11" s="2940">
        <f>SUM(C11:Z11)</f>
        <v>4651</v>
      </c>
      <c r="C11" s="393">
        <v>2</v>
      </c>
      <c r="D11" s="393">
        <v>2</v>
      </c>
      <c r="E11" s="393" t="s">
        <v>443</v>
      </c>
      <c r="F11" s="393">
        <v>1</v>
      </c>
      <c r="G11" s="393">
        <v>2</v>
      </c>
      <c r="H11" s="393">
        <v>7</v>
      </c>
      <c r="I11" s="393">
        <v>9</v>
      </c>
      <c r="J11" s="393">
        <v>6</v>
      </c>
      <c r="K11" s="393">
        <v>18</v>
      </c>
      <c r="L11" s="393">
        <v>28</v>
      </c>
      <c r="M11" s="393">
        <v>47</v>
      </c>
      <c r="N11" s="393">
        <v>72</v>
      </c>
      <c r="O11" s="393">
        <v>106</v>
      </c>
      <c r="P11" s="393">
        <v>182</v>
      </c>
      <c r="Q11" s="393">
        <v>277</v>
      </c>
      <c r="R11" s="393">
        <v>466</v>
      </c>
      <c r="S11" s="393">
        <v>615</v>
      </c>
      <c r="T11" s="393">
        <v>842</v>
      </c>
      <c r="U11" s="393">
        <v>887</v>
      </c>
      <c r="V11" s="393">
        <v>744</v>
      </c>
      <c r="W11" s="393">
        <v>286</v>
      </c>
      <c r="X11" s="393">
        <v>49</v>
      </c>
      <c r="Y11" s="393">
        <v>3</v>
      </c>
      <c r="Z11" s="394" t="s">
        <v>432</v>
      </c>
    </row>
    <row r="12" spans="1:26" s="1419" customFormat="1" ht="15" customHeight="1">
      <c r="A12" s="2913" t="s">
        <v>4954</v>
      </c>
      <c r="B12" s="1422"/>
      <c r="C12" s="1422"/>
    </row>
    <row r="13" spans="1:26" s="1419" customFormat="1" ht="15" customHeight="1"/>
    <row r="14" spans="1:26" s="1419" customFormat="1" ht="15" customHeight="1"/>
    <row r="15" spans="1:26" s="1419" customFormat="1" ht="15" customHeight="1"/>
  </sheetData>
  <mergeCells count="4">
    <mergeCell ref="A3:Z3"/>
    <mergeCell ref="A5:B5"/>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zoomScale="85" zoomScaleNormal="85" zoomScaleSheetLayoutView="100" workbookViewId="0">
      <selection sqref="A1:D1"/>
    </sheetView>
  </sheetViews>
  <sheetFormatPr defaultColWidth="9" defaultRowHeight="14.25"/>
  <cols>
    <col min="1" max="1" width="15.625" style="2584" customWidth="1"/>
    <col min="2" max="15" width="11.125" style="2584" customWidth="1"/>
    <col min="16" max="16384" width="9" style="258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956" customFormat="1" ht="26.1" customHeight="1">
      <c r="A3" s="3047" t="s">
        <v>5055</v>
      </c>
      <c r="B3" s="3047"/>
      <c r="C3" s="3047"/>
      <c r="D3" s="3047"/>
      <c r="E3" s="3047"/>
      <c r="F3" s="3047"/>
      <c r="G3" s="3047"/>
      <c r="H3" s="3047"/>
      <c r="I3" s="3047"/>
      <c r="J3" s="3047"/>
      <c r="K3" s="3047"/>
      <c r="L3" s="3047"/>
      <c r="M3" s="3047"/>
      <c r="N3" s="3047"/>
      <c r="O3" s="3047"/>
    </row>
    <row r="4" spans="1:26" s="89" customFormat="1" ht="15" customHeight="1">
      <c r="A4" s="111"/>
      <c r="B4" s="111"/>
      <c r="C4" s="111"/>
      <c r="D4" s="111"/>
      <c r="E4" s="111"/>
      <c r="F4" s="111"/>
      <c r="G4" s="111"/>
      <c r="H4" s="111"/>
      <c r="I4" s="111"/>
      <c r="J4" s="111"/>
      <c r="K4" s="111"/>
      <c r="L4" s="111"/>
      <c r="M4" s="111"/>
      <c r="N4" s="111"/>
      <c r="O4" s="111"/>
    </row>
    <row r="5" spans="1:26" s="89" customFormat="1" ht="15" customHeight="1" thickBot="1">
      <c r="A5" s="1817"/>
      <c r="B5" s="1817"/>
      <c r="C5" s="90"/>
      <c r="D5" s="90"/>
      <c r="E5" s="90"/>
      <c r="F5" s="90"/>
      <c r="G5" s="90"/>
      <c r="H5" s="90"/>
      <c r="I5" s="90"/>
      <c r="J5" s="90"/>
      <c r="K5" s="90"/>
      <c r="L5" s="90"/>
      <c r="M5" s="90"/>
      <c r="N5" s="90"/>
      <c r="O5" s="90"/>
    </row>
    <row r="6" spans="1:26" s="2955" customFormat="1" ht="18" customHeight="1" thickTop="1">
      <c r="A6" s="3036" t="s">
        <v>2615</v>
      </c>
      <c r="B6" s="4079" t="s">
        <v>5054</v>
      </c>
      <c r="C6" s="4079" t="s">
        <v>5053</v>
      </c>
      <c r="D6" s="3073" t="s">
        <v>194</v>
      </c>
      <c r="E6" s="3067" t="s">
        <v>5052</v>
      </c>
      <c r="F6" s="3067"/>
      <c r="G6" s="3067"/>
      <c r="H6" s="3036"/>
      <c r="I6" s="3130" t="s">
        <v>5051</v>
      </c>
      <c r="J6" s="3040" t="s">
        <v>5050</v>
      </c>
      <c r="K6" s="3040"/>
      <c r="L6" s="3040"/>
      <c r="M6" s="3040"/>
      <c r="N6" s="3040"/>
      <c r="O6" s="3066"/>
    </row>
    <row r="7" spans="1:26" s="2955" customFormat="1" ht="18" customHeight="1">
      <c r="A7" s="3037"/>
      <c r="B7" s="3942"/>
      <c r="C7" s="4080"/>
      <c r="D7" s="3074"/>
      <c r="E7" s="4082" t="s">
        <v>5049</v>
      </c>
      <c r="F7" s="4084" t="s">
        <v>5048</v>
      </c>
      <c r="G7" s="3041" t="s">
        <v>5047</v>
      </c>
      <c r="H7" s="3071"/>
      <c r="I7" s="3942"/>
      <c r="J7" s="3693" t="s">
        <v>25</v>
      </c>
      <c r="K7" s="4082" t="s">
        <v>5049</v>
      </c>
      <c r="L7" s="4084" t="s">
        <v>5048</v>
      </c>
      <c r="M7" s="3041" t="s">
        <v>5047</v>
      </c>
      <c r="N7" s="3041"/>
      <c r="O7" s="3230" t="s">
        <v>5046</v>
      </c>
    </row>
    <row r="8" spans="1:26" s="2955" customFormat="1" ht="30" customHeight="1">
      <c r="A8" s="3037"/>
      <c r="B8" s="3131"/>
      <c r="C8" s="4081"/>
      <c r="D8" s="3075"/>
      <c r="E8" s="4083"/>
      <c r="F8" s="4085"/>
      <c r="G8" s="432" t="s">
        <v>5045</v>
      </c>
      <c r="H8" s="1794" t="s">
        <v>679</v>
      </c>
      <c r="I8" s="3131"/>
      <c r="J8" s="3693"/>
      <c r="K8" s="4083"/>
      <c r="L8" s="4085"/>
      <c r="M8" s="432" t="s">
        <v>5045</v>
      </c>
      <c r="N8" s="1790" t="s">
        <v>679</v>
      </c>
      <c r="O8" s="3044"/>
    </row>
    <row r="9" spans="1:26" s="89" customFormat="1" ht="18" customHeight="1">
      <c r="A9" s="1697"/>
      <c r="B9" s="133" t="s">
        <v>2674</v>
      </c>
      <c r="C9" s="133" t="s">
        <v>3</v>
      </c>
      <c r="D9" s="133" t="s">
        <v>5044</v>
      </c>
      <c r="E9" s="133" t="s">
        <v>5044</v>
      </c>
      <c r="F9" s="133" t="s">
        <v>5044</v>
      </c>
      <c r="G9" s="133" t="s">
        <v>5044</v>
      </c>
      <c r="H9" s="133" t="s">
        <v>5044</v>
      </c>
      <c r="I9" s="133" t="s">
        <v>5044</v>
      </c>
      <c r="J9" s="133" t="s">
        <v>5044</v>
      </c>
      <c r="K9" s="133" t="s">
        <v>5044</v>
      </c>
      <c r="L9" s="133" t="s">
        <v>5044</v>
      </c>
      <c r="M9" s="133" t="s">
        <v>5044</v>
      </c>
      <c r="N9" s="133" t="s">
        <v>5044</v>
      </c>
      <c r="O9" s="133" t="s">
        <v>5044</v>
      </c>
    </row>
    <row r="10" spans="1:26" ht="18" customHeight="1">
      <c r="A10" s="1726" t="s">
        <v>661</v>
      </c>
      <c r="B10" s="1625">
        <v>310</v>
      </c>
      <c r="C10" s="2954">
        <v>224910</v>
      </c>
      <c r="D10" s="1629">
        <v>108507</v>
      </c>
      <c r="E10" s="1629">
        <v>78010</v>
      </c>
      <c r="F10" s="1629">
        <v>3486</v>
      </c>
      <c r="G10" s="1629">
        <v>2914</v>
      </c>
      <c r="H10" s="1629" t="s">
        <v>432</v>
      </c>
      <c r="I10" s="2954">
        <v>24096</v>
      </c>
      <c r="J10" s="2953">
        <v>350</v>
      </c>
      <c r="K10" s="2953">
        <v>251.6</v>
      </c>
      <c r="L10" s="2953">
        <v>11.2</v>
      </c>
      <c r="M10" s="2953">
        <v>9.4</v>
      </c>
      <c r="N10" s="2953" t="s">
        <v>432</v>
      </c>
      <c r="O10" s="2953">
        <v>77.7</v>
      </c>
    </row>
    <row r="11" spans="1:26" ht="18" customHeight="1">
      <c r="A11" s="1726">
        <v>29</v>
      </c>
      <c r="B11" s="1625">
        <v>310</v>
      </c>
      <c r="C11" s="2954">
        <v>229054</v>
      </c>
      <c r="D11" s="1629">
        <v>107861</v>
      </c>
      <c r="E11" s="1629">
        <v>77821</v>
      </c>
      <c r="F11" s="1629">
        <v>3358</v>
      </c>
      <c r="G11" s="1629">
        <v>2876</v>
      </c>
      <c r="H11" s="1629" t="s">
        <v>432</v>
      </c>
      <c r="I11" s="2954">
        <v>23807</v>
      </c>
      <c r="J11" s="2953">
        <v>347.9</v>
      </c>
      <c r="K11" s="2953">
        <v>251</v>
      </c>
      <c r="L11" s="2953">
        <v>10.8</v>
      </c>
      <c r="M11" s="2953">
        <v>9.3000000000000007</v>
      </c>
      <c r="N11" s="2953" t="s">
        <v>432</v>
      </c>
      <c r="O11" s="2953">
        <v>76.8</v>
      </c>
    </row>
    <row r="12" spans="1:26" ht="18" customHeight="1">
      <c r="A12" s="1726">
        <v>30</v>
      </c>
      <c r="B12" s="1625">
        <v>309</v>
      </c>
      <c r="C12" s="2954">
        <v>232716</v>
      </c>
      <c r="D12" s="1629">
        <v>107295</v>
      </c>
      <c r="E12" s="1629">
        <v>77168</v>
      </c>
      <c r="F12" s="1629">
        <v>3342</v>
      </c>
      <c r="G12" s="1629">
        <v>2856</v>
      </c>
      <c r="H12" s="1629" t="s">
        <v>432</v>
      </c>
      <c r="I12" s="2954">
        <v>23930</v>
      </c>
      <c r="J12" s="2953">
        <v>347.2</v>
      </c>
      <c r="K12" s="2953">
        <v>249.7</v>
      </c>
      <c r="L12" s="2953">
        <v>10.8</v>
      </c>
      <c r="M12" s="2953">
        <v>9.1999999999999993</v>
      </c>
      <c r="N12" s="2953" t="s">
        <v>432</v>
      </c>
      <c r="O12" s="2953">
        <v>77.400000000000006</v>
      </c>
    </row>
    <row r="13" spans="1:26" s="2622" customFormat="1" ht="18" customHeight="1">
      <c r="A13" s="1727" t="s">
        <v>660</v>
      </c>
      <c r="B13" s="1625">
        <v>311</v>
      </c>
      <c r="C13" s="2954">
        <v>236127</v>
      </c>
      <c r="D13" s="1629">
        <v>108070</v>
      </c>
      <c r="E13" s="1629">
        <v>77860</v>
      </c>
      <c r="F13" s="1629">
        <v>3232</v>
      </c>
      <c r="G13" s="1629">
        <v>3122</v>
      </c>
      <c r="H13" s="1629" t="s">
        <v>432</v>
      </c>
      <c r="I13" s="2954">
        <v>23856</v>
      </c>
      <c r="J13" s="2953">
        <v>347.5</v>
      </c>
      <c r="K13" s="2953">
        <v>250.4</v>
      </c>
      <c r="L13" s="2953">
        <v>10.4</v>
      </c>
      <c r="M13" s="2953">
        <v>10</v>
      </c>
      <c r="N13" s="2953" t="s">
        <v>432</v>
      </c>
      <c r="O13" s="2953">
        <v>76.7</v>
      </c>
    </row>
    <row r="14" spans="1:26" s="329" customFormat="1" ht="18" customHeight="1">
      <c r="A14" s="1728">
        <v>2</v>
      </c>
      <c r="B14" s="1902">
        <v>310</v>
      </c>
      <c r="C14" s="2952">
        <v>238544</v>
      </c>
      <c r="D14" s="1901">
        <v>108661</v>
      </c>
      <c r="E14" s="1901">
        <v>79817</v>
      </c>
      <c r="F14" s="1901">
        <v>3229</v>
      </c>
      <c r="G14" s="1901">
        <v>3468</v>
      </c>
      <c r="H14" s="2951" t="s">
        <v>432</v>
      </c>
      <c r="I14" s="1901">
        <v>22147</v>
      </c>
      <c r="J14" s="2949">
        <v>350.5</v>
      </c>
      <c r="K14" s="2949">
        <f>ROUND(E14/$B$14,1)</f>
        <v>257.5</v>
      </c>
      <c r="L14" s="2949">
        <f>ROUND(F14/$B$14,1)</f>
        <v>10.4</v>
      </c>
      <c r="M14" s="2949">
        <f>ROUND(G14/$B$14,1)</f>
        <v>11.2</v>
      </c>
      <c r="N14" s="2950" t="s">
        <v>432</v>
      </c>
      <c r="O14" s="2949">
        <v>71.400000000000006</v>
      </c>
    </row>
    <row r="15" spans="1:26" s="89" customFormat="1" ht="15" customHeight="1">
      <c r="A15" s="1825" t="s">
        <v>5043</v>
      </c>
      <c r="B15" s="1825"/>
      <c r="C15" s="1825"/>
      <c r="D15" s="1825"/>
      <c r="E15" s="1825"/>
      <c r="F15" s="1825"/>
      <c r="G15" s="1825"/>
      <c r="H15" s="1825"/>
      <c r="I15" s="1825"/>
      <c r="J15" s="1825"/>
      <c r="K15" s="1825"/>
      <c r="L15" s="2697"/>
      <c r="M15" s="90"/>
      <c r="N15" s="90"/>
      <c r="O15" s="90"/>
    </row>
    <row r="16" spans="1:26" s="89" customFormat="1" ht="15" customHeight="1">
      <c r="A16" s="90" t="s">
        <v>5042</v>
      </c>
      <c r="B16" s="90"/>
      <c r="C16" s="90"/>
      <c r="D16" s="90"/>
      <c r="E16" s="90"/>
      <c r="F16" s="90"/>
      <c r="G16" s="90"/>
      <c r="H16" s="90"/>
      <c r="I16" s="90"/>
      <c r="J16" s="90"/>
      <c r="K16" s="90"/>
      <c r="L16" s="90"/>
      <c r="M16" s="615"/>
      <c r="N16" s="90"/>
      <c r="O16" s="90"/>
    </row>
    <row r="17" spans="1:15" s="89" customFormat="1" ht="15" customHeight="1">
      <c r="A17" s="35" t="s">
        <v>5041</v>
      </c>
      <c r="B17" s="35"/>
      <c r="C17" s="90"/>
      <c r="D17" s="90"/>
      <c r="E17" s="90"/>
      <c r="F17" s="90"/>
      <c r="G17" s="90"/>
      <c r="H17" s="90"/>
      <c r="I17" s="90"/>
      <c r="J17" s="90"/>
      <c r="K17" s="90"/>
      <c r="L17" s="90"/>
      <c r="M17" s="51"/>
      <c r="N17" s="90"/>
      <c r="O17" s="90"/>
    </row>
    <row r="18" spans="1:15" s="89" customFormat="1" ht="15" customHeight="1">
      <c r="A18" s="35" t="s">
        <v>5040</v>
      </c>
      <c r="B18" s="35"/>
      <c r="C18" s="90"/>
      <c r="D18" s="90"/>
      <c r="E18" s="90"/>
      <c r="F18" s="90"/>
      <c r="G18" s="90"/>
      <c r="H18" s="90"/>
      <c r="I18" s="90"/>
      <c r="J18" s="90"/>
      <c r="K18" s="90"/>
      <c r="L18" s="90"/>
      <c r="M18" s="90"/>
      <c r="N18" s="90"/>
      <c r="O18" s="90"/>
    </row>
    <row r="19" spans="1:15" s="89" customFormat="1" ht="15" customHeight="1">
      <c r="A19" s="35" t="s">
        <v>5039</v>
      </c>
      <c r="B19" s="90"/>
      <c r="C19" s="90"/>
      <c r="D19" s="90"/>
      <c r="E19" s="90"/>
      <c r="F19" s="90"/>
      <c r="G19" s="90"/>
      <c r="H19" s="90"/>
      <c r="I19" s="90"/>
      <c r="J19" s="90"/>
      <c r="K19" s="90"/>
      <c r="L19" s="90"/>
      <c r="M19" s="90"/>
      <c r="N19" s="90"/>
      <c r="O19" s="90"/>
    </row>
    <row r="20" spans="1:15">
      <c r="A20" s="24"/>
      <c r="B20" s="24"/>
      <c r="C20" s="24"/>
      <c r="D20" s="24"/>
      <c r="E20" s="24"/>
      <c r="F20" s="24"/>
      <c r="G20" s="24"/>
      <c r="H20" s="24"/>
      <c r="I20" s="24"/>
      <c r="J20" s="24"/>
      <c r="K20" s="24"/>
      <c r="L20" s="24"/>
      <c r="M20" s="24"/>
      <c r="N20" s="24"/>
    </row>
    <row r="21" spans="1:15">
      <c r="A21" s="24"/>
      <c r="B21" s="24"/>
      <c r="C21" s="24"/>
      <c r="D21" s="24"/>
      <c r="E21" s="24"/>
      <c r="F21" s="24"/>
      <c r="G21" s="24"/>
      <c r="H21" s="24"/>
      <c r="I21" s="24"/>
      <c r="J21" s="24"/>
      <c r="K21" s="24"/>
      <c r="L21" s="24"/>
      <c r="M21" s="24"/>
      <c r="N21" s="24"/>
    </row>
    <row r="22" spans="1:15">
      <c r="A22" s="24"/>
      <c r="B22" s="24"/>
      <c r="C22" s="24"/>
      <c r="D22" s="24"/>
      <c r="E22" s="24"/>
      <c r="F22" s="24"/>
      <c r="G22" s="24"/>
      <c r="H22" s="24"/>
      <c r="I22" s="24"/>
      <c r="J22" s="24"/>
      <c r="K22" s="24"/>
      <c r="L22" s="24"/>
      <c r="M22" s="24"/>
      <c r="N22" s="24"/>
      <c r="O22" s="24"/>
    </row>
    <row r="23" spans="1:15">
      <c r="A23" s="24"/>
      <c r="B23" s="24"/>
      <c r="C23" s="24"/>
      <c r="D23" s="24"/>
      <c r="E23" s="24"/>
      <c r="F23" s="24"/>
      <c r="G23" s="24"/>
      <c r="H23" s="24"/>
      <c r="I23" s="24"/>
      <c r="J23" s="24"/>
      <c r="K23" s="24"/>
      <c r="L23" s="24"/>
      <c r="M23" s="24"/>
      <c r="N23" s="24"/>
      <c r="O23" s="24"/>
    </row>
    <row r="24" spans="1:15">
      <c r="A24" s="24"/>
      <c r="B24" s="24"/>
      <c r="C24" s="24"/>
      <c r="D24" s="24"/>
      <c r="E24" s="24"/>
      <c r="F24" s="24"/>
      <c r="G24" s="24"/>
      <c r="H24" s="24"/>
      <c r="I24" s="24"/>
      <c r="J24" s="24"/>
      <c r="K24" s="24"/>
      <c r="L24" s="24"/>
      <c r="M24" s="24"/>
      <c r="N24" s="24"/>
      <c r="O24" s="24"/>
    </row>
    <row r="25" spans="1:15">
      <c r="A25" s="24"/>
      <c r="B25" s="24"/>
      <c r="C25" s="24"/>
      <c r="D25" s="24"/>
      <c r="E25" s="24"/>
      <c r="F25" s="24"/>
      <c r="G25" s="24"/>
      <c r="H25" s="24"/>
      <c r="I25" s="24"/>
      <c r="J25" s="24"/>
      <c r="K25" s="24"/>
      <c r="L25" s="24"/>
      <c r="M25" s="24"/>
      <c r="N25" s="24"/>
      <c r="O25" s="24"/>
    </row>
    <row r="26" spans="1:15">
      <c r="A26" s="24"/>
      <c r="B26" s="24"/>
      <c r="C26" s="24"/>
      <c r="D26" s="24"/>
      <c r="E26" s="24"/>
      <c r="F26" s="24"/>
      <c r="G26" s="24"/>
      <c r="H26" s="24"/>
      <c r="I26" s="24"/>
      <c r="J26" s="24"/>
      <c r="K26" s="24"/>
      <c r="L26" s="24"/>
      <c r="M26" s="24"/>
      <c r="N26" s="24"/>
      <c r="O26" s="24"/>
    </row>
    <row r="27" spans="1:15">
      <c r="A27" s="24"/>
      <c r="B27" s="24"/>
      <c r="C27" s="24"/>
      <c r="D27" s="24"/>
      <c r="E27" s="24"/>
      <c r="F27" s="24"/>
      <c r="G27" s="24"/>
      <c r="H27" s="24"/>
      <c r="I27" s="24"/>
      <c r="J27" s="24"/>
      <c r="K27" s="24"/>
      <c r="L27" s="24"/>
      <c r="M27" s="24"/>
      <c r="N27" s="24"/>
      <c r="O27" s="24"/>
    </row>
    <row r="28" spans="1:15">
      <c r="A28" s="24"/>
      <c r="B28" s="24"/>
      <c r="C28" s="24"/>
      <c r="D28" s="24"/>
      <c r="E28" s="24"/>
      <c r="F28" s="24"/>
      <c r="G28" s="24"/>
      <c r="H28" s="24"/>
      <c r="I28" s="24"/>
      <c r="J28" s="24"/>
      <c r="K28" s="24"/>
      <c r="L28" s="24"/>
      <c r="M28" s="24"/>
      <c r="N28" s="24"/>
      <c r="O28" s="24"/>
    </row>
    <row r="29" spans="1:15">
      <c r="A29" s="24"/>
      <c r="B29" s="24"/>
      <c r="C29" s="24"/>
      <c r="D29" s="24"/>
      <c r="E29" s="24"/>
      <c r="F29" s="24"/>
      <c r="G29" s="24"/>
      <c r="H29" s="24"/>
      <c r="I29" s="24"/>
      <c r="J29" s="24"/>
      <c r="K29" s="24"/>
      <c r="L29" s="24"/>
      <c r="M29" s="24"/>
      <c r="N29" s="24"/>
      <c r="O29" s="24"/>
    </row>
    <row r="30" spans="1:15">
      <c r="A30" s="24"/>
      <c r="B30" s="24"/>
      <c r="C30" s="24"/>
      <c r="D30" s="24"/>
      <c r="E30" s="24"/>
      <c r="F30" s="24"/>
      <c r="G30" s="24"/>
      <c r="H30" s="24"/>
      <c r="I30" s="24"/>
      <c r="J30" s="24"/>
      <c r="K30" s="24"/>
      <c r="L30" s="24"/>
      <c r="M30" s="24"/>
      <c r="N30" s="24"/>
      <c r="O30" s="24"/>
    </row>
    <row r="31" spans="1:15">
      <c r="A31" s="24"/>
      <c r="B31" s="24"/>
      <c r="C31" s="24"/>
      <c r="D31" s="24"/>
      <c r="E31" s="24"/>
      <c r="F31" s="24"/>
      <c r="G31" s="24"/>
      <c r="H31" s="24"/>
      <c r="I31" s="24"/>
      <c r="J31" s="24"/>
      <c r="K31" s="24"/>
      <c r="L31" s="24"/>
      <c r="M31" s="24"/>
      <c r="N31" s="24"/>
      <c r="O31" s="24"/>
    </row>
  </sheetData>
  <mergeCells count="18">
    <mergeCell ref="L7:L8"/>
    <mergeCell ref="M7:N7"/>
    <mergeCell ref="A1:D1"/>
    <mergeCell ref="A2:D2"/>
    <mergeCell ref="O7:O8"/>
    <mergeCell ref="A3:O3"/>
    <mergeCell ref="A6:A8"/>
    <mergeCell ref="B6:B8"/>
    <mergeCell ref="C6:C8"/>
    <mergeCell ref="D6:D8"/>
    <mergeCell ref="E6:H6"/>
    <mergeCell ref="I6:I8"/>
    <mergeCell ref="J6:O6"/>
    <mergeCell ref="E7:E8"/>
    <mergeCell ref="F7:F8"/>
    <mergeCell ref="G7:H7"/>
    <mergeCell ref="J7:J8"/>
    <mergeCell ref="K7:K8"/>
  </mergeCells>
  <phoneticPr fontId="20"/>
  <pageMargins left="0.62992125984251968" right="0.62992125984251968" top="0.74803149606299213" bottom="0.74803149606299213" header="0.31496062992125984" footer="0.31496062992125984"/>
  <headerFooter alignWithMargins="0"/>
</worksheet>
</file>

<file path=xl/worksheets/sheet2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zoomScale="85" zoomScaleNormal="85" zoomScaleSheetLayoutView="100" workbookViewId="0">
      <selection sqref="A1:D1"/>
    </sheetView>
  </sheetViews>
  <sheetFormatPr defaultColWidth="9" defaultRowHeight="14.25"/>
  <cols>
    <col min="1" max="4" width="40.625" style="2584" customWidth="1"/>
    <col min="5" max="16384" width="9" style="2584"/>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956" customFormat="1" ht="26.1" customHeight="1">
      <c r="A3" s="3047" t="s">
        <v>5060</v>
      </c>
      <c r="B3" s="3047"/>
      <c r="C3" s="3047"/>
      <c r="D3" s="3047"/>
    </row>
    <row r="4" spans="1:26" s="89" customFormat="1" ht="15" customHeight="1">
      <c r="A4" s="90"/>
      <c r="B4" s="90"/>
      <c r="C4" s="90"/>
      <c r="D4" s="90"/>
    </row>
    <row r="5" spans="1:26" s="89" customFormat="1" ht="15" customHeight="1" thickBot="1">
      <c r="A5" s="90" t="s">
        <v>5059</v>
      </c>
      <c r="B5" s="51"/>
      <c r="C5" s="90"/>
      <c r="D5" s="90"/>
    </row>
    <row r="6" spans="1:26" s="2955" customFormat="1" ht="18" customHeight="1" thickTop="1">
      <c r="A6" s="1785" t="s">
        <v>697</v>
      </c>
      <c r="B6" s="1780" t="s">
        <v>25</v>
      </c>
      <c r="C6" s="132" t="s">
        <v>5058</v>
      </c>
      <c r="D6" s="1780" t="s">
        <v>5057</v>
      </c>
    </row>
    <row r="7" spans="1:26" ht="18" customHeight="1">
      <c r="A7" s="1726" t="s">
        <v>661</v>
      </c>
      <c r="B7" s="2959">
        <v>86160</v>
      </c>
      <c r="C7" s="2958">
        <v>6506</v>
      </c>
      <c r="D7" s="2958">
        <v>79654</v>
      </c>
    </row>
    <row r="8" spans="1:26" ht="18" customHeight="1">
      <c r="A8" s="1726">
        <v>29</v>
      </c>
      <c r="B8" s="419">
        <v>85718</v>
      </c>
      <c r="C8" s="2957">
        <v>6392</v>
      </c>
      <c r="D8" s="2957">
        <v>79326</v>
      </c>
    </row>
    <row r="9" spans="1:26" ht="18" customHeight="1">
      <c r="A9" s="1726">
        <v>30</v>
      </c>
      <c r="B9" s="419">
        <v>84871</v>
      </c>
      <c r="C9" s="2957">
        <v>6347</v>
      </c>
      <c r="D9" s="2957">
        <v>78524</v>
      </c>
    </row>
    <row r="10" spans="1:26" s="2622" customFormat="1" ht="18" customHeight="1">
      <c r="A10" s="1727" t="s">
        <v>660</v>
      </c>
      <c r="B10" s="419">
        <v>85916</v>
      </c>
      <c r="C10" s="2957">
        <v>6559</v>
      </c>
      <c r="D10" s="2957">
        <v>79357</v>
      </c>
    </row>
    <row r="11" spans="1:26" s="329" customFormat="1" ht="18" customHeight="1">
      <c r="A11" s="1728">
        <v>2</v>
      </c>
      <c r="B11" s="415">
        <v>88164</v>
      </c>
      <c r="C11" s="1851">
        <v>6700</v>
      </c>
      <c r="D11" s="1851">
        <v>81464</v>
      </c>
    </row>
    <row r="12" spans="1:26" s="89" customFormat="1" ht="15" customHeight="1">
      <c r="A12" s="1825" t="s">
        <v>5056</v>
      </c>
      <c r="B12" s="1825"/>
      <c r="C12" s="2698"/>
      <c r="D12" s="1825"/>
    </row>
    <row r="13" spans="1:26" s="89" customFormat="1" ht="15" customHeight="1">
      <c r="A13" s="90" t="s">
        <v>5039</v>
      </c>
      <c r="B13" s="90"/>
      <c r="C13" s="90"/>
      <c r="D13" s="90"/>
    </row>
    <row r="14" spans="1:26">
      <c r="A14" s="24"/>
      <c r="B14" s="24"/>
      <c r="C14" s="24"/>
      <c r="D14" s="24"/>
    </row>
    <row r="15" spans="1:26">
      <c r="A15" s="24"/>
      <c r="B15" s="24"/>
      <c r="C15" s="24"/>
      <c r="D15" s="24"/>
    </row>
    <row r="16" spans="1:26">
      <c r="A16" s="24"/>
      <c r="B16" s="24"/>
      <c r="C16" s="24"/>
      <c r="D16" s="24"/>
    </row>
    <row r="17" spans="1:4">
      <c r="A17" s="24"/>
      <c r="B17" s="24"/>
      <c r="C17" s="24"/>
      <c r="D17" s="24"/>
    </row>
    <row r="18" spans="1:4">
      <c r="A18" s="24"/>
      <c r="B18" s="24"/>
      <c r="C18" s="24"/>
      <c r="D18" s="24"/>
    </row>
    <row r="19" spans="1:4">
      <c r="A19" s="24"/>
      <c r="B19" s="24"/>
      <c r="C19" s="24"/>
      <c r="D19" s="24"/>
    </row>
    <row r="20" spans="1:4">
      <c r="A20" s="24"/>
      <c r="B20" s="24"/>
      <c r="C20" s="24"/>
      <c r="D20" s="24"/>
    </row>
    <row r="21" spans="1:4">
      <c r="A21" s="24"/>
      <c r="B21" s="24"/>
      <c r="C21" s="24"/>
      <c r="D21" s="24"/>
    </row>
    <row r="22" spans="1:4">
      <c r="A22" s="24"/>
      <c r="B22" s="24"/>
      <c r="C22" s="24"/>
      <c r="D22" s="24"/>
    </row>
    <row r="23" spans="1:4">
      <c r="A23" s="24"/>
      <c r="B23" s="24"/>
      <c r="C23" s="24"/>
      <c r="D23" s="24"/>
    </row>
    <row r="24" spans="1:4">
      <c r="A24" s="24"/>
      <c r="B24" s="24"/>
      <c r="C24" s="24"/>
      <c r="D24" s="24"/>
    </row>
    <row r="25" spans="1:4">
      <c r="A25" s="24"/>
      <c r="B25" s="24"/>
      <c r="C25" s="24"/>
      <c r="D25" s="24"/>
    </row>
  </sheetData>
  <mergeCells count="3">
    <mergeCell ref="A3:D3"/>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2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8"/>
  <sheetViews>
    <sheetView zoomScaleNormal="100" zoomScaleSheetLayoutView="100" workbookViewId="0">
      <selection activeCell="J14" sqref="J14"/>
    </sheetView>
  </sheetViews>
  <sheetFormatPr defaultColWidth="9" defaultRowHeight="14.25"/>
  <cols>
    <col min="1" max="10" width="12.625" style="357" customWidth="1"/>
    <col min="11" max="11" width="10.625" style="357" customWidth="1"/>
    <col min="12" max="12" width="10" style="357" customWidth="1"/>
    <col min="13" max="16384" width="9" style="357"/>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389" customFormat="1" ht="26.1" customHeight="1">
      <c r="A3" s="3737" t="s">
        <v>5082</v>
      </c>
      <c r="B3" s="3737"/>
      <c r="C3" s="3737"/>
      <c r="D3" s="3737"/>
      <c r="E3" s="3737"/>
      <c r="F3" s="3737"/>
      <c r="G3" s="3737"/>
      <c r="H3" s="3737"/>
      <c r="I3" s="3738"/>
      <c r="J3" s="3738"/>
      <c r="K3" s="1784"/>
      <c r="L3" s="2980"/>
    </row>
    <row r="4" spans="1:26" s="360" customFormat="1" ht="15" customHeight="1">
      <c r="A4" s="1866"/>
      <c r="B4" s="1866"/>
      <c r="C4" s="1866"/>
      <c r="D4" s="1866"/>
      <c r="E4" s="1866"/>
      <c r="F4" s="1866"/>
      <c r="G4" s="1866"/>
      <c r="H4" s="1866"/>
      <c r="I4" s="1866"/>
      <c r="J4" s="2979"/>
      <c r="K4" s="2978"/>
    </row>
    <row r="5" spans="1:26" s="360" customFormat="1" ht="15" customHeight="1" thickBot="1">
      <c r="A5" s="1866" t="s">
        <v>5081</v>
      </c>
      <c r="B5" s="1866"/>
      <c r="C5" s="1866"/>
      <c r="D5" s="1866"/>
      <c r="E5" s="1866"/>
      <c r="F5" s="1866"/>
      <c r="G5" s="1866"/>
      <c r="H5" s="1866"/>
      <c r="I5" s="1866"/>
      <c r="J5" s="2979"/>
      <c r="K5" s="2978"/>
    </row>
    <row r="6" spans="1:26" ht="18" customHeight="1" thickTop="1">
      <c r="A6" s="3707" t="s">
        <v>697</v>
      </c>
      <c r="B6" s="4093" t="s">
        <v>5080</v>
      </c>
      <c r="C6" s="3720" t="s">
        <v>5073</v>
      </c>
      <c r="D6" s="3716"/>
      <c r="E6" s="3716"/>
      <c r="F6" s="3716"/>
      <c r="G6" s="3716"/>
      <c r="H6" s="3716"/>
      <c r="I6" s="2975"/>
      <c r="J6" s="2542"/>
      <c r="K6" s="399"/>
    </row>
    <row r="7" spans="1:26" ht="18" customHeight="1">
      <c r="A7" s="4087"/>
      <c r="B7" s="4094"/>
      <c r="C7" s="4088" t="s">
        <v>5079</v>
      </c>
      <c r="D7" s="4089"/>
      <c r="E7" s="4089"/>
      <c r="F7" s="4089"/>
      <c r="G7" s="3725"/>
      <c r="H7" s="4092" t="s">
        <v>5078</v>
      </c>
      <c r="I7" s="2975"/>
      <c r="J7" s="2542"/>
      <c r="K7" s="399"/>
    </row>
    <row r="8" spans="1:26" ht="18" customHeight="1">
      <c r="A8" s="3708"/>
      <c r="B8" s="3980"/>
      <c r="C8" s="2561" t="s">
        <v>5077</v>
      </c>
      <c r="D8" s="2561" t="s">
        <v>5076</v>
      </c>
      <c r="E8" s="2561" t="s">
        <v>5075</v>
      </c>
      <c r="F8" s="2561" t="s">
        <v>5074</v>
      </c>
      <c r="G8" s="2561" t="s">
        <v>202</v>
      </c>
      <c r="H8" s="3923"/>
      <c r="I8" s="2975"/>
      <c r="J8" s="2977"/>
      <c r="K8" s="2976"/>
    </row>
    <row r="9" spans="1:26" ht="18" customHeight="1">
      <c r="A9" s="1906" t="s">
        <v>661</v>
      </c>
      <c r="B9" s="2581">
        <v>613</v>
      </c>
      <c r="C9" s="2580">
        <v>5886372</v>
      </c>
      <c r="D9" s="2580">
        <v>4422721</v>
      </c>
      <c r="E9" s="2580">
        <v>4629765</v>
      </c>
      <c r="F9" s="2580">
        <v>84969</v>
      </c>
      <c r="G9" s="2580">
        <v>6559</v>
      </c>
      <c r="H9" s="2580">
        <v>234055</v>
      </c>
      <c r="I9" s="2975"/>
      <c r="J9" s="2974"/>
      <c r="K9" s="2487"/>
    </row>
    <row r="10" spans="1:26" ht="18" customHeight="1">
      <c r="A10" s="1907">
        <v>29</v>
      </c>
      <c r="B10" s="2581">
        <v>609</v>
      </c>
      <c r="C10" s="2580">
        <v>5442490</v>
      </c>
      <c r="D10" s="2580">
        <v>4409160</v>
      </c>
      <c r="E10" s="2580">
        <v>4663027</v>
      </c>
      <c r="F10" s="2580">
        <v>82623</v>
      </c>
      <c r="G10" s="2580">
        <v>6060</v>
      </c>
      <c r="H10" s="2580">
        <v>246486</v>
      </c>
      <c r="I10" s="2975"/>
      <c r="J10" s="2974"/>
      <c r="K10" s="2487"/>
    </row>
    <row r="11" spans="1:26" ht="18" customHeight="1">
      <c r="A11" s="1907">
        <v>30</v>
      </c>
      <c r="B11" s="2581">
        <v>611</v>
      </c>
      <c r="C11" s="2580">
        <v>4993261</v>
      </c>
      <c r="D11" s="2580">
        <v>4556292</v>
      </c>
      <c r="E11" s="2580">
        <v>4683842</v>
      </c>
      <c r="F11" s="2580">
        <v>77256</v>
      </c>
      <c r="G11" s="2580">
        <v>3790</v>
      </c>
      <c r="H11" s="2580">
        <v>248057</v>
      </c>
      <c r="I11" s="2580"/>
      <c r="J11" s="2974"/>
      <c r="K11" s="2487"/>
    </row>
    <row r="12" spans="1:26" s="1109" customFormat="1" ht="18" customHeight="1">
      <c r="A12" s="1906" t="s">
        <v>671</v>
      </c>
      <c r="B12" s="2581">
        <v>600</v>
      </c>
      <c r="C12" s="2580">
        <v>4674947</v>
      </c>
      <c r="D12" s="2580">
        <v>4700142</v>
      </c>
      <c r="E12" s="2580">
        <v>4896489</v>
      </c>
      <c r="F12" s="2580">
        <v>71237</v>
      </c>
      <c r="G12" s="2580">
        <v>345</v>
      </c>
      <c r="H12" s="2580">
        <v>352072</v>
      </c>
      <c r="I12" s="2580"/>
      <c r="J12" s="2974"/>
      <c r="K12" s="2487"/>
    </row>
    <row r="13" spans="1:26" s="1103" customFormat="1" ht="18" customHeight="1">
      <c r="A13" s="2973">
        <v>2</v>
      </c>
      <c r="B13" s="2972">
        <v>595</v>
      </c>
      <c r="C13" s="661">
        <v>4083512</v>
      </c>
      <c r="D13" s="661">
        <v>4945453</v>
      </c>
      <c r="E13" s="661">
        <v>5694133</v>
      </c>
      <c r="F13" s="661">
        <v>74921</v>
      </c>
      <c r="G13" s="661">
        <v>10</v>
      </c>
      <c r="H13" s="661">
        <v>365574</v>
      </c>
      <c r="I13" s="2971"/>
      <c r="J13" s="2970"/>
      <c r="K13" s="2969"/>
    </row>
    <row r="14" spans="1:26" s="360" customFormat="1" ht="15" customHeight="1">
      <c r="A14" s="2966"/>
      <c r="B14" s="2965"/>
      <c r="C14" s="2965"/>
      <c r="D14" s="2965"/>
      <c r="E14" s="2965"/>
      <c r="F14" s="2965"/>
      <c r="G14" s="2965"/>
      <c r="H14" s="2965"/>
      <c r="I14" s="2965"/>
      <c r="J14" s="2968"/>
      <c r="K14" s="2967"/>
      <c r="L14" s="2963"/>
    </row>
    <row r="15" spans="1:26" s="360" customFormat="1" ht="15" customHeight="1" thickBot="1">
      <c r="A15" s="2966"/>
      <c r="B15" s="2965"/>
      <c r="C15" s="2965"/>
      <c r="D15" s="2965"/>
      <c r="E15" s="2965"/>
      <c r="F15" s="2965"/>
      <c r="G15" s="2965"/>
      <c r="H15" s="2965"/>
      <c r="I15" s="2965"/>
      <c r="J15" s="2965"/>
      <c r="K15" s="2964"/>
      <c r="L15" s="2963"/>
    </row>
    <row r="16" spans="1:26" ht="18" customHeight="1" thickTop="1">
      <c r="A16" s="3707" t="s">
        <v>697</v>
      </c>
      <c r="B16" s="3720" t="s">
        <v>5073</v>
      </c>
      <c r="C16" s="3716"/>
      <c r="D16" s="3716"/>
      <c r="E16" s="3716"/>
      <c r="F16" s="3716"/>
      <c r="G16" s="3716"/>
      <c r="H16" s="3716"/>
      <c r="I16" s="3716"/>
      <c r="J16" s="3716"/>
      <c r="K16" s="1845"/>
      <c r="L16" s="2962"/>
    </row>
    <row r="17" spans="1:11" ht="18" customHeight="1">
      <c r="A17" s="4087"/>
      <c r="B17" s="4088" t="s">
        <v>5072</v>
      </c>
      <c r="C17" s="4089"/>
      <c r="D17" s="3725"/>
      <c r="E17" s="4088" t="s">
        <v>5071</v>
      </c>
      <c r="F17" s="3725"/>
      <c r="G17" s="4090" t="s">
        <v>5070</v>
      </c>
      <c r="H17" s="4091" t="s">
        <v>5069</v>
      </c>
      <c r="I17" s="4090" t="s">
        <v>5068</v>
      </c>
      <c r="J17" s="4092" t="s">
        <v>2516</v>
      </c>
      <c r="K17" s="1809"/>
    </row>
    <row r="18" spans="1:11" ht="18" customHeight="1">
      <c r="A18" s="3708"/>
      <c r="B18" s="2561" t="s">
        <v>5067</v>
      </c>
      <c r="C18" s="2561" t="s">
        <v>5066</v>
      </c>
      <c r="D18" s="2561" t="s">
        <v>5065</v>
      </c>
      <c r="E18" s="2561" t="s">
        <v>5064</v>
      </c>
      <c r="F18" s="2561" t="s">
        <v>5063</v>
      </c>
      <c r="G18" s="3712"/>
      <c r="H18" s="3980"/>
      <c r="I18" s="3712"/>
      <c r="J18" s="3923"/>
      <c r="K18" s="1809"/>
    </row>
    <row r="19" spans="1:11" ht="18" customHeight="1">
      <c r="A19" s="1891" t="s">
        <v>661</v>
      </c>
      <c r="B19" s="1870">
        <v>688167</v>
      </c>
      <c r="C19" s="1869">
        <v>327776</v>
      </c>
      <c r="D19" s="1869">
        <v>89619</v>
      </c>
      <c r="E19" s="1869">
        <v>104392</v>
      </c>
      <c r="F19" s="1869">
        <v>2967989</v>
      </c>
      <c r="G19" s="1869">
        <v>1420758</v>
      </c>
      <c r="H19" s="1869">
        <v>64010</v>
      </c>
      <c r="I19" s="1869">
        <v>3192260</v>
      </c>
      <c r="J19" s="1869">
        <v>402248</v>
      </c>
      <c r="K19" s="23"/>
    </row>
    <row r="20" spans="1:11" ht="18" customHeight="1">
      <c r="A20" s="2961">
        <v>29</v>
      </c>
      <c r="B20" s="1870">
        <v>685606</v>
      </c>
      <c r="C20" s="1869">
        <v>330729</v>
      </c>
      <c r="D20" s="1869">
        <v>7121</v>
      </c>
      <c r="E20" s="1869">
        <v>96018</v>
      </c>
      <c r="F20" s="1869">
        <v>2928323</v>
      </c>
      <c r="G20" s="1869">
        <v>1472754</v>
      </c>
      <c r="H20" s="1869">
        <v>63245</v>
      </c>
      <c r="I20" s="1869">
        <v>3167980</v>
      </c>
      <c r="J20" s="1869">
        <v>330077</v>
      </c>
      <c r="K20" s="23"/>
    </row>
    <row r="21" spans="1:11" ht="18" customHeight="1">
      <c r="A21" s="2961">
        <v>30</v>
      </c>
      <c r="B21" s="1870">
        <v>682932</v>
      </c>
      <c r="C21" s="1869">
        <v>328324</v>
      </c>
      <c r="D21" s="1869">
        <v>6313</v>
      </c>
      <c r="E21" s="1869">
        <v>96222</v>
      </c>
      <c r="F21" s="1869">
        <v>2813512</v>
      </c>
      <c r="G21" s="1869">
        <v>1549321</v>
      </c>
      <c r="H21" s="1869">
        <v>61535</v>
      </c>
      <c r="I21" s="1869">
        <v>3054640</v>
      </c>
      <c r="J21" s="1869">
        <v>303209</v>
      </c>
      <c r="K21" s="23"/>
    </row>
    <row r="22" spans="1:11" s="1109" customFormat="1" ht="18" customHeight="1">
      <c r="A22" s="1891" t="s">
        <v>671</v>
      </c>
      <c r="B22" s="1870">
        <v>762184</v>
      </c>
      <c r="C22" s="1869">
        <v>334218</v>
      </c>
      <c r="D22" s="1869">
        <v>6270</v>
      </c>
      <c r="E22" s="1869">
        <v>86151</v>
      </c>
      <c r="F22" s="1869">
        <v>2750671</v>
      </c>
      <c r="G22" s="1869">
        <v>1621757</v>
      </c>
      <c r="H22" s="1869">
        <v>62013</v>
      </c>
      <c r="I22" s="1869">
        <v>3124980</v>
      </c>
      <c r="J22" s="1869">
        <v>317464</v>
      </c>
      <c r="K22" s="23"/>
    </row>
    <row r="23" spans="1:11" s="1103" customFormat="1" ht="18" customHeight="1">
      <c r="A23" s="2960">
        <v>2</v>
      </c>
      <c r="B23" s="1902">
        <v>880086</v>
      </c>
      <c r="C23" s="1901">
        <v>353767</v>
      </c>
      <c r="D23" s="1901">
        <v>5771</v>
      </c>
      <c r="E23" s="1901">
        <v>63605</v>
      </c>
      <c r="F23" s="1901">
        <v>2971129</v>
      </c>
      <c r="G23" s="1901">
        <v>1739306</v>
      </c>
      <c r="H23" s="1901">
        <v>64990</v>
      </c>
      <c r="I23" s="1901">
        <v>3165450</v>
      </c>
      <c r="J23" s="1901">
        <v>373225</v>
      </c>
      <c r="K23" s="677"/>
    </row>
    <row r="24" spans="1:11" s="360" customFormat="1" ht="15" customHeight="1">
      <c r="A24" s="659" t="s">
        <v>5062</v>
      </c>
      <c r="B24" s="659"/>
      <c r="C24" s="659"/>
      <c r="D24" s="659"/>
      <c r="E24" s="659"/>
      <c r="F24" s="659"/>
      <c r="G24" s="1866"/>
      <c r="H24" s="1866"/>
      <c r="I24" s="1866"/>
      <c r="J24" s="1866"/>
      <c r="K24" s="90"/>
    </row>
    <row r="25" spans="1:11" s="360" customFormat="1" ht="15" customHeight="1">
      <c r="A25" s="4086" t="s">
        <v>5061</v>
      </c>
      <c r="B25" s="4086"/>
      <c r="C25" s="4086"/>
      <c r="D25" s="1866"/>
      <c r="E25" s="1866"/>
      <c r="F25" s="1866"/>
      <c r="G25" s="1866"/>
      <c r="H25" s="1866"/>
      <c r="I25" s="1866"/>
      <c r="J25" s="1866"/>
      <c r="K25" s="90"/>
    </row>
    <row r="26" spans="1:11">
      <c r="A26" s="24"/>
      <c r="B26" s="24"/>
      <c r="C26" s="24"/>
      <c r="D26" s="24"/>
      <c r="E26" s="24"/>
      <c r="F26" s="24"/>
      <c r="G26" s="24"/>
      <c r="H26" s="24"/>
      <c r="I26" s="24"/>
      <c r="J26" s="24"/>
      <c r="K26" s="24"/>
    </row>
    <row r="27" spans="1:11">
      <c r="A27" s="24"/>
      <c r="B27" s="24"/>
      <c r="C27" s="24"/>
      <c r="D27" s="24"/>
      <c r="E27" s="24"/>
      <c r="F27" s="24"/>
      <c r="G27" s="24"/>
      <c r="H27" s="24"/>
      <c r="I27" s="24"/>
      <c r="J27" s="24"/>
      <c r="K27" s="24"/>
    </row>
    <row r="28" spans="1:11">
      <c r="A28" s="24"/>
      <c r="B28" s="24"/>
      <c r="C28" s="24"/>
      <c r="D28" s="24"/>
      <c r="E28" s="24"/>
      <c r="F28" s="24"/>
      <c r="G28" s="24"/>
      <c r="H28" s="24"/>
      <c r="I28" s="24"/>
      <c r="J28" s="24"/>
      <c r="K28" s="24"/>
    </row>
    <row r="29" spans="1:11">
      <c r="A29" s="24"/>
      <c r="B29" s="24"/>
      <c r="C29" s="24"/>
      <c r="D29" s="24"/>
      <c r="E29" s="24"/>
      <c r="F29" s="24"/>
      <c r="G29" s="24"/>
      <c r="H29" s="24"/>
      <c r="I29" s="24"/>
      <c r="J29" s="24"/>
      <c r="K29" s="24"/>
    </row>
    <row r="30" spans="1:11">
      <c r="A30" s="24"/>
      <c r="B30" s="24"/>
      <c r="C30" s="24"/>
      <c r="D30" s="24"/>
      <c r="E30" s="24"/>
      <c r="F30" s="24"/>
      <c r="G30" s="24"/>
      <c r="H30" s="24"/>
      <c r="I30" s="24"/>
      <c r="J30" s="24"/>
      <c r="K30" s="24"/>
    </row>
    <row r="31" spans="1:11">
      <c r="A31" s="24"/>
      <c r="B31" s="24"/>
      <c r="C31" s="24"/>
      <c r="D31" s="24"/>
      <c r="E31" s="24"/>
      <c r="F31" s="24"/>
      <c r="G31" s="24"/>
      <c r="H31" s="24"/>
      <c r="I31" s="24"/>
      <c r="J31" s="24"/>
      <c r="K31" s="24"/>
    </row>
    <row r="32" spans="1:11">
      <c r="A32" s="24"/>
      <c r="B32" s="24"/>
      <c r="C32" s="24"/>
      <c r="D32" s="24"/>
      <c r="E32" s="24"/>
      <c r="F32" s="24"/>
      <c r="G32" s="24"/>
      <c r="H32" s="24"/>
      <c r="I32" s="24"/>
      <c r="J32" s="24"/>
      <c r="K32" s="24"/>
    </row>
    <row r="33" spans="1:11">
      <c r="A33" s="24"/>
      <c r="B33" s="24"/>
      <c r="C33" s="24"/>
      <c r="D33" s="24"/>
      <c r="E33" s="24"/>
      <c r="F33" s="24"/>
      <c r="G33" s="24"/>
      <c r="H33" s="24"/>
      <c r="I33" s="24"/>
      <c r="J33" s="24"/>
      <c r="K33" s="24"/>
    </row>
    <row r="34" spans="1:11">
      <c r="A34" s="24"/>
      <c r="B34" s="24"/>
      <c r="C34" s="24"/>
      <c r="D34" s="24"/>
      <c r="E34" s="24"/>
      <c r="F34" s="24"/>
      <c r="G34" s="24"/>
      <c r="H34" s="24"/>
      <c r="I34" s="24"/>
      <c r="J34" s="24"/>
      <c r="K34" s="24"/>
    </row>
    <row r="35" spans="1:11">
      <c r="A35" s="24"/>
      <c r="B35" s="24"/>
      <c r="C35" s="24"/>
      <c r="D35" s="24"/>
      <c r="E35" s="24"/>
      <c r="F35" s="24"/>
      <c r="G35" s="24"/>
      <c r="H35" s="24"/>
      <c r="I35" s="24"/>
      <c r="J35" s="24"/>
      <c r="K35" s="24"/>
    </row>
    <row r="36" spans="1:11">
      <c r="A36" s="24"/>
      <c r="B36" s="24"/>
      <c r="C36" s="24"/>
      <c r="D36" s="24"/>
      <c r="E36" s="24"/>
      <c r="F36" s="24"/>
      <c r="G36" s="24"/>
      <c r="H36" s="24"/>
      <c r="I36" s="24"/>
      <c r="J36" s="24"/>
      <c r="K36" s="24"/>
    </row>
    <row r="37" spans="1:11">
      <c r="A37" s="24"/>
      <c r="B37" s="24"/>
      <c r="C37" s="24"/>
      <c r="D37" s="24"/>
      <c r="E37" s="24"/>
      <c r="F37" s="24"/>
      <c r="G37" s="24"/>
      <c r="H37" s="24"/>
      <c r="I37" s="24"/>
      <c r="J37" s="24"/>
      <c r="K37" s="24"/>
    </row>
    <row r="38" spans="1:11">
      <c r="A38" s="24"/>
      <c r="B38" s="24"/>
      <c r="C38" s="24"/>
      <c r="D38" s="24"/>
      <c r="E38" s="24"/>
      <c r="F38" s="24"/>
      <c r="G38" s="24"/>
      <c r="H38" s="24"/>
      <c r="I38" s="24"/>
      <c r="J38" s="24"/>
      <c r="K38" s="24"/>
    </row>
    <row r="39" spans="1:11">
      <c r="A39" s="24"/>
      <c r="B39" s="24"/>
      <c r="C39" s="24"/>
      <c r="D39" s="24"/>
      <c r="E39" s="24"/>
      <c r="F39" s="24"/>
      <c r="G39" s="24"/>
      <c r="H39" s="24"/>
      <c r="I39" s="24"/>
      <c r="J39" s="24"/>
      <c r="K39" s="24"/>
    </row>
    <row r="40" spans="1:11">
      <c r="A40" s="24"/>
      <c r="B40" s="24"/>
      <c r="C40" s="24"/>
      <c r="D40" s="24"/>
      <c r="E40" s="24"/>
      <c r="F40" s="24"/>
      <c r="G40" s="24"/>
      <c r="H40" s="24"/>
      <c r="I40" s="24"/>
      <c r="J40" s="24"/>
      <c r="K40" s="24"/>
    </row>
    <row r="41" spans="1:11">
      <c r="A41" s="24"/>
      <c r="B41" s="24"/>
      <c r="C41" s="24"/>
      <c r="D41" s="24"/>
      <c r="E41" s="24"/>
      <c r="F41" s="24"/>
      <c r="G41" s="24"/>
      <c r="H41" s="24"/>
      <c r="I41" s="24"/>
      <c r="J41" s="24"/>
      <c r="K41" s="24"/>
    </row>
    <row r="42" spans="1:11">
      <c r="A42" s="24"/>
      <c r="B42" s="24"/>
      <c r="C42" s="24"/>
      <c r="D42" s="24"/>
      <c r="E42" s="24"/>
      <c r="F42" s="24"/>
      <c r="G42" s="24"/>
      <c r="H42" s="24"/>
      <c r="I42" s="24"/>
      <c r="J42" s="24"/>
      <c r="K42" s="24"/>
    </row>
    <row r="43" spans="1:11">
      <c r="A43" s="24"/>
      <c r="B43" s="24"/>
      <c r="C43" s="24"/>
      <c r="D43" s="24"/>
      <c r="E43" s="24"/>
      <c r="F43" s="24"/>
      <c r="G43" s="24"/>
      <c r="H43" s="24"/>
      <c r="I43" s="24"/>
      <c r="J43" s="24"/>
      <c r="K43" s="24"/>
    </row>
    <row r="44" spans="1:11">
      <c r="A44" s="24"/>
      <c r="B44" s="24"/>
      <c r="C44" s="24"/>
      <c r="D44" s="24"/>
      <c r="E44" s="24"/>
      <c r="F44" s="24"/>
      <c r="G44" s="24"/>
      <c r="H44" s="24"/>
      <c r="I44" s="24"/>
      <c r="J44" s="24"/>
      <c r="K44" s="24"/>
    </row>
    <row r="45" spans="1:11">
      <c r="A45" s="24"/>
      <c r="B45" s="24"/>
      <c r="C45" s="24"/>
      <c r="D45" s="24"/>
      <c r="E45" s="24"/>
      <c r="F45" s="24"/>
      <c r="G45" s="24"/>
      <c r="H45" s="24"/>
      <c r="I45" s="24"/>
      <c r="J45" s="24"/>
      <c r="K45" s="24"/>
    </row>
    <row r="46" spans="1:11">
      <c r="A46" s="24"/>
      <c r="B46" s="24"/>
      <c r="C46" s="24"/>
      <c r="D46" s="24"/>
      <c r="E46" s="24"/>
      <c r="F46" s="24"/>
      <c r="G46" s="24"/>
      <c r="H46" s="24"/>
      <c r="I46" s="24"/>
      <c r="J46" s="24"/>
      <c r="K46" s="24"/>
    </row>
    <row r="47" spans="1:11">
      <c r="A47" s="24"/>
      <c r="B47" s="24"/>
      <c r="C47" s="24"/>
      <c r="D47" s="24"/>
      <c r="E47" s="24"/>
      <c r="F47" s="24"/>
      <c r="G47" s="24"/>
      <c r="H47" s="24"/>
      <c r="I47" s="24"/>
      <c r="J47" s="24"/>
      <c r="K47" s="24"/>
    </row>
    <row r="48" spans="1:11">
      <c r="A48" s="24"/>
      <c r="B48" s="24"/>
      <c r="C48" s="24"/>
      <c r="D48" s="24"/>
      <c r="E48" s="24"/>
      <c r="F48" s="24"/>
      <c r="G48" s="24"/>
      <c r="H48" s="24"/>
      <c r="I48" s="24"/>
      <c r="J48" s="24"/>
      <c r="K48" s="24"/>
    </row>
    <row r="49" spans="1:11">
      <c r="A49" s="24"/>
      <c r="B49" s="24"/>
      <c r="C49" s="24"/>
      <c r="D49" s="24"/>
      <c r="E49" s="24"/>
      <c r="F49" s="24"/>
      <c r="G49" s="24"/>
      <c r="H49" s="24"/>
      <c r="I49" s="24"/>
      <c r="J49" s="24"/>
      <c r="K49" s="24"/>
    </row>
    <row r="50" spans="1:11">
      <c r="A50" s="24"/>
      <c r="B50" s="24"/>
      <c r="C50" s="24"/>
      <c r="D50" s="24"/>
      <c r="E50" s="24"/>
      <c r="F50" s="24"/>
      <c r="G50" s="24"/>
      <c r="H50" s="24"/>
      <c r="I50" s="24"/>
      <c r="J50" s="24"/>
      <c r="K50" s="24"/>
    </row>
    <row r="51" spans="1:11">
      <c r="A51" s="24"/>
      <c r="B51" s="24"/>
      <c r="C51" s="24"/>
      <c r="D51" s="24"/>
      <c r="E51" s="24"/>
      <c r="F51" s="24"/>
      <c r="G51" s="24"/>
      <c r="H51" s="24"/>
      <c r="I51" s="24"/>
      <c r="J51" s="24"/>
      <c r="K51" s="24"/>
    </row>
    <row r="52" spans="1:11">
      <c r="A52" s="24"/>
      <c r="B52" s="24"/>
      <c r="C52" s="24"/>
      <c r="D52" s="24"/>
      <c r="E52" s="24"/>
      <c r="F52" s="24"/>
      <c r="G52" s="24"/>
      <c r="H52" s="24"/>
      <c r="I52" s="24"/>
      <c r="J52" s="24"/>
      <c r="K52" s="24"/>
    </row>
    <row r="53" spans="1:11">
      <c r="A53" s="24"/>
      <c r="B53" s="24"/>
      <c r="C53" s="24"/>
      <c r="D53" s="24"/>
      <c r="E53" s="24"/>
      <c r="F53" s="24"/>
      <c r="G53" s="24"/>
      <c r="H53" s="24"/>
      <c r="I53" s="24"/>
      <c r="J53" s="24"/>
      <c r="K53" s="24"/>
    </row>
    <row r="54" spans="1:11">
      <c r="A54" s="2584"/>
      <c r="B54" s="2584"/>
      <c r="C54" s="2584"/>
      <c r="D54" s="2584"/>
      <c r="E54" s="2584"/>
      <c r="F54" s="2584"/>
      <c r="G54" s="2584"/>
      <c r="H54" s="2584"/>
      <c r="I54" s="2584"/>
      <c r="J54" s="2584"/>
      <c r="K54" s="2584"/>
    </row>
    <row r="55" spans="1:11">
      <c r="A55" s="2584"/>
      <c r="B55" s="2584"/>
      <c r="C55" s="2584"/>
      <c r="D55" s="2584"/>
      <c r="E55" s="2584"/>
      <c r="F55" s="2584"/>
      <c r="G55" s="2584"/>
      <c r="H55" s="2584"/>
      <c r="I55" s="2584"/>
      <c r="J55" s="2584"/>
      <c r="K55" s="2584"/>
    </row>
    <row r="56" spans="1:11">
      <c r="A56" s="2584"/>
      <c r="B56" s="2584"/>
      <c r="C56" s="2584"/>
      <c r="D56" s="2584"/>
      <c r="E56" s="2584"/>
      <c r="F56" s="2584"/>
      <c r="G56" s="2584"/>
      <c r="H56" s="2584"/>
      <c r="I56" s="2584"/>
      <c r="J56" s="2584"/>
      <c r="K56" s="2584"/>
    </row>
    <row r="57" spans="1:11">
      <c r="A57" s="2584"/>
      <c r="B57" s="2584"/>
      <c r="C57" s="2584"/>
      <c r="D57" s="2584"/>
      <c r="E57" s="2584"/>
      <c r="F57" s="2584"/>
      <c r="G57" s="2584"/>
      <c r="H57" s="2584"/>
      <c r="I57" s="2584"/>
      <c r="J57" s="2584"/>
      <c r="K57" s="2584"/>
    </row>
    <row r="58" spans="1:11">
      <c r="A58" s="2584"/>
      <c r="B58" s="2584"/>
      <c r="C58" s="2584"/>
      <c r="D58" s="2584"/>
      <c r="E58" s="2584"/>
      <c r="F58" s="2584"/>
      <c r="G58" s="2584"/>
      <c r="H58" s="2584"/>
      <c r="I58" s="2584"/>
      <c r="J58" s="2584"/>
      <c r="K58" s="2584"/>
    </row>
    <row r="59" spans="1:11">
      <c r="A59" s="2584"/>
      <c r="B59" s="2584"/>
      <c r="C59" s="2584"/>
      <c r="D59" s="2584"/>
      <c r="E59" s="2584"/>
      <c r="F59" s="2584"/>
      <c r="G59" s="2584"/>
      <c r="H59" s="2584"/>
      <c r="I59" s="2584"/>
      <c r="J59" s="2584"/>
      <c r="K59" s="2584"/>
    </row>
    <row r="60" spans="1:11">
      <c r="A60" s="2584"/>
      <c r="B60" s="2584"/>
      <c r="C60" s="2584"/>
      <c r="D60" s="2584"/>
      <c r="E60" s="2584"/>
      <c r="F60" s="2584"/>
      <c r="G60" s="2584"/>
      <c r="H60" s="2584"/>
      <c r="I60" s="2584"/>
      <c r="J60" s="2584"/>
      <c r="K60" s="2584"/>
    </row>
    <row r="61" spans="1:11">
      <c r="A61" s="2584"/>
      <c r="B61" s="2584"/>
      <c r="C61" s="2584"/>
      <c r="D61" s="2584"/>
      <c r="E61" s="2584"/>
      <c r="F61" s="2584"/>
      <c r="G61" s="2584"/>
      <c r="H61" s="2584"/>
      <c r="I61" s="2584"/>
      <c r="J61" s="2584"/>
      <c r="K61" s="2584"/>
    </row>
    <row r="62" spans="1:11">
      <c r="A62" s="2584"/>
      <c r="B62" s="2584"/>
      <c r="C62" s="2584"/>
      <c r="D62" s="2584"/>
      <c r="E62" s="2584"/>
      <c r="F62" s="2584"/>
      <c r="G62" s="2584"/>
      <c r="H62" s="2584"/>
      <c r="I62" s="2584"/>
      <c r="J62" s="2584"/>
      <c r="K62" s="2584"/>
    </row>
    <row r="63" spans="1:11">
      <c r="A63" s="2584"/>
      <c r="B63" s="2584"/>
      <c r="C63" s="2584"/>
      <c r="D63" s="2584"/>
      <c r="E63" s="2584"/>
      <c r="F63" s="2584"/>
      <c r="G63" s="2584"/>
      <c r="H63" s="2584"/>
      <c r="I63" s="2584"/>
      <c r="J63" s="2584"/>
      <c r="K63" s="2584"/>
    </row>
    <row r="64" spans="1:11">
      <c r="A64" s="2584"/>
      <c r="B64" s="2584"/>
      <c r="C64" s="2584"/>
      <c r="D64" s="2584"/>
      <c r="E64" s="2584"/>
      <c r="F64" s="2584"/>
      <c r="G64" s="2584"/>
      <c r="H64" s="2584"/>
      <c r="I64" s="2584"/>
      <c r="J64" s="2584"/>
      <c r="K64" s="2584"/>
    </row>
    <row r="65" spans="1:11">
      <c r="A65" s="2584"/>
      <c r="B65" s="2584"/>
      <c r="C65" s="2584"/>
      <c r="D65" s="2584"/>
      <c r="E65" s="2584"/>
      <c r="F65" s="2584"/>
      <c r="G65" s="2584"/>
      <c r="H65" s="2584"/>
      <c r="I65" s="2584"/>
      <c r="J65" s="2584"/>
      <c r="K65" s="2584"/>
    </row>
    <row r="66" spans="1:11">
      <c r="A66" s="2584"/>
      <c r="B66" s="2584"/>
      <c r="C66" s="2584"/>
      <c r="D66" s="2584"/>
      <c r="E66" s="2584"/>
      <c r="F66" s="2584"/>
      <c r="G66" s="2584"/>
      <c r="H66" s="2584"/>
      <c r="I66" s="2584"/>
      <c r="J66" s="2584"/>
      <c r="K66" s="2584"/>
    </row>
    <row r="67" spans="1:11">
      <c r="A67" s="2584"/>
      <c r="B67" s="2584"/>
      <c r="C67" s="2584"/>
      <c r="D67" s="2584"/>
      <c r="E67" s="2584"/>
      <c r="F67" s="2584"/>
      <c r="G67" s="2584"/>
      <c r="H67" s="2584"/>
      <c r="I67" s="2584"/>
      <c r="J67" s="2584"/>
      <c r="K67" s="2584"/>
    </row>
    <row r="68" spans="1:11">
      <c r="A68" s="2584"/>
      <c r="B68" s="2584"/>
      <c r="C68" s="2584"/>
      <c r="D68" s="2584"/>
      <c r="E68" s="2584"/>
      <c r="F68" s="2584"/>
      <c r="G68" s="2584"/>
      <c r="H68" s="2584"/>
      <c r="I68" s="2584"/>
      <c r="J68" s="2584"/>
      <c r="K68" s="2584"/>
    </row>
  </sheetData>
  <mergeCells count="17">
    <mergeCell ref="A1:D1"/>
    <mergeCell ref="A2:D2"/>
    <mergeCell ref="A3:J3"/>
    <mergeCell ref="A6:A8"/>
    <mergeCell ref="B6:B8"/>
    <mergeCell ref="C6:H6"/>
    <mergeCell ref="C7:G7"/>
    <mergeCell ref="H7:H8"/>
    <mergeCell ref="A25:C25"/>
    <mergeCell ref="A16:A18"/>
    <mergeCell ref="B16:J16"/>
    <mergeCell ref="B17:D17"/>
    <mergeCell ref="E17:F17"/>
    <mergeCell ref="G17:G18"/>
    <mergeCell ref="H17:H18"/>
    <mergeCell ref="I17:I18"/>
    <mergeCell ref="J17:J18"/>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2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zoomScaleNormal="100" zoomScaleSheetLayoutView="100" workbookViewId="0">
      <selection activeCell="H12" sqref="H12"/>
    </sheetView>
  </sheetViews>
  <sheetFormatPr defaultColWidth="9" defaultRowHeight="14.25"/>
  <cols>
    <col min="1" max="1" width="20.625" style="357" customWidth="1"/>
    <col min="2" max="5" width="25.625" style="357" customWidth="1"/>
    <col min="6" max="6" width="10.625" style="357" customWidth="1"/>
    <col min="7" max="8" width="10" style="357" customWidth="1"/>
    <col min="9" max="9" width="12.75" style="357" bestFit="1" customWidth="1"/>
    <col min="10" max="10" width="10" style="357" customWidth="1"/>
    <col min="11" max="11" width="7.875" style="357" customWidth="1"/>
    <col min="12" max="14" width="10" style="357" customWidth="1"/>
    <col min="15" max="16384" width="9" style="357"/>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389" customFormat="1" ht="26.1" customHeight="1">
      <c r="A3" s="3737" t="s">
        <v>5090</v>
      </c>
      <c r="B3" s="3737"/>
      <c r="C3" s="3737"/>
      <c r="D3" s="3738"/>
      <c r="E3" s="3738"/>
      <c r="F3" s="1839"/>
      <c r="G3" s="1839"/>
    </row>
    <row r="4" spans="1:26" s="360" customFormat="1" ht="15" customHeight="1">
      <c r="A4" s="1867"/>
      <c r="B4" s="1867"/>
      <c r="C4" s="1867"/>
      <c r="D4" s="1866"/>
      <c r="E4" s="1866"/>
      <c r="F4" s="90"/>
      <c r="G4" s="90"/>
    </row>
    <row r="5" spans="1:26" s="360" customFormat="1" ht="15" customHeight="1" thickBot="1">
      <c r="A5" s="1866"/>
      <c r="B5" s="1866"/>
      <c r="C5" s="1866"/>
      <c r="D5" s="1866"/>
      <c r="E5" s="1865"/>
      <c r="F5" s="90"/>
      <c r="G5" s="90"/>
    </row>
    <row r="6" spans="1:26" ht="18" customHeight="1" thickTop="1">
      <c r="A6" s="1875" t="s">
        <v>2615</v>
      </c>
      <c r="B6" s="1872" t="s">
        <v>5089</v>
      </c>
      <c r="C6" s="1872" t="s">
        <v>5088</v>
      </c>
      <c r="D6" s="1872" t="s">
        <v>5087</v>
      </c>
      <c r="E6" s="1874" t="s">
        <v>5086</v>
      </c>
      <c r="F6" s="24"/>
      <c r="G6" s="24"/>
      <c r="H6" s="24"/>
      <c r="I6" s="24"/>
      <c r="J6" s="24"/>
    </row>
    <row r="7" spans="1:26" s="360" customFormat="1" ht="18" customHeight="1">
      <c r="A7" s="2990"/>
      <c r="B7" s="2989" t="s">
        <v>2674</v>
      </c>
      <c r="C7" s="2556" t="s">
        <v>1980</v>
      </c>
      <c r="D7" s="2556" t="s">
        <v>5085</v>
      </c>
      <c r="E7" s="1915" t="s">
        <v>5084</v>
      </c>
      <c r="F7" s="90"/>
      <c r="G7" s="90"/>
      <c r="H7" s="90"/>
      <c r="I7" s="90"/>
      <c r="J7" s="90"/>
    </row>
    <row r="8" spans="1:26" ht="18" customHeight="1">
      <c r="A8" s="1907" t="s">
        <v>661</v>
      </c>
      <c r="B8" s="1870">
        <v>308</v>
      </c>
      <c r="C8" s="1869">
        <v>3583</v>
      </c>
      <c r="D8" s="2988">
        <v>360</v>
      </c>
      <c r="E8" s="2988">
        <v>1.2</v>
      </c>
      <c r="F8" s="24"/>
      <c r="G8" s="24"/>
      <c r="H8" s="24"/>
      <c r="I8" s="24"/>
      <c r="J8" s="24"/>
    </row>
    <row r="9" spans="1:26" ht="18" customHeight="1">
      <c r="A9" s="1907">
        <v>29</v>
      </c>
      <c r="B9" s="1870">
        <v>309</v>
      </c>
      <c r="C9" s="1869">
        <v>3476</v>
      </c>
      <c r="D9" s="2988">
        <v>343.5</v>
      </c>
      <c r="E9" s="2988">
        <v>1.1000000000000001</v>
      </c>
      <c r="F9" s="24"/>
      <c r="G9" s="24"/>
      <c r="H9" s="24"/>
      <c r="I9" s="24"/>
      <c r="J9" s="24"/>
    </row>
    <row r="10" spans="1:26" ht="18" customHeight="1">
      <c r="A10" s="1907">
        <v>30</v>
      </c>
      <c r="B10" s="1870">
        <v>308</v>
      </c>
      <c r="C10" s="1869">
        <v>3293</v>
      </c>
      <c r="D10" s="2988">
        <v>322.8</v>
      </c>
      <c r="E10" s="2988">
        <v>1</v>
      </c>
      <c r="F10" s="24"/>
      <c r="G10" s="24"/>
      <c r="H10" s="24"/>
      <c r="I10" s="24"/>
      <c r="J10" s="2987"/>
    </row>
    <row r="11" spans="1:26" s="1109" customFormat="1" ht="18" customHeight="1">
      <c r="A11" s="1906" t="s">
        <v>660</v>
      </c>
      <c r="B11" s="21">
        <v>298</v>
      </c>
      <c r="C11" s="23">
        <v>3358</v>
      </c>
      <c r="D11" s="2986">
        <v>307.68</v>
      </c>
      <c r="E11" s="2986">
        <v>1.03</v>
      </c>
      <c r="F11" s="399"/>
      <c r="G11" s="399"/>
      <c r="H11" s="399"/>
      <c r="I11" s="399"/>
      <c r="J11" s="2985"/>
    </row>
    <row r="12" spans="1:26" s="2981" customFormat="1" ht="18" customHeight="1">
      <c r="A12" s="2984">
        <v>2</v>
      </c>
      <c r="B12" s="1729">
        <v>298</v>
      </c>
      <c r="C12" s="670">
        <v>3274</v>
      </c>
      <c r="D12" s="2983">
        <v>291.19</v>
      </c>
      <c r="E12" s="2983">
        <v>1.02</v>
      </c>
      <c r="F12" s="310"/>
      <c r="G12" s="310"/>
      <c r="H12" s="310"/>
      <c r="I12" s="310"/>
      <c r="J12" s="2982"/>
    </row>
    <row r="13" spans="1:26" s="360" customFormat="1" ht="15" customHeight="1">
      <c r="A13" s="4095" t="s">
        <v>5083</v>
      </c>
      <c r="B13" s="4095"/>
      <c r="C13" s="1866"/>
      <c r="D13" s="1866"/>
      <c r="E13" s="1866"/>
      <c r="F13" s="90"/>
      <c r="G13" s="90"/>
    </row>
    <row r="14" spans="1:26" s="360" customFormat="1" ht="15" customHeight="1">
      <c r="A14" s="4086" t="s">
        <v>5061</v>
      </c>
      <c r="B14" s="4086"/>
      <c r="C14" s="1866"/>
      <c r="D14" s="1866"/>
      <c r="E14" s="1866"/>
      <c r="F14" s="51"/>
      <c r="G14" s="90"/>
    </row>
    <row r="15" spans="1:26">
      <c r="A15" s="24"/>
      <c r="B15" s="24"/>
      <c r="C15" s="24"/>
      <c r="D15" s="24"/>
      <c r="E15" s="24"/>
      <c r="F15" s="24"/>
      <c r="G15" s="24"/>
    </row>
    <row r="16" spans="1:26">
      <c r="A16" s="24"/>
      <c r="B16" s="24"/>
      <c r="C16" s="24"/>
      <c r="D16" s="24"/>
      <c r="E16" s="24"/>
      <c r="F16" s="24"/>
      <c r="G16" s="24"/>
    </row>
    <row r="17" spans="1:7">
      <c r="A17" s="24"/>
      <c r="B17" s="24"/>
      <c r="C17" s="24"/>
      <c r="D17" s="24"/>
      <c r="E17" s="24"/>
      <c r="F17" s="24"/>
      <c r="G17" s="24"/>
    </row>
    <row r="18" spans="1:7">
      <c r="A18" s="24"/>
      <c r="B18" s="24"/>
      <c r="C18" s="24"/>
      <c r="D18" s="24"/>
      <c r="E18" s="24"/>
      <c r="F18" s="24"/>
      <c r="G18" s="24"/>
    </row>
    <row r="19" spans="1:7">
      <c r="A19" s="24"/>
      <c r="B19" s="24"/>
      <c r="C19" s="24"/>
      <c r="D19" s="24"/>
      <c r="E19" s="24"/>
      <c r="F19" s="24"/>
      <c r="G19" s="24"/>
    </row>
    <row r="20" spans="1:7">
      <c r="A20" s="24"/>
      <c r="B20" s="24"/>
      <c r="C20" s="24"/>
      <c r="D20" s="24"/>
      <c r="E20" s="24"/>
      <c r="F20" s="24"/>
      <c r="G20" s="24"/>
    </row>
    <row r="21" spans="1:7">
      <c r="A21" s="24"/>
      <c r="B21" s="24"/>
      <c r="C21" s="24"/>
      <c r="D21" s="24"/>
      <c r="E21" s="24"/>
      <c r="F21" s="24"/>
      <c r="G21" s="24"/>
    </row>
    <row r="22" spans="1:7">
      <c r="A22" s="24"/>
      <c r="B22" s="24"/>
      <c r="C22" s="24"/>
      <c r="D22" s="24"/>
      <c r="E22" s="24"/>
      <c r="F22" s="24"/>
      <c r="G22" s="24"/>
    </row>
    <row r="23" spans="1:7">
      <c r="A23" s="24"/>
      <c r="B23" s="24"/>
      <c r="C23" s="24"/>
      <c r="D23" s="24"/>
      <c r="E23" s="24"/>
      <c r="F23" s="24"/>
      <c r="G23" s="24"/>
    </row>
    <row r="24" spans="1:7">
      <c r="A24" s="24"/>
      <c r="B24" s="24"/>
      <c r="C24" s="24"/>
      <c r="D24" s="24"/>
      <c r="E24" s="24"/>
      <c r="F24" s="24"/>
      <c r="G24" s="24"/>
    </row>
    <row r="25" spans="1:7">
      <c r="A25" s="24"/>
      <c r="B25" s="24"/>
      <c r="C25" s="24"/>
      <c r="D25" s="24"/>
      <c r="E25" s="24"/>
      <c r="F25" s="24"/>
      <c r="G25" s="24"/>
    </row>
    <row r="26" spans="1:7">
      <c r="A26" s="24"/>
      <c r="B26" s="24"/>
      <c r="C26" s="24"/>
      <c r="D26" s="24"/>
      <c r="E26" s="24"/>
      <c r="F26" s="24"/>
      <c r="G26" s="24"/>
    </row>
    <row r="27" spans="1:7">
      <c r="A27" s="24"/>
      <c r="B27" s="24"/>
      <c r="C27" s="24"/>
      <c r="D27" s="24"/>
      <c r="E27" s="24"/>
      <c r="F27" s="24"/>
      <c r="G27" s="24"/>
    </row>
    <row r="28" spans="1:7">
      <c r="A28" s="24"/>
      <c r="B28" s="24"/>
      <c r="C28" s="24"/>
      <c r="D28" s="24"/>
      <c r="E28" s="24"/>
      <c r="F28" s="24"/>
      <c r="G28" s="24"/>
    </row>
    <row r="29" spans="1:7">
      <c r="A29" s="24"/>
      <c r="B29" s="24"/>
      <c r="C29" s="24"/>
      <c r="D29" s="24"/>
      <c r="E29" s="24"/>
      <c r="F29" s="24"/>
      <c r="G29" s="24"/>
    </row>
    <row r="30" spans="1:7">
      <c r="A30" s="24"/>
      <c r="B30" s="24"/>
      <c r="C30" s="24"/>
      <c r="D30" s="24"/>
      <c r="E30" s="24"/>
      <c r="F30" s="24"/>
      <c r="G30" s="24"/>
    </row>
    <row r="31" spans="1:7">
      <c r="A31" s="24"/>
      <c r="B31" s="24"/>
      <c r="C31" s="24"/>
      <c r="D31" s="24"/>
      <c r="E31" s="24"/>
      <c r="F31" s="24"/>
      <c r="G31" s="24"/>
    </row>
    <row r="32" spans="1:7">
      <c r="A32" s="24"/>
      <c r="B32" s="24"/>
      <c r="C32" s="24"/>
      <c r="D32" s="24"/>
      <c r="E32" s="24"/>
      <c r="F32" s="24"/>
      <c r="G32" s="24"/>
    </row>
    <row r="33" spans="1:7">
      <c r="A33" s="24"/>
      <c r="B33" s="24"/>
      <c r="C33" s="24"/>
      <c r="D33" s="24"/>
      <c r="E33" s="24"/>
      <c r="F33" s="24"/>
      <c r="G33" s="24"/>
    </row>
    <row r="34" spans="1:7">
      <c r="A34" s="24"/>
      <c r="B34" s="24"/>
      <c r="C34" s="24"/>
      <c r="D34" s="24"/>
      <c r="E34" s="24"/>
      <c r="F34" s="24"/>
      <c r="G34" s="24"/>
    </row>
    <row r="35" spans="1:7">
      <c r="A35" s="24"/>
      <c r="B35" s="24"/>
      <c r="C35" s="24"/>
      <c r="D35" s="24"/>
      <c r="E35" s="24"/>
      <c r="F35" s="24"/>
      <c r="G35" s="24"/>
    </row>
    <row r="36" spans="1:7">
      <c r="A36" s="24"/>
      <c r="B36" s="24"/>
      <c r="C36" s="24"/>
      <c r="D36" s="24"/>
      <c r="E36" s="24"/>
      <c r="F36" s="24"/>
      <c r="G36" s="24"/>
    </row>
    <row r="37" spans="1:7">
      <c r="A37" s="24"/>
      <c r="B37" s="24"/>
      <c r="C37" s="24"/>
      <c r="D37" s="24"/>
      <c r="E37" s="24"/>
      <c r="F37" s="24"/>
      <c r="G37" s="24"/>
    </row>
    <row r="38" spans="1:7">
      <c r="A38" s="24"/>
      <c r="B38" s="24"/>
      <c r="C38" s="24"/>
      <c r="D38" s="24"/>
      <c r="E38" s="24"/>
      <c r="F38" s="24"/>
      <c r="G38" s="24"/>
    </row>
    <row r="39" spans="1:7">
      <c r="A39" s="24"/>
      <c r="B39" s="24"/>
      <c r="C39" s="24"/>
      <c r="D39" s="24"/>
      <c r="E39" s="24"/>
      <c r="F39" s="24"/>
      <c r="G39" s="24"/>
    </row>
    <row r="40" spans="1:7">
      <c r="A40" s="24"/>
      <c r="B40" s="24"/>
      <c r="C40" s="24"/>
      <c r="D40" s="24"/>
      <c r="E40" s="24"/>
      <c r="F40" s="24"/>
      <c r="G40" s="24"/>
    </row>
    <row r="41" spans="1:7">
      <c r="A41" s="24"/>
      <c r="B41" s="24"/>
      <c r="C41" s="24"/>
      <c r="D41" s="24"/>
      <c r="E41" s="24"/>
      <c r="F41" s="24"/>
      <c r="G41" s="24"/>
    </row>
    <row r="42" spans="1:7">
      <c r="A42" s="24"/>
      <c r="B42" s="24"/>
      <c r="C42" s="24"/>
      <c r="D42" s="24"/>
      <c r="E42" s="24"/>
      <c r="F42" s="24"/>
      <c r="G42" s="24"/>
    </row>
    <row r="43" spans="1:7">
      <c r="A43" s="24"/>
      <c r="B43" s="24"/>
      <c r="C43" s="24"/>
      <c r="D43" s="24"/>
      <c r="E43" s="24"/>
      <c r="F43" s="24"/>
      <c r="G43" s="24"/>
    </row>
    <row r="44" spans="1:7">
      <c r="A44" s="24"/>
      <c r="B44" s="24"/>
      <c r="C44" s="24"/>
      <c r="D44" s="24"/>
      <c r="E44" s="24"/>
      <c r="F44" s="24"/>
      <c r="G44" s="24"/>
    </row>
    <row r="45" spans="1:7">
      <c r="A45" s="24"/>
      <c r="B45" s="24"/>
      <c r="C45" s="24"/>
      <c r="D45" s="24"/>
      <c r="E45" s="24"/>
      <c r="F45" s="24"/>
      <c r="G45" s="24"/>
    </row>
    <row r="46" spans="1:7">
      <c r="A46" s="24"/>
      <c r="B46" s="24"/>
      <c r="C46" s="24"/>
      <c r="D46" s="24"/>
      <c r="E46" s="24"/>
      <c r="F46" s="24"/>
      <c r="G46" s="24"/>
    </row>
    <row r="47" spans="1:7">
      <c r="A47" s="24"/>
      <c r="B47" s="24"/>
      <c r="C47" s="24"/>
      <c r="D47" s="24"/>
      <c r="E47" s="24"/>
      <c r="F47" s="24"/>
      <c r="G47" s="24"/>
    </row>
    <row r="48" spans="1:7">
      <c r="A48" s="24"/>
      <c r="B48" s="24"/>
      <c r="C48" s="24"/>
      <c r="D48" s="24"/>
      <c r="E48" s="24"/>
      <c r="F48" s="24"/>
      <c r="G48" s="24"/>
    </row>
    <row r="49" spans="1:7">
      <c r="A49" s="24"/>
      <c r="B49" s="24"/>
      <c r="C49" s="24"/>
      <c r="D49" s="24"/>
      <c r="E49" s="24"/>
      <c r="F49" s="24"/>
      <c r="G49" s="24"/>
    </row>
    <row r="50" spans="1:7">
      <c r="A50" s="24"/>
      <c r="B50" s="24"/>
      <c r="C50" s="24"/>
      <c r="D50" s="24"/>
      <c r="E50" s="24"/>
      <c r="F50" s="24"/>
      <c r="G50" s="24"/>
    </row>
    <row r="51" spans="1:7">
      <c r="A51" s="24"/>
      <c r="B51" s="24"/>
      <c r="C51" s="24"/>
      <c r="D51" s="24"/>
      <c r="E51" s="24"/>
      <c r="F51" s="24"/>
      <c r="G51" s="24"/>
    </row>
    <row r="52" spans="1:7">
      <c r="A52" s="24"/>
      <c r="B52" s="24"/>
      <c r="C52" s="24"/>
      <c r="D52" s="24"/>
      <c r="E52" s="24"/>
      <c r="F52" s="24"/>
      <c r="G52" s="24"/>
    </row>
    <row r="53" spans="1:7">
      <c r="A53" s="24"/>
      <c r="B53" s="24"/>
      <c r="C53" s="24"/>
      <c r="D53" s="24"/>
      <c r="E53" s="24"/>
      <c r="F53" s="24"/>
      <c r="G53" s="24"/>
    </row>
    <row r="54" spans="1:7">
      <c r="A54" s="24"/>
      <c r="B54" s="24"/>
      <c r="C54" s="24"/>
      <c r="D54" s="24"/>
      <c r="E54" s="24"/>
      <c r="F54" s="24"/>
      <c r="G54" s="24"/>
    </row>
    <row r="55" spans="1:7">
      <c r="A55" s="24"/>
      <c r="B55" s="24"/>
      <c r="C55" s="24"/>
      <c r="D55" s="24"/>
      <c r="E55" s="24"/>
      <c r="F55" s="24"/>
      <c r="G55" s="24"/>
    </row>
    <row r="56" spans="1:7">
      <c r="A56" s="2584"/>
      <c r="B56" s="2584"/>
      <c r="C56" s="2584"/>
      <c r="D56" s="2584"/>
      <c r="E56" s="2584"/>
      <c r="F56" s="2584"/>
      <c r="G56" s="2584"/>
    </row>
    <row r="57" spans="1:7">
      <c r="A57" s="2584"/>
      <c r="B57" s="2584"/>
      <c r="C57" s="2584"/>
      <c r="D57" s="2584"/>
      <c r="E57" s="2584"/>
      <c r="F57" s="2584"/>
      <c r="G57" s="2584"/>
    </row>
    <row r="58" spans="1:7">
      <c r="A58" s="2584"/>
      <c r="B58" s="2584"/>
      <c r="C58" s="2584"/>
      <c r="D58" s="2584"/>
      <c r="E58" s="2584"/>
      <c r="F58" s="2584"/>
      <c r="G58" s="2584"/>
    </row>
    <row r="59" spans="1:7">
      <c r="A59" s="2584"/>
      <c r="B59" s="2584"/>
      <c r="C59" s="2584"/>
      <c r="D59" s="2584"/>
      <c r="E59" s="2584"/>
      <c r="F59" s="2584"/>
      <c r="G59" s="2584"/>
    </row>
    <row r="60" spans="1:7">
      <c r="A60" s="2584"/>
      <c r="B60" s="2584"/>
      <c r="C60" s="2584"/>
      <c r="D60" s="2584"/>
      <c r="E60" s="2584"/>
      <c r="F60" s="2584"/>
      <c r="G60" s="2584"/>
    </row>
    <row r="61" spans="1:7">
      <c r="A61" s="2584"/>
      <c r="B61" s="2584"/>
      <c r="C61" s="2584"/>
      <c r="D61" s="2584"/>
      <c r="E61" s="2584"/>
      <c r="F61" s="2584"/>
      <c r="G61" s="2584"/>
    </row>
    <row r="62" spans="1:7">
      <c r="A62" s="2584"/>
      <c r="B62" s="2584"/>
      <c r="C62" s="2584"/>
      <c r="D62" s="2584"/>
      <c r="E62" s="2584"/>
      <c r="F62" s="2584"/>
      <c r="G62" s="2584"/>
    </row>
    <row r="63" spans="1:7">
      <c r="A63" s="2584"/>
      <c r="B63" s="2584"/>
      <c r="C63" s="2584"/>
      <c r="D63" s="2584"/>
      <c r="E63" s="2584"/>
      <c r="F63" s="2584"/>
      <c r="G63" s="2584"/>
    </row>
    <row r="64" spans="1:7">
      <c r="A64" s="2584"/>
      <c r="B64" s="2584"/>
      <c r="C64" s="2584"/>
      <c r="D64" s="2584"/>
      <c r="E64" s="2584"/>
      <c r="F64" s="2584"/>
      <c r="G64" s="2584"/>
    </row>
    <row r="65" spans="1:7">
      <c r="A65" s="2584"/>
      <c r="B65" s="2584"/>
      <c r="C65" s="2584"/>
      <c r="D65" s="2584"/>
      <c r="E65" s="2584"/>
      <c r="F65" s="2584"/>
      <c r="G65" s="2584"/>
    </row>
    <row r="66" spans="1:7">
      <c r="A66" s="2584"/>
      <c r="B66" s="2584"/>
      <c r="C66" s="2584"/>
      <c r="D66" s="2584"/>
      <c r="E66" s="2584"/>
      <c r="F66" s="2584"/>
      <c r="G66" s="2584"/>
    </row>
    <row r="67" spans="1:7">
      <c r="A67" s="2584"/>
      <c r="B67" s="2584"/>
      <c r="C67" s="2584"/>
      <c r="D67" s="2584"/>
      <c r="E67" s="2584"/>
      <c r="F67" s="2584"/>
      <c r="G67" s="2584"/>
    </row>
    <row r="68" spans="1:7">
      <c r="A68" s="2584"/>
      <c r="B68" s="2584"/>
      <c r="C68" s="2584"/>
      <c r="D68" s="2584"/>
      <c r="E68" s="2584"/>
      <c r="F68" s="2584"/>
      <c r="G68" s="2584"/>
    </row>
    <row r="69" spans="1:7">
      <c r="A69" s="2584"/>
      <c r="B69" s="2584"/>
      <c r="C69" s="2584"/>
      <c r="D69" s="2584"/>
      <c r="E69" s="2584"/>
      <c r="F69" s="2584"/>
      <c r="G69" s="2584"/>
    </row>
    <row r="70" spans="1:7">
      <c r="A70" s="2584"/>
      <c r="B70" s="2584"/>
      <c r="C70" s="2584"/>
      <c r="D70" s="2584"/>
      <c r="E70" s="2584"/>
      <c r="F70" s="2584"/>
      <c r="G70" s="2584"/>
    </row>
  </sheetData>
  <mergeCells count="5">
    <mergeCell ref="A3:E3"/>
    <mergeCell ref="A13:B13"/>
    <mergeCell ref="A14:B14"/>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2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
  <sheetViews>
    <sheetView zoomScaleNormal="100" zoomScaleSheetLayoutView="100" workbookViewId="0">
      <selection activeCell="A2" sqref="A2:D2"/>
    </sheetView>
  </sheetViews>
  <sheetFormatPr defaultColWidth="9" defaultRowHeight="14.25"/>
  <cols>
    <col min="1" max="1" width="12.625" style="1528" customWidth="1"/>
    <col min="2" max="8" width="16.625" style="1528" customWidth="1"/>
    <col min="9" max="16384" width="9" style="1528"/>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999" customFormat="1" ht="25.5">
      <c r="A3" s="3146" t="s">
        <v>5100</v>
      </c>
      <c r="B3" s="3146"/>
      <c r="C3" s="3146"/>
      <c r="D3" s="3146"/>
      <c r="E3" s="3146"/>
      <c r="F3" s="3146"/>
      <c r="G3" s="3146"/>
      <c r="H3" s="3146"/>
    </row>
    <row r="4" spans="1:26" s="1419" customFormat="1" ht="15" customHeight="1"/>
    <row r="5" spans="1:26" s="1419" customFormat="1" ht="15" customHeight="1" thickBot="1">
      <c r="A5" s="1419" t="s">
        <v>5099</v>
      </c>
      <c r="G5" s="4098" t="s">
        <v>4588</v>
      </c>
      <c r="H5" s="4098"/>
    </row>
    <row r="6" spans="1:26" ht="18" customHeight="1" thickTop="1">
      <c r="A6" s="4099" t="s">
        <v>322</v>
      </c>
      <c r="B6" s="4101" t="s">
        <v>1689</v>
      </c>
      <c r="C6" s="4099" t="s">
        <v>5098</v>
      </c>
      <c r="D6" s="4103"/>
      <c r="E6" s="4104" t="s">
        <v>5097</v>
      </c>
      <c r="F6" s="4103" t="s">
        <v>5096</v>
      </c>
      <c r="G6" s="4107" t="s">
        <v>5095</v>
      </c>
      <c r="H6" s="4096" t="s">
        <v>5094</v>
      </c>
    </row>
    <row r="7" spans="1:26" ht="18" customHeight="1">
      <c r="A7" s="4100"/>
      <c r="B7" s="4102"/>
      <c r="C7" s="2998" t="s">
        <v>5093</v>
      </c>
      <c r="D7" s="2997" t="s">
        <v>5092</v>
      </c>
      <c r="E7" s="4105"/>
      <c r="F7" s="4106"/>
      <c r="G7" s="4106"/>
      <c r="H7" s="4097"/>
    </row>
    <row r="8" spans="1:26" s="2878" customFormat="1" ht="18" customHeight="1">
      <c r="A8" s="2996" t="s">
        <v>420</v>
      </c>
      <c r="B8" s="2995">
        <v>1980822.21</v>
      </c>
      <c r="C8" s="2994">
        <v>928253.05</v>
      </c>
      <c r="D8" s="2994">
        <v>875183.14</v>
      </c>
      <c r="E8" s="2994">
        <v>158458.73000000001</v>
      </c>
      <c r="F8" s="2994">
        <v>18927.29</v>
      </c>
      <c r="G8" s="2994">
        <v>4.455922026737932</v>
      </c>
      <c r="H8" s="2994">
        <v>5.6920178448275864</v>
      </c>
    </row>
    <row r="9" spans="1:26" s="2878" customFormat="1" ht="18" customHeight="1">
      <c r="A9" s="2996">
        <v>29</v>
      </c>
      <c r="B9" s="2995">
        <v>1982559.56</v>
      </c>
      <c r="C9" s="2994">
        <v>928253.05</v>
      </c>
      <c r="D9" s="2994">
        <v>878483.87</v>
      </c>
      <c r="E9" s="2994">
        <v>156895.35</v>
      </c>
      <c r="F9" s="2994">
        <v>18927.29</v>
      </c>
      <c r="G9" s="2994">
        <v>4.42</v>
      </c>
      <c r="H9" s="2994">
        <v>5.7</v>
      </c>
    </row>
    <row r="10" spans="1:26" ht="18" customHeight="1">
      <c r="A10" s="2996">
        <v>30</v>
      </c>
      <c r="B10" s="2995">
        <v>1996233.07</v>
      </c>
      <c r="C10" s="2994">
        <v>928253.05</v>
      </c>
      <c r="D10" s="2994">
        <v>895932.03</v>
      </c>
      <c r="E10" s="2994">
        <v>153120.70000000001</v>
      </c>
      <c r="F10" s="2994">
        <v>18927.29</v>
      </c>
      <c r="G10" s="2994">
        <v>4.42</v>
      </c>
      <c r="H10" s="2994">
        <v>5.74</v>
      </c>
    </row>
    <row r="11" spans="1:26" ht="18" customHeight="1">
      <c r="A11" s="2942" t="s">
        <v>671</v>
      </c>
      <c r="B11" s="2995">
        <v>2006819.57</v>
      </c>
      <c r="C11" s="2994">
        <v>928253.05</v>
      </c>
      <c r="D11" s="2994">
        <v>908627.81</v>
      </c>
      <c r="E11" s="2994">
        <v>151011.42000000001</v>
      </c>
      <c r="F11" s="2994">
        <v>18927.29</v>
      </c>
      <c r="G11" s="2994">
        <v>4.42</v>
      </c>
      <c r="H11" s="2994">
        <v>5.77</v>
      </c>
    </row>
    <row r="12" spans="1:26" s="2914" customFormat="1" ht="18" customHeight="1">
      <c r="A12" s="2993">
        <v>2</v>
      </c>
      <c r="B12" s="2992">
        <f>SUM(C12:F12)</f>
        <v>2014057.1500000001</v>
      </c>
      <c r="C12" s="2991">
        <v>928253.05</v>
      </c>
      <c r="D12" s="2991">
        <v>915886.34</v>
      </c>
      <c r="E12" s="2991">
        <v>150990.47</v>
      </c>
      <c r="F12" s="2991">
        <v>18927.29</v>
      </c>
      <c r="G12" s="2991">
        <v>4.42</v>
      </c>
      <c r="H12" s="2991">
        <v>5.79</v>
      </c>
    </row>
    <row r="13" spans="1:26" s="1419" customFormat="1" ht="15" customHeight="1">
      <c r="A13" s="1422" t="s">
        <v>5091</v>
      </c>
      <c r="B13" s="1422"/>
      <c r="C13" s="1422"/>
      <c r="D13" s="1422"/>
    </row>
  </sheetData>
  <mergeCells count="11">
    <mergeCell ref="H6:H7"/>
    <mergeCell ref="A1:D1"/>
    <mergeCell ref="A2:D2"/>
    <mergeCell ref="A3:H3"/>
    <mergeCell ref="G5:H5"/>
    <mergeCell ref="A6:A7"/>
    <mergeCell ref="B6:B7"/>
    <mergeCell ref="C6:D6"/>
    <mergeCell ref="E6:E7"/>
    <mergeCell ref="F6:F7"/>
    <mergeCell ref="G6:G7"/>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zoomScaleNormal="100" zoomScaleSheetLayoutView="100" workbookViewId="0">
      <selection activeCell="A2" sqref="A2:D2"/>
    </sheetView>
  </sheetViews>
  <sheetFormatPr defaultColWidth="9" defaultRowHeight="14.25"/>
  <cols>
    <col min="1" max="10" width="12.625" style="1528" customWidth="1"/>
    <col min="11" max="16384" width="9" style="1528"/>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999" customFormat="1" ht="25.5">
      <c r="A3" s="3146" t="s">
        <v>5110</v>
      </c>
      <c r="B3" s="3146"/>
      <c r="C3" s="3146"/>
      <c r="D3" s="3146"/>
      <c r="E3" s="3146"/>
      <c r="F3" s="3146"/>
      <c r="G3" s="3146"/>
      <c r="H3" s="3146"/>
      <c r="I3" s="3146"/>
      <c r="J3" s="3146"/>
    </row>
    <row r="4" spans="1:26" s="1419" customFormat="1" ht="15" customHeight="1"/>
    <row r="5" spans="1:26" s="1419" customFormat="1" ht="15" customHeight="1" thickBot="1">
      <c r="A5" s="4108" t="s">
        <v>5109</v>
      </c>
      <c r="B5" s="4108"/>
      <c r="I5" s="4098" t="s">
        <v>698</v>
      </c>
      <c r="J5" s="4098"/>
    </row>
    <row r="6" spans="1:26" ht="35.1" customHeight="1" thickTop="1">
      <c r="A6" s="2576" t="s">
        <v>697</v>
      </c>
      <c r="B6" s="2577" t="s">
        <v>25</v>
      </c>
      <c r="C6" s="2576" t="s">
        <v>5108</v>
      </c>
      <c r="D6" s="2575" t="s">
        <v>5107</v>
      </c>
      <c r="E6" s="2575" t="s">
        <v>5106</v>
      </c>
      <c r="F6" s="2575" t="s">
        <v>5105</v>
      </c>
      <c r="G6" s="2575" t="s">
        <v>5104</v>
      </c>
      <c r="H6" s="2575" t="s">
        <v>202</v>
      </c>
      <c r="I6" s="3007" t="s">
        <v>5103</v>
      </c>
      <c r="J6" s="3006" t="s">
        <v>5102</v>
      </c>
    </row>
    <row r="7" spans="1:26" s="2878" customFormat="1" ht="18" customHeight="1">
      <c r="A7" s="2996" t="s">
        <v>661</v>
      </c>
      <c r="B7" s="3005">
        <v>11187</v>
      </c>
      <c r="C7" s="3004">
        <v>2267</v>
      </c>
      <c r="D7" s="3004">
        <v>1677</v>
      </c>
      <c r="E7" s="3004">
        <v>34</v>
      </c>
      <c r="F7" s="3004">
        <v>718</v>
      </c>
      <c r="G7" s="3004">
        <v>101</v>
      </c>
      <c r="H7" s="3004">
        <v>6390</v>
      </c>
      <c r="I7" s="3003">
        <v>85923</v>
      </c>
      <c r="J7" s="3003">
        <v>81720</v>
      </c>
    </row>
    <row r="8" spans="1:26" s="2878" customFormat="1" ht="18" customHeight="1">
      <c r="A8" s="2996">
        <v>29</v>
      </c>
      <c r="B8" s="3005">
        <v>10964</v>
      </c>
      <c r="C8" s="3004">
        <v>2230</v>
      </c>
      <c r="D8" s="3004">
        <v>1624</v>
      </c>
      <c r="E8" s="3004">
        <v>33</v>
      </c>
      <c r="F8" s="3004">
        <v>713</v>
      </c>
      <c r="G8" s="3004">
        <v>97</v>
      </c>
      <c r="H8" s="3004">
        <v>6267</v>
      </c>
      <c r="I8" s="3003">
        <v>85309</v>
      </c>
      <c r="J8" s="3003">
        <v>80820</v>
      </c>
    </row>
    <row r="9" spans="1:26" ht="18" customHeight="1">
      <c r="A9" s="2996">
        <v>30</v>
      </c>
      <c r="B9" s="3005">
        <v>10602</v>
      </c>
      <c r="C9" s="3004">
        <v>2170</v>
      </c>
      <c r="D9" s="3004">
        <v>1540</v>
      </c>
      <c r="E9" s="3004">
        <v>32</v>
      </c>
      <c r="F9" s="3004">
        <v>707</v>
      </c>
      <c r="G9" s="3004">
        <v>78</v>
      </c>
      <c r="H9" s="3004">
        <v>6075</v>
      </c>
      <c r="I9" s="3003">
        <v>84846</v>
      </c>
      <c r="J9" s="3003">
        <v>80406</v>
      </c>
    </row>
    <row r="10" spans="1:26" s="2878" customFormat="1" ht="18" customHeight="1">
      <c r="A10" s="2942" t="s">
        <v>660</v>
      </c>
      <c r="B10" s="3005">
        <v>10317</v>
      </c>
      <c r="C10" s="3004">
        <v>2079</v>
      </c>
      <c r="D10" s="3004">
        <v>1506</v>
      </c>
      <c r="E10" s="3004">
        <v>32</v>
      </c>
      <c r="F10" s="3004">
        <v>695</v>
      </c>
      <c r="G10" s="3004">
        <v>77</v>
      </c>
      <c r="H10" s="3004">
        <v>5928</v>
      </c>
      <c r="I10" s="3003">
        <v>84794</v>
      </c>
      <c r="J10" s="3003">
        <v>80418</v>
      </c>
    </row>
    <row r="11" spans="1:26" s="2914" customFormat="1" ht="18" customHeight="1">
      <c r="A11" s="2993">
        <v>2</v>
      </c>
      <c r="B11" s="3002">
        <f>SUM(C11:H11)</f>
        <v>10178</v>
      </c>
      <c r="C11" s="3001">
        <v>2039</v>
      </c>
      <c r="D11" s="3001">
        <v>1383</v>
      </c>
      <c r="E11" s="3001">
        <v>27</v>
      </c>
      <c r="F11" s="3001">
        <v>709</v>
      </c>
      <c r="G11" s="3001">
        <v>20</v>
      </c>
      <c r="H11" s="3001">
        <v>6000</v>
      </c>
      <c r="I11" s="3000">
        <v>88432</v>
      </c>
      <c r="J11" s="3000">
        <v>84220</v>
      </c>
    </row>
    <row r="12" spans="1:26" s="1419" customFormat="1" ht="15" customHeight="1">
      <c r="A12" s="1422" t="s">
        <v>5101</v>
      </c>
      <c r="B12" s="1422"/>
      <c r="C12" s="1422"/>
      <c r="J12" s="390"/>
    </row>
  </sheetData>
  <mergeCells count="5">
    <mergeCell ref="A3:J3"/>
    <mergeCell ref="A5:B5"/>
    <mergeCell ref="I5:J5"/>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2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
  <sheetViews>
    <sheetView zoomScaleNormal="100" zoomScaleSheetLayoutView="100" workbookViewId="0">
      <selection activeCell="A2" sqref="A2:D2"/>
    </sheetView>
  </sheetViews>
  <sheetFormatPr defaultColWidth="9" defaultRowHeight="14.25"/>
  <cols>
    <col min="1" max="1" width="12.625" style="1528" customWidth="1"/>
    <col min="2" max="11" width="11.125" style="1528" customWidth="1"/>
    <col min="12" max="16384" width="9" style="1528"/>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2999" customFormat="1" ht="25.5">
      <c r="A3" s="3146" t="s">
        <v>5118</v>
      </c>
      <c r="B3" s="3146"/>
      <c r="C3" s="3146"/>
      <c r="D3" s="3146"/>
      <c r="E3" s="3146"/>
      <c r="F3" s="3146"/>
      <c r="G3" s="3146"/>
      <c r="H3" s="3146"/>
      <c r="I3" s="3146"/>
      <c r="J3" s="3146"/>
      <c r="K3" s="3146"/>
    </row>
    <row r="4" spans="1:26" s="1419" customFormat="1" ht="15" customHeight="1"/>
    <row r="5" spans="1:26" s="1419" customFormat="1" ht="15" customHeight="1" thickBot="1">
      <c r="A5" s="4108" t="s">
        <v>5117</v>
      </c>
      <c r="B5" s="4108"/>
      <c r="J5" s="4098" t="s">
        <v>698</v>
      </c>
      <c r="K5" s="4098"/>
    </row>
    <row r="6" spans="1:26" ht="18" customHeight="1" thickTop="1">
      <c r="A6" s="4099" t="s">
        <v>697</v>
      </c>
      <c r="B6" s="4103" t="s">
        <v>25</v>
      </c>
      <c r="C6" s="4101"/>
      <c r="D6" s="4103" t="s">
        <v>5116</v>
      </c>
      <c r="E6" s="4103"/>
      <c r="F6" s="4103" t="s">
        <v>5115</v>
      </c>
      <c r="G6" s="4103"/>
      <c r="H6" s="3149" t="s">
        <v>5114</v>
      </c>
      <c r="I6" s="4099"/>
      <c r="J6" s="3149" t="s">
        <v>5113</v>
      </c>
      <c r="K6" s="3150"/>
    </row>
    <row r="7" spans="1:26" ht="18" customHeight="1">
      <c r="A7" s="4100"/>
      <c r="B7" s="2997" t="s">
        <v>5112</v>
      </c>
      <c r="C7" s="3010" t="s">
        <v>4791</v>
      </c>
      <c r="D7" s="2997" t="s">
        <v>5112</v>
      </c>
      <c r="E7" s="2997" t="s">
        <v>4791</v>
      </c>
      <c r="F7" s="2997" t="s">
        <v>5112</v>
      </c>
      <c r="G7" s="2997" t="s">
        <v>4791</v>
      </c>
      <c r="H7" s="2997" t="s">
        <v>5112</v>
      </c>
      <c r="I7" s="2997" t="s">
        <v>4791</v>
      </c>
      <c r="J7" s="2997" t="s">
        <v>5112</v>
      </c>
      <c r="K7" s="3009" t="s">
        <v>4791</v>
      </c>
    </row>
    <row r="8" spans="1:26" s="2878" customFormat="1" ht="18" customHeight="1">
      <c r="A8" s="2996" t="s">
        <v>661</v>
      </c>
      <c r="B8" s="419">
        <v>25795</v>
      </c>
      <c r="C8" s="418">
        <v>6239</v>
      </c>
      <c r="D8" s="418" t="s">
        <v>432</v>
      </c>
      <c r="E8" s="418" t="s">
        <v>432</v>
      </c>
      <c r="F8" s="418">
        <v>4017</v>
      </c>
      <c r="G8" s="418">
        <v>4812</v>
      </c>
      <c r="H8" s="418">
        <v>2406</v>
      </c>
      <c r="I8" s="418" t="s">
        <v>432</v>
      </c>
      <c r="J8" s="418">
        <v>19372</v>
      </c>
      <c r="K8" s="418">
        <v>1427</v>
      </c>
    </row>
    <row r="9" spans="1:26" s="2878" customFormat="1" ht="18" customHeight="1">
      <c r="A9" s="2996">
        <v>29</v>
      </c>
      <c r="B9" s="419">
        <v>25841</v>
      </c>
      <c r="C9" s="418">
        <v>6210</v>
      </c>
      <c r="D9" s="418" t="s">
        <v>432</v>
      </c>
      <c r="E9" s="418" t="s">
        <v>432</v>
      </c>
      <c r="F9" s="418">
        <v>3865</v>
      </c>
      <c r="G9" s="418">
        <v>4398</v>
      </c>
      <c r="H9" s="418">
        <v>1956</v>
      </c>
      <c r="I9" s="418" t="s">
        <v>432</v>
      </c>
      <c r="J9" s="418">
        <v>20020</v>
      </c>
      <c r="K9" s="418">
        <v>1812</v>
      </c>
    </row>
    <row r="10" spans="1:26" ht="18" customHeight="1">
      <c r="A10" s="2996">
        <v>30</v>
      </c>
      <c r="B10" s="419">
        <v>26032</v>
      </c>
      <c r="C10" s="418">
        <v>6227</v>
      </c>
      <c r="D10" s="418" t="s">
        <v>432</v>
      </c>
      <c r="E10" s="418" t="s">
        <v>432</v>
      </c>
      <c r="F10" s="418">
        <v>3623</v>
      </c>
      <c r="G10" s="418">
        <v>4024</v>
      </c>
      <c r="H10" s="418">
        <v>1363</v>
      </c>
      <c r="I10" s="418" t="s">
        <v>432</v>
      </c>
      <c r="J10" s="418">
        <v>21046</v>
      </c>
      <c r="K10" s="418">
        <v>2203</v>
      </c>
    </row>
    <row r="11" spans="1:26" s="2878" customFormat="1" ht="18" customHeight="1">
      <c r="A11" s="2942" t="s">
        <v>660</v>
      </c>
      <c r="B11" s="419">
        <v>26056</v>
      </c>
      <c r="C11" s="418">
        <v>6224</v>
      </c>
      <c r="D11" s="418" t="s">
        <v>432</v>
      </c>
      <c r="E11" s="418" t="s">
        <v>432</v>
      </c>
      <c r="F11" s="418">
        <v>3386</v>
      </c>
      <c r="G11" s="418">
        <v>3584</v>
      </c>
      <c r="H11" s="418">
        <v>611</v>
      </c>
      <c r="I11" s="418" t="s">
        <v>432</v>
      </c>
      <c r="J11" s="418">
        <v>22059</v>
      </c>
      <c r="K11" s="418">
        <v>2640</v>
      </c>
    </row>
    <row r="12" spans="1:26" s="2914" customFormat="1" ht="18" customHeight="1">
      <c r="A12" s="2993">
        <v>2</v>
      </c>
      <c r="B12" s="415">
        <f>SUM(D12,F12,H12,J12)</f>
        <v>26084</v>
      </c>
      <c r="C12" s="414">
        <f>SUM(E12,G12,I12,K12)</f>
        <v>6203</v>
      </c>
      <c r="D12" s="3008" t="s">
        <v>443</v>
      </c>
      <c r="E12" s="2924" t="s">
        <v>443</v>
      </c>
      <c r="F12" s="414">
        <v>3038</v>
      </c>
      <c r="G12" s="414">
        <v>3147</v>
      </c>
      <c r="H12" s="414">
        <v>77</v>
      </c>
      <c r="I12" s="2924" t="s">
        <v>443</v>
      </c>
      <c r="J12" s="414">
        <v>22969</v>
      </c>
      <c r="K12" s="414">
        <v>3056</v>
      </c>
    </row>
    <row r="13" spans="1:26" s="1419" customFormat="1" ht="15" customHeight="1">
      <c r="A13" s="1422" t="s">
        <v>5111</v>
      </c>
      <c r="B13" s="1422"/>
      <c r="C13" s="1422"/>
      <c r="D13" s="1422"/>
    </row>
  </sheetData>
  <mergeCells count="11">
    <mergeCell ref="A1:D1"/>
    <mergeCell ref="A2:D2"/>
    <mergeCell ref="A3:K3"/>
    <mergeCell ref="A5:B5"/>
    <mergeCell ref="J5:K5"/>
    <mergeCell ref="J6:K6"/>
    <mergeCell ref="A6:A7"/>
    <mergeCell ref="B6:C6"/>
    <mergeCell ref="D6:E6"/>
    <mergeCell ref="F6:G6"/>
    <mergeCell ref="H6:I6"/>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2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zoomScaleNormal="100" zoomScaleSheetLayoutView="100" workbookViewId="0">
      <selection activeCell="A2" sqref="A2:D2"/>
    </sheetView>
  </sheetViews>
  <sheetFormatPr defaultColWidth="9" defaultRowHeight="13.5"/>
  <cols>
    <col min="1" max="1" width="12.625" style="1" customWidth="1"/>
    <col min="2" max="2" width="10.625" style="1" customWidth="1"/>
    <col min="3" max="12" width="10.125" style="1" customWidth="1"/>
    <col min="13" max="16384" width="9" style="1"/>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6.1" customHeight="1">
      <c r="A3" s="3047" t="s">
        <v>5130</v>
      </c>
      <c r="B3" s="3047"/>
      <c r="C3" s="3047"/>
      <c r="D3" s="3047"/>
      <c r="E3" s="3047"/>
      <c r="F3" s="3047"/>
      <c r="G3" s="3047"/>
      <c r="H3" s="3047"/>
      <c r="I3" s="3047"/>
      <c r="J3" s="3047"/>
      <c r="K3" s="3047"/>
      <c r="L3" s="3047"/>
    </row>
    <row r="4" spans="1:26" s="90" customFormat="1" ht="15" customHeight="1"/>
    <row r="5" spans="1:26" s="90" customFormat="1" ht="15" customHeight="1" thickBot="1">
      <c r="A5" s="35" t="s">
        <v>224</v>
      </c>
    </row>
    <row r="6" spans="1:26" ht="18" customHeight="1" thickTop="1">
      <c r="A6" s="1785" t="s">
        <v>697</v>
      </c>
      <c r="B6" s="1829" t="s">
        <v>25</v>
      </c>
      <c r="C6" s="1785" t="s">
        <v>5129</v>
      </c>
      <c r="D6" s="1789" t="s">
        <v>5128</v>
      </c>
      <c r="E6" s="1789" t="s">
        <v>5127</v>
      </c>
      <c r="F6" s="1789" t="s">
        <v>5126</v>
      </c>
      <c r="G6" s="1789" t="s">
        <v>5125</v>
      </c>
      <c r="H6" s="1789" t="s">
        <v>5124</v>
      </c>
      <c r="I6" s="1789" t="s">
        <v>5123</v>
      </c>
      <c r="J6" s="1789" t="s">
        <v>5122</v>
      </c>
      <c r="K6" s="1789" t="s">
        <v>5121</v>
      </c>
      <c r="L6" s="1792" t="s">
        <v>202</v>
      </c>
    </row>
    <row r="7" spans="1:26" ht="18" customHeight="1">
      <c r="A7" s="1726" t="s">
        <v>661</v>
      </c>
      <c r="B7" s="26">
        <v>133</v>
      </c>
      <c r="C7" s="27">
        <v>7</v>
      </c>
      <c r="D7" s="27">
        <v>14</v>
      </c>
      <c r="E7" s="22">
        <v>1</v>
      </c>
      <c r="F7" s="27">
        <v>22</v>
      </c>
      <c r="G7" s="22" t="s">
        <v>432</v>
      </c>
      <c r="H7" s="27">
        <v>60</v>
      </c>
      <c r="I7" s="27">
        <v>25</v>
      </c>
      <c r="J7" s="22" t="s">
        <v>432</v>
      </c>
      <c r="K7" s="22" t="s">
        <v>432</v>
      </c>
      <c r="L7" s="27">
        <v>4</v>
      </c>
    </row>
    <row r="8" spans="1:26" ht="18" customHeight="1">
      <c r="A8" s="1726">
        <v>29</v>
      </c>
      <c r="B8" s="26">
        <v>190</v>
      </c>
      <c r="C8" s="27">
        <v>10</v>
      </c>
      <c r="D8" s="27">
        <v>12</v>
      </c>
      <c r="E8" s="22">
        <v>1</v>
      </c>
      <c r="F8" s="27">
        <v>27</v>
      </c>
      <c r="G8" s="22">
        <v>2</v>
      </c>
      <c r="H8" s="27">
        <v>111</v>
      </c>
      <c r="I8" s="27">
        <v>17</v>
      </c>
      <c r="J8" s="22" t="s">
        <v>432</v>
      </c>
      <c r="K8" s="22" t="s">
        <v>432</v>
      </c>
      <c r="L8" s="27">
        <v>10</v>
      </c>
    </row>
    <row r="9" spans="1:26" ht="18" customHeight="1">
      <c r="A9" s="1726">
        <v>30</v>
      </c>
      <c r="B9" s="26">
        <v>229</v>
      </c>
      <c r="C9" s="27">
        <v>8</v>
      </c>
      <c r="D9" s="27">
        <v>25</v>
      </c>
      <c r="E9" s="22" t="s">
        <v>432</v>
      </c>
      <c r="F9" s="27">
        <v>28</v>
      </c>
      <c r="G9" s="22">
        <v>1</v>
      </c>
      <c r="H9" s="27">
        <v>122</v>
      </c>
      <c r="I9" s="27">
        <v>36</v>
      </c>
      <c r="J9" s="22" t="s">
        <v>432</v>
      </c>
      <c r="K9" s="22" t="s">
        <v>432</v>
      </c>
      <c r="L9" s="27">
        <v>9</v>
      </c>
    </row>
    <row r="10" spans="1:26" s="3012" customFormat="1" ht="18" customHeight="1">
      <c r="A10" s="1727" t="s">
        <v>660</v>
      </c>
      <c r="B10" s="26">
        <v>259</v>
      </c>
      <c r="C10" s="27">
        <v>6</v>
      </c>
      <c r="D10" s="27">
        <v>33</v>
      </c>
      <c r="E10" s="22" t="s">
        <v>432</v>
      </c>
      <c r="F10" s="27">
        <v>43</v>
      </c>
      <c r="G10" s="22" t="s">
        <v>432</v>
      </c>
      <c r="H10" s="27">
        <v>139</v>
      </c>
      <c r="I10" s="27">
        <v>27</v>
      </c>
      <c r="J10" s="22" t="s">
        <v>432</v>
      </c>
      <c r="K10" s="22">
        <v>1</v>
      </c>
      <c r="L10" s="27">
        <v>10</v>
      </c>
    </row>
    <row r="11" spans="1:26" s="391" customFormat="1" ht="18" customHeight="1">
      <c r="A11" s="446">
        <v>2</v>
      </c>
      <c r="B11" s="3011">
        <f>SUM(C11:L11)</f>
        <v>483</v>
      </c>
      <c r="C11" s="285">
        <v>10</v>
      </c>
      <c r="D11" s="285">
        <v>33</v>
      </c>
      <c r="E11" s="303">
        <v>4</v>
      </c>
      <c r="F11" s="285">
        <v>55</v>
      </c>
      <c r="G11" s="308" t="s">
        <v>443</v>
      </c>
      <c r="H11" s="285">
        <v>255</v>
      </c>
      <c r="I11" s="285">
        <v>59</v>
      </c>
      <c r="J11" s="308">
        <v>1</v>
      </c>
      <c r="K11" s="308" t="s">
        <v>443</v>
      </c>
      <c r="L11" s="285">
        <v>66</v>
      </c>
    </row>
    <row r="12" spans="1:26" s="90" customFormat="1" ht="15" customHeight="1">
      <c r="A12" s="1825" t="s">
        <v>5120</v>
      </c>
      <c r="B12" s="1825"/>
      <c r="C12" s="1825"/>
      <c r="D12" s="1825"/>
      <c r="E12" s="1825"/>
      <c r="F12" s="1825"/>
      <c r="G12" s="1825"/>
    </row>
    <row r="13" spans="1:26" s="90" customFormat="1" ht="15" customHeight="1">
      <c r="A13" s="3889" t="s">
        <v>5119</v>
      </c>
      <c r="B13" s="3889"/>
    </row>
    <row r="14" spans="1:26">
      <c r="A14" s="32"/>
      <c r="B14" s="32"/>
      <c r="C14" s="32"/>
      <c r="D14" s="32"/>
      <c r="E14" s="32"/>
      <c r="F14" s="32"/>
      <c r="G14" s="32"/>
      <c r="H14" s="32"/>
      <c r="I14" s="32"/>
      <c r="J14" s="32"/>
      <c r="K14" s="32"/>
      <c r="L14" s="32"/>
    </row>
    <row r="15" spans="1:26">
      <c r="A15" s="32"/>
      <c r="B15" s="32"/>
      <c r="C15" s="32"/>
      <c r="D15" s="32"/>
      <c r="E15" s="32"/>
      <c r="F15" s="32"/>
      <c r="G15" s="32"/>
      <c r="H15" s="32"/>
      <c r="I15" s="32"/>
      <c r="J15" s="32"/>
      <c r="K15" s="32"/>
      <c r="L15" s="32"/>
    </row>
  </sheetData>
  <mergeCells count="4">
    <mergeCell ref="A3:L3"/>
    <mergeCell ref="A13:B1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2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zoomScaleNormal="100" zoomScaleSheetLayoutView="100" workbookViewId="0">
      <selection activeCell="A2" sqref="A2:D2"/>
    </sheetView>
  </sheetViews>
  <sheetFormatPr defaultColWidth="9" defaultRowHeight="13.5"/>
  <cols>
    <col min="1" max="1" width="12.625" style="1" customWidth="1"/>
    <col min="2" max="11" width="11.125" style="1" customWidth="1"/>
    <col min="12" max="16384" width="9" style="1"/>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6.1" customHeight="1">
      <c r="A3" s="3047" t="s">
        <v>5147</v>
      </c>
      <c r="B3" s="3047"/>
      <c r="C3" s="3047"/>
      <c r="D3" s="3047"/>
      <c r="E3" s="3047"/>
      <c r="F3" s="3047"/>
      <c r="G3" s="3047"/>
      <c r="H3" s="3047"/>
      <c r="I3" s="3047"/>
      <c r="J3" s="3047"/>
      <c r="K3" s="3047"/>
    </row>
    <row r="4" spans="1:26" s="90" customFormat="1" ht="15" customHeight="1"/>
    <row r="5" spans="1:26" s="90" customFormat="1" ht="15" customHeight="1" thickBot="1"/>
    <row r="6" spans="1:26" ht="18" customHeight="1" thickTop="1">
      <c r="A6" s="3036" t="s">
        <v>2615</v>
      </c>
      <c r="B6" s="3040" t="s">
        <v>5146</v>
      </c>
      <c r="C6" s="3040"/>
      <c r="D6" s="3040" t="s">
        <v>5145</v>
      </c>
      <c r="E6" s="3040"/>
      <c r="F6" s="3040" t="s">
        <v>5144</v>
      </c>
      <c r="G6" s="3040"/>
      <c r="H6" s="3040" t="s">
        <v>5143</v>
      </c>
      <c r="I6" s="3040"/>
      <c r="J6" s="3040" t="s">
        <v>5142</v>
      </c>
      <c r="K6" s="3066"/>
    </row>
    <row r="7" spans="1:26" ht="30" customHeight="1">
      <c r="A7" s="3037"/>
      <c r="B7" s="1790" t="s">
        <v>5141</v>
      </c>
      <c r="C7" s="432" t="s">
        <v>5140</v>
      </c>
      <c r="D7" s="1790" t="s">
        <v>5141</v>
      </c>
      <c r="E7" s="432" t="s">
        <v>5140</v>
      </c>
      <c r="F7" s="1790" t="s">
        <v>5141</v>
      </c>
      <c r="G7" s="432" t="s">
        <v>5140</v>
      </c>
      <c r="H7" s="1790" t="s">
        <v>5141</v>
      </c>
      <c r="I7" s="432" t="s">
        <v>5140</v>
      </c>
      <c r="J7" s="1790" t="s">
        <v>5141</v>
      </c>
      <c r="K7" s="431" t="s">
        <v>5140</v>
      </c>
    </row>
    <row r="8" spans="1:26" s="90" customFormat="1" ht="18" customHeight="1">
      <c r="A8" s="3022"/>
      <c r="B8" s="42" t="s">
        <v>5139</v>
      </c>
      <c r="C8" s="42"/>
      <c r="D8" s="42" t="s">
        <v>5139</v>
      </c>
      <c r="E8" s="42"/>
      <c r="F8" s="42" t="s">
        <v>5139</v>
      </c>
      <c r="G8" s="42"/>
      <c r="H8" s="42" t="s">
        <v>5139</v>
      </c>
      <c r="I8" s="42"/>
      <c r="J8" s="226" t="s">
        <v>5138</v>
      </c>
      <c r="K8" s="42"/>
    </row>
    <row r="9" spans="1:26" ht="18" customHeight="1">
      <c r="A9" s="1726" t="s">
        <v>661</v>
      </c>
      <c r="B9" s="3021">
        <v>0.2</v>
      </c>
      <c r="C9" s="648" t="s">
        <v>5136</v>
      </c>
      <c r="D9" s="3019">
        <v>1.6E-2</v>
      </c>
      <c r="E9" s="648" t="s">
        <v>5136</v>
      </c>
      <c r="F9" s="3020">
        <v>1E-3</v>
      </c>
      <c r="G9" s="648" t="s">
        <v>5136</v>
      </c>
      <c r="H9" s="3019">
        <v>3.1E-2</v>
      </c>
      <c r="I9" s="648" t="s">
        <v>5137</v>
      </c>
      <c r="J9" s="3018">
        <v>1.7000000000000001E-2</v>
      </c>
      <c r="K9" s="648" t="s">
        <v>5136</v>
      </c>
    </row>
    <row r="10" spans="1:26" ht="18" customHeight="1">
      <c r="A10" s="1726">
        <v>29</v>
      </c>
      <c r="B10" s="3021">
        <v>0.2</v>
      </c>
      <c r="C10" s="648" t="s">
        <v>5136</v>
      </c>
      <c r="D10" s="3019">
        <v>1.6E-2</v>
      </c>
      <c r="E10" s="648" t="s">
        <v>5136</v>
      </c>
      <c r="F10" s="3020">
        <v>1E-3</v>
      </c>
      <c r="G10" s="648" t="s">
        <v>5136</v>
      </c>
      <c r="H10" s="3019">
        <v>3.2000000000000001E-2</v>
      </c>
      <c r="I10" s="648" t="s">
        <v>5137</v>
      </c>
      <c r="J10" s="3018">
        <v>1.6E-2</v>
      </c>
      <c r="K10" s="648" t="s">
        <v>5136</v>
      </c>
    </row>
    <row r="11" spans="1:26" ht="18" customHeight="1">
      <c r="A11" s="1726">
        <v>30</v>
      </c>
      <c r="B11" s="3021">
        <v>0.2</v>
      </c>
      <c r="C11" s="648" t="s">
        <v>5136</v>
      </c>
      <c r="D11" s="3019">
        <v>1.4999999999999999E-2</v>
      </c>
      <c r="E11" s="648" t="s">
        <v>5136</v>
      </c>
      <c r="F11" s="3020">
        <v>1E-3</v>
      </c>
      <c r="G11" s="648" t="s">
        <v>5136</v>
      </c>
      <c r="H11" s="3019">
        <v>0.03</v>
      </c>
      <c r="I11" s="648" t="s">
        <v>5137</v>
      </c>
      <c r="J11" s="3018">
        <v>1.7000000000000001E-2</v>
      </c>
      <c r="K11" s="648" t="s">
        <v>5136</v>
      </c>
    </row>
    <row r="12" spans="1:26" s="3012" customFormat="1" ht="18" customHeight="1">
      <c r="A12" s="1727" t="s">
        <v>660</v>
      </c>
      <c r="B12" s="3021">
        <v>0.1</v>
      </c>
      <c r="C12" s="648" t="s">
        <v>5136</v>
      </c>
      <c r="D12" s="3019">
        <v>1.2999999999999999E-2</v>
      </c>
      <c r="E12" s="648" t="s">
        <v>5136</v>
      </c>
      <c r="F12" s="3020">
        <v>1E-3</v>
      </c>
      <c r="G12" s="648" t="s">
        <v>5136</v>
      </c>
      <c r="H12" s="3019">
        <v>0.03</v>
      </c>
      <c r="I12" s="648" t="s">
        <v>5137</v>
      </c>
      <c r="J12" s="3018">
        <v>1.4999999999999999E-2</v>
      </c>
      <c r="K12" s="648" t="s">
        <v>5136</v>
      </c>
    </row>
    <row r="13" spans="1:26" s="289" customFormat="1" ht="18" customHeight="1">
      <c r="A13" s="1728">
        <v>2</v>
      </c>
      <c r="B13" s="3017">
        <v>0.1</v>
      </c>
      <c r="C13" s="3013" t="s">
        <v>5134</v>
      </c>
      <c r="D13" s="3015">
        <v>1.4E-2</v>
      </c>
      <c r="E13" s="3013" t="s">
        <v>5134</v>
      </c>
      <c r="F13" s="3016">
        <v>1E-3</v>
      </c>
      <c r="G13" s="3013" t="s">
        <v>5134</v>
      </c>
      <c r="H13" s="3015">
        <v>0.03</v>
      </c>
      <c r="I13" s="3013" t="s">
        <v>5135</v>
      </c>
      <c r="J13" s="3014">
        <v>1.4E-2</v>
      </c>
      <c r="K13" s="3013" t="s">
        <v>5134</v>
      </c>
    </row>
    <row r="14" spans="1:26" s="90" customFormat="1" ht="15" customHeight="1">
      <c r="A14" s="1825" t="s">
        <v>5133</v>
      </c>
      <c r="B14" s="1825"/>
      <c r="C14" s="1825"/>
      <c r="D14" s="1825"/>
      <c r="E14" s="1825"/>
      <c r="F14" s="1825"/>
      <c r="G14" s="1825"/>
      <c r="H14" s="1825"/>
    </row>
    <row r="15" spans="1:26" s="90" customFormat="1" ht="15" customHeight="1">
      <c r="A15" s="90" t="s">
        <v>5132</v>
      </c>
    </row>
    <row r="16" spans="1:26" s="90" customFormat="1" ht="15" customHeight="1">
      <c r="A16" s="90" t="s">
        <v>5131</v>
      </c>
    </row>
    <row r="17" spans="1:11" s="90" customFormat="1" ht="15" customHeight="1">
      <c r="A17" s="90" t="s">
        <v>5119</v>
      </c>
    </row>
    <row r="18" spans="1:11">
      <c r="A18" s="32"/>
      <c r="B18" s="32"/>
      <c r="C18" s="32"/>
      <c r="D18" s="32"/>
      <c r="E18" s="32"/>
      <c r="F18" s="32"/>
      <c r="G18" s="32"/>
      <c r="H18" s="32"/>
      <c r="I18" s="32"/>
      <c r="J18" s="32"/>
      <c r="K18" s="32"/>
    </row>
  </sheetData>
  <mergeCells count="9">
    <mergeCell ref="A1:D1"/>
    <mergeCell ref="A2:D2"/>
    <mergeCell ref="A3:K3"/>
    <mergeCell ref="A6:A7"/>
    <mergeCell ref="B6:C6"/>
    <mergeCell ref="D6:E6"/>
    <mergeCell ref="F6:G6"/>
    <mergeCell ref="H6:I6"/>
    <mergeCell ref="J6:K6"/>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zoomScaleNormal="100" zoomScaleSheetLayoutView="100" workbookViewId="0">
      <selection activeCell="G6" sqref="G6:G7"/>
    </sheetView>
  </sheetViews>
  <sheetFormatPr defaultColWidth="9" defaultRowHeight="14.25"/>
  <cols>
    <col min="1" max="1" width="12.625" style="408" customWidth="1"/>
    <col min="2" max="10" width="10.625" style="408" customWidth="1"/>
    <col min="11" max="12" width="9.625" style="408" customWidth="1"/>
    <col min="13" max="16384" width="9" style="408"/>
  </cols>
  <sheetData>
    <row r="1" spans="1:12" s="1763" customFormat="1" ht="20.100000000000001" customHeight="1">
      <c r="A1" s="3046" t="str">
        <f>HYPERLINK("#目次!A1","【目次に戻る】")</f>
        <v>【目次に戻る】</v>
      </c>
      <c r="B1" s="3046"/>
      <c r="C1" s="3046"/>
      <c r="D1" s="3046"/>
      <c r="E1" s="1762"/>
      <c r="F1" s="1762"/>
      <c r="G1" s="1762"/>
      <c r="H1" s="1762"/>
      <c r="I1" s="1762"/>
      <c r="J1" s="1762"/>
      <c r="K1" s="1762"/>
      <c r="L1" s="1762"/>
    </row>
    <row r="2" spans="1:12"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row>
    <row r="3" spans="1:12" s="427" customFormat="1" ht="26.1" customHeight="1">
      <c r="A3" s="3146" t="s">
        <v>700</v>
      </c>
      <c r="B3" s="3146"/>
      <c r="C3" s="3146"/>
      <c r="D3" s="3146"/>
      <c r="E3" s="3146"/>
      <c r="F3" s="3146"/>
      <c r="G3" s="3146"/>
      <c r="H3" s="3146"/>
      <c r="I3" s="3146"/>
      <c r="J3" s="3146"/>
      <c r="K3" s="3146"/>
      <c r="L3" s="3146"/>
    </row>
    <row r="4" spans="1:12" s="409" customFormat="1" ht="15" customHeight="1">
      <c r="A4" s="426"/>
      <c r="B4" s="426"/>
      <c r="C4" s="426"/>
      <c r="D4" s="426"/>
      <c r="E4" s="426"/>
      <c r="F4" s="426"/>
      <c r="G4" s="426"/>
      <c r="H4" s="426"/>
      <c r="I4" s="426"/>
      <c r="J4" s="426"/>
      <c r="K4" s="426"/>
      <c r="L4" s="426"/>
    </row>
    <row r="5" spans="1:12" s="409" customFormat="1" ht="15" customHeight="1" thickBot="1">
      <c r="A5" s="409" t="s">
        <v>699</v>
      </c>
      <c r="B5" s="411"/>
      <c r="C5" s="441"/>
      <c r="D5" s="441"/>
      <c r="E5" s="411"/>
      <c r="F5" s="411"/>
      <c r="G5" s="441"/>
      <c r="H5" s="441"/>
      <c r="I5" s="441"/>
      <c r="J5" s="411"/>
      <c r="L5" s="440" t="s">
        <v>698</v>
      </c>
    </row>
    <row r="6" spans="1:12" ht="30" customHeight="1" thickTop="1">
      <c r="A6" s="3155" t="s">
        <v>697</v>
      </c>
      <c r="B6" s="3157" t="s">
        <v>25</v>
      </c>
      <c r="C6" s="3159" t="s">
        <v>696</v>
      </c>
      <c r="D6" s="3160"/>
      <c r="E6" s="3153" t="s">
        <v>695</v>
      </c>
      <c r="F6" s="3153" t="s">
        <v>694</v>
      </c>
      <c r="G6" s="3151" t="s">
        <v>693</v>
      </c>
      <c r="H6" s="3153" t="s">
        <v>692</v>
      </c>
      <c r="I6" s="3151" t="s">
        <v>691</v>
      </c>
      <c r="J6" s="3153" t="s">
        <v>690</v>
      </c>
      <c r="K6" s="3161" t="s">
        <v>689</v>
      </c>
      <c r="L6" s="3162"/>
    </row>
    <row r="7" spans="1:12" ht="30" customHeight="1">
      <c r="A7" s="3156"/>
      <c r="B7" s="3158"/>
      <c r="C7" s="439" t="s">
        <v>688</v>
      </c>
      <c r="D7" s="438" t="s">
        <v>687</v>
      </c>
      <c r="E7" s="3154"/>
      <c r="F7" s="3154"/>
      <c r="G7" s="3152"/>
      <c r="H7" s="3154"/>
      <c r="I7" s="3152"/>
      <c r="J7" s="3154"/>
      <c r="K7" s="437" t="s">
        <v>686</v>
      </c>
      <c r="L7" s="436" t="s">
        <v>202</v>
      </c>
    </row>
    <row r="8" spans="1:12" ht="18" customHeight="1">
      <c r="A8" s="435" t="s">
        <v>661</v>
      </c>
      <c r="B8" s="397">
        <v>20516</v>
      </c>
      <c r="C8" s="397">
        <v>11642</v>
      </c>
      <c r="D8" s="397" t="s">
        <v>443</v>
      </c>
      <c r="E8" s="397">
        <v>52</v>
      </c>
      <c r="F8" s="397">
        <v>6</v>
      </c>
      <c r="G8" s="397">
        <v>54</v>
      </c>
      <c r="H8" s="397">
        <v>1038</v>
      </c>
      <c r="I8" s="397">
        <v>346</v>
      </c>
      <c r="J8" s="397">
        <v>6779</v>
      </c>
      <c r="K8" s="397">
        <v>564</v>
      </c>
      <c r="L8" s="397">
        <v>35</v>
      </c>
    </row>
    <row r="9" spans="1:12" ht="18" customHeight="1">
      <c r="A9" s="435">
        <v>29</v>
      </c>
      <c r="B9" s="397">
        <v>20521</v>
      </c>
      <c r="C9" s="397">
        <v>11784</v>
      </c>
      <c r="D9" s="397" t="s">
        <v>443</v>
      </c>
      <c r="E9" s="397">
        <v>52</v>
      </c>
      <c r="F9" s="397">
        <v>4</v>
      </c>
      <c r="G9" s="397">
        <v>54</v>
      </c>
      <c r="H9" s="397">
        <v>905</v>
      </c>
      <c r="I9" s="397">
        <v>346</v>
      </c>
      <c r="J9" s="397">
        <v>6779</v>
      </c>
      <c r="K9" s="397">
        <v>564</v>
      </c>
      <c r="L9" s="397">
        <v>33</v>
      </c>
    </row>
    <row r="10" spans="1:12" ht="18" customHeight="1">
      <c r="A10" s="435">
        <v>30</v>
      </c>
      <c r="B10" s="398">
        <v>20581</v>
      </c>
      <c r="C10" s="397">
        <v>12012</v>
      </c>
      <c r="D10" s="397" t="s">
        <v>443</v>
      </c>
      <c r="E10" s="397">
        <v>52</v>
      </c>
      <c r="F10" s="397">
        <v>4</v>
      </c>
      <c r="G10" s="397">
        <v>54</v>
      </c>
      <c r="H10" s="397">
        <v>738</v>
      </c>
      <c r="I10" s="397">
        <v>346</v>
      </c>
      <c r="J10" s="397">
        <v>6779</v>
      </c>
      <c r="K10" s="397">
        <v>564</v>
      </c>
      <c r="L10" s="397">
        <v>32</v>
      </c>
    </row>
    <row r="11" spans="1:12" s="417" customFormat="1" ht="18" customHeight="1">
      <c r="A11" s="435" t="s">
        <v>660</v>
      </c>
      <c r="B11" s="398">
        <v>20347</v>
      </c>
      <c r="C11" s="397">
        <v>11985</v>
      </c>
      <c r="D11" s="397" t="s">
        <v>443</v>
      </c>
      <c r="E11" s="397">
        <v>52</v>
      </c>
      <c r="F11" s="397" t="s">
        <v>443</v>
      </c>
      <c r="G11" s="397">
        <v>54</v>
      </c>
      <c r="H11" s="397">
        <v>591</v>
      </c>
      <c r="I11" s="397">
        <v>346</v>
      </c>
      <c r="J11" s="397">
        <v>6723</v>
      </c>
      <c r="K11" s="397">
        <v>564</v>
      </c>
      <c r="L11" s="397">
        <v>32</v>
      </c>
    </row>
    <row r="12" spans="1:12" s="413" customFormat="1" ht="18" customHeight="1">
      <c r="A12" s="434">
        <v>2</v>
      </c>
      <c r="B12" s="433">
        <f>SUM(C12:L12)</f>
        <v>20310</v>
      </c>
      <c r="C12" s="393">
        <v>12116</v>
      </c>
      <c r="D12" s="393" t="s">
        <v>443</v>
      </c>
      <c r="E12" s="393">
        <v>52</v>
      </c>
      <c r="F12" s="393" t="s">
        <v>443</v>
      </c>
      <c r="G12" s="393">
        <v>54</v>
      </c>
      <c r="H12" s="393">
        <v>424</v>
      </c>
      <c r="I12" s="393">
        <v>346</v>
      </c>
      <c r="J12" s="393">
        <v>6723</v>
      </c>
      <c r="K12" s="393">
        <v>564</v>
      </c>
      <c r="L12" s="393">
        <v>31</v>
      </c>
    </row>
    <row r="13" spans="1:12" s="409" customFormat="1" ht="15" customHeight="1">
      <c r="A13" s="410" t="s">
        <v>685</v>
      </c>
      <c r="C13" s="411"/>
      <c r="D13" s="411"/>
    </row>
    <row r="14" spans="1:12" s="409" customFormat="1" ht="15" customHeight="1">
      <c r="A14" s="410" t="s">
        <v>684</v>
      </c>
    </row>
    <row r="15" spans="1:12" s="409" customFormat="1" ht="15" customHeight="1">
      <c r="A15" s="410" t="s">
        <v>683</v>
      </c>
    </row>
  </sheetData>
  <mergeCells count="13">
    <mergeCell ref="A1:D1"/>
    <mergeCell ref="A2:D2"/>
    <mergeCell ref="G6:G7"/>
    <mergeCell ref="A3:L3"/>
    <mergeCell ref="H6:H7"/>
    <mergeCell ref="I6:I7"/>
    <mergeCell ref="A6:A7"/>
    <mergeCell ref="B6:B7"/>
    <mergeCell ref="C6:D6"/>
    <mergeCell ref="E6:E7"/>
    <mergeCell ref="J6:J7"/>
    <mergeCell ref="K6:L6"/>
    <mergeCell ref="F6:F7"/>
  </mergeCells>
  <phoneticPr fontId="20"/>
  <pageMargins left="0.62992125984251968" right="0.62992125984251968" top="0.74803149606299213" bottom="0.74803149606299213" header="0.31496062992125984" footer="0.31496062992125984"/>
  <headerFooter alignWithMargins="0"/>
</worksheet>
</file>

<file path=xl/worksheets/sheet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zoomScaleNormal="100" zoomScaleSheetLayoutView="100" workbookViewId="0">
      <selection activeCell="A2" sqref="A2:D2"/>
    </sheetView>
  </sheetViews>
  <sheetFormatPr defaultColWidth="9" defaultRowHeight="13.5"/>
  <cols>
    <col min="1" max="1" width="15.625" style="1" customWidth="1"/>
    <col min="2" max="12" width="9.625" style="1" customWidth="1"/>
    <col min="13" max="16384" width="9" style="1"/>
  </cols>
  <sheetData>
    <row r="1" spans="1:26" s="1763" customFormat="1" ht="20.100000000000001" customHeight="1">
      <c r="A1" s="3046" t="str">
        <f>HYPERLINK("#目次!A1","【目次に戻る】")</f>
        <v>【目次に戻る】</v>
      </c>
      <c r="B1" s="3046"/>
      <c r="C1" s="3046"/>
      <c r="D1" s="3046"/>
      <c r="E1" s="1779"/>
      <c r="F1" s="1779"/>
      <c r="G1" s="1779"/>
      <c r="H1" s="1779"/>
      <c r="I1" s="1779"/>
      <c r="J1" s="1779"/>
      <c r="K1" s="1779"/>
      <c r="L1" s="1779"/>
      <c r="M1" s="1779"/>
      <c r="N1" s="1779"/>
      <c r="O1" s="1779"/>
      <c r="P1" s="1779"/>
      <c r="Q1" s="1779"/>
      <c r="R1" s="1779"/>
      <c r="S1" s="1779"/>
      <c r="T1" s="1779"/>
      <c r="U1" s="1779"/>
      <c r="V1" s="1779"/>
      <c r="W1" s="1779"/>
      <c r="X1" s="1779"/>
      <c r="Y1" s="1779"/>
      <c r="Z1" s="1779"/>
    </row>
    <row r="2" spans="1:26" s="1763" customFormat="1" ht="20.100000000000001" customHeight="1">
      <c r="A2" s="3046" t="str">
        <f>HYPERLINK("#業務所管課別目次!A1","【業務所管課別目次に戻る】")</f>
        <v>【業務所管課別目次に戻る】</v>
      </c>
      <c r="B2" s="3046"/>
      <c r="C2" s="3046"/>
      <c r="D2" s="3046"/>
      <c r="E2" s="1779"/>
      <c r="F2" s="1779"/>
      <c r="G2" s="1779"/>
      <c r="H2" s="1779"/>
      <c r="I2" s="1779"/>
      <c r="J2" s="1779"/>
      <c r="K2" s="1779"/>
      <c r="L2" s="1779"/>
      <c r="M2" s="1779"/>
      <c r="N2" s="1779"/>
      <c r="O2" s="1779"/>
      <c r="P2" s="1779"/>
      <c r="Q2" s="1779"/>
      <c r="R2" s="1779"/>
      <c r="S2" s="1779"/>
      <c r="T2" s="1779"/>
      <c r="U2" s="1779"/>
      <c r="V2" s="1779"/>
      <c r="W2" s="1779"/>
      <c r="X2" s="1779"/>
      <c r="Y2" s="1779"/>
      <c r="Z2" s="1779"/>
    </row>
    <row r="3" spans="1:26" s="1839" customFormat="1" ht="26.1" customHeight="1">
      <c r="A3" s="3047" t="s">
        <v>5154</v>
      </c>
      <c r="B3" s="3047"/>
      <c r="C3" s="3047"/>
      <c r="D3" s="3047"/>
      <c r="E3" s="3047"/>
      <c r="F3" s="3047"/>
      <c r="G3" s="3047"/>
      <c r="H3" s="3047"/>
      <c r="I3" s="3047"/>
      <c r="J3" s="3047"/>
      <c r="K3" s="3047"/>
      <c r="L3" s="3047"/>
    </row>
    <row r="4" spans="1:26" s="90" customFormat="1" ht="15" customHeight="1">
      <c r="B4" s="33"/>
      <c r="C4" s="33"/>
    </row>
    <row r="5" spans="1:26" s="90" customFormat="1" ht="15" customHeight="1" thickBot="1">
      <c r="A5" s="1817" t="s">
        <v>4408</v>
      </c>
      <c r="B5" s="33"/>
      <c r="C5" s="33"/>
    </row>
    <row r="6" spans="1:26" ht="18" customHeight="1" thickTop="1">
      <c r="A6" s="3024" t="s">
        <v>5153</v>
      </c>
      <c r="B6" s="1812" t="s">
        <v>1689</v>
      </c>
      <c r="C6" s="1796" t="s">
        <v>5129</v>
      </c>
      <c r="D6" s="1803" t="s">
        <v>5128</v>
      </c>
      <c r="E6" s="1789" t="s">
        <v>5127</v>
      </c>
      <c r="F6" s="1803" t="s">
        <v>5126</v>
      </c>
      <c r="G6" s="1803" t="s">
        <v>5125</v>
      </c>
      <c r="H6" s="1803" t="s">
        <v>5124</v>
      </c>
      <c r="I6" s="1803" t="s">
        <v>5123</v>
      </c>
      <c r="J6" s="653" t="s">
        <v>5122</v>
      </c>
      <c r="K6" s="653" t="s">
        <v>5121</v>
      </c>
      <c r="L6" s="1792" t="s">
        <v>202</v>
      </c>
    </row>
    <row r="7" spans="1:26" s="321" customFormat="1" ht="18" customHeight="1">
      <c r="A7" s="612" t="s">
        <v>1958</v>
      </c>
      <c r="B7" s="3023">
        <f>SUM(B8:B11)</f>
        <v>478</v>
      </c>
      <c r="C7" s="3023">
        <f t="shared" ref="C7:L7" si="0">IF(SUM(C8:C11)=0,"-",SUM(C8:C11))</f>
        <v>10</v>
      </c>
      <c r="D7" s="3023">
        <f t="shared" si="0"/>
        <v>37</v>
      </c>
      <c r="E7" s="3023">
        <f t="shared" si="0"/>
        <v>4</v>
      </c>
      <c r="F7" s="3023">
        <f t="shared" si="0"/>
        <v>51</v>
      </c>
      <c r="G7" s="3023" t="str">
        <f t="shared" si="0"/>
        <v>-</v>
      </c>
      <c r="H7" s="3023">
        <f t="shared" si="0"/>
        <v>256</v>
      </c>
      <c r="I7" s="3023">
        <f t="shared" si="0"/>
        <v>55</v>
      </c>
      <c r="J7" s="3023">
        <f t="shared" si="0"/>
        <v>1</v>
      </c>
      <c r="K7" s="3023" t="str">
        <f t="shared" si="0"/>
        <v>-</v>
      </c>
      <c r="L7" s="3023">
        <f t="shared" si="0"/>
        <v>64</v>
      </c>
    </row>
    <row r="8" spans="1:26" ht="18" customHeight="1">
      <c r="A8" s="1798" t="s">
        <v>5152</v>
      </c>
      <c r="B8" s="648">
        <f>SUM(C8:L8)</f>
        <v>27</v>
      </c>
      <c r="C8" s="648" t="s">
        <v>443</v>
      </c>
      <c r="D8" s="648">
        <v>1</v>
      </c>
      <c r="E8" s="648">
        <v>4</v>
      </c>
      <c r="F8" s="648">
        <v>8</v>
      </c>
      <c r="G8" s="648" t="s">
        <v>443</v>
      </c>
      <c r="H8" s="648">
        <v>12</v>
      </c>
      <c r="I8" s="648">
        <v>2</v>
      </c>
      <c r="J8" s="648" t="s">
        <v>443</v>
      </c>
      <c r="K8" s="648" t="s">
        <v>443</v>
      </c>
      <c r="L8" s="648" t="s">
        <v>443</v>
      </c>
    </row>
    <row r="9" spans="1:26" ht="18" customHeight="1">
      <c r="A9" s="1798" t="s">
        <v>5151</v>
      </c>
      <c r="B9" s="648">
        <f>SUM(C9:L9)</f>
        <v>5</v>
      </c>
      <c r="C9" s="648">
        <v>1</v>
      </c>
      <c r="D9" s="648" t="s">
        <v>443</v>
      </c>
      <c r="E9" s="648" t="s">
        <v>443</v>
      </c>
      <c r="F9" s="648" t="s">
        <v>443</v>
      </c>
      <c r="G9" s="648" t="s">
        <v>443</v>
      </c>
      <c r="H9" s="648">
        <v>4</v>
      </c>
      <c r="I9" s="648" t="s">
        <v>443</v>
      </c>
      <c r="J9" s="648" t="s">
        <v>443</v>
      </c>
      <c r="K9" s="648" t="s">
        <v>443</v>
      </c>
      <c r="L9" s="648" t="s">
        <v>443</v>
      </c>
    </row>
    <row r="10" spans="1:26" ht="18" customHeight="1">
      <c r="A10" s="1798" t="s">
        <v>5150</v>
      </c>
      <c r="B10" s="648">
        <f>SUM(C10:L10)</f>
        <v>156</v>
      </c>
      <c r="C10" s="648">
        <v>1</v>
      </c>
      <c r="D10" s="648">
        <v>29</v>
      </c>
      <c r="E10" s="648" t="s">
        <v>443</v>
      </c>
      <c r="F10" s="648">
        <v>1</v>
      </c>
      <c r="G10" s="648" t="s">
        <v>443</v>
      </c>
      <c r="H10" s="648">
        <v>75</v>
      </c>
      <c r="I10" s="648">
        <v>36</v>
      </c>
      <c r="J10" s="648">
        <v>1</v>
      </c>
      <c r="K10" s="648" t="s">
        <v>443</v>
      </c>
      <c r="L10" s="648">
        <v>13</v>
      </c>
    </row>
    <row r="11" spans="1:26" ht="18" customHeight="1">
      <c r="A11" s="567" t="s">
        <v>4110</v>
      </c>
      <c r="B11" s="648">
        <f>SUM(C11:L11)</f>
        <v>290</v>
      </c>
      <c r="C11" s="2035">
        <v>8</v>
      </c>
      <c r="D11" s="2035">
        <v>7</v>
      </c>
      <c r="E11" s="2035" t="s">
        <v>443</v>
      </c>
      <c r="F11" s="2035">
        <v>42</v>
      </c>
      <c r="G11" s="2035" t="s">
        <v>443</v>
      </c>
      <c r="H11" s="2035">
        <v>165</v>
      </c>
      <c r="I11" s="2035">
        <v>17</v>
      </c>
      <c r="J11" s="2035" t="s">
        <v>443</v>
      </c>
      <c r="K11" s="2035" t="s">
        <v>443</v>
      </c>
      <c r="L11" s="2035">
        <v>51</v>
      </c>
    </row>
    <row r="12" spans="1:26" s="90" customFormat="1" ht="15" customHeight="1">
      <c r="A12" s="1825" t="s">
        <v>5149</v>
      </c>
      <c r="B12" s="1825"/>
      <c r="C12" s="1825"/>
      <c r="D12" s="1825"/>
      <c r="E12" s="1825"/>
      <c r="F12" s="1825"/>
      <c r="G12" s="1825"/>
      <c r="H12" s="1825"/>
    </row>
    <row r="13" spans="1:26" s="90" customFormat="1" ht="15" customHeight="1">
      <c r="A13" s="90" t="s">
        <v>5148</v>
      </c>
      <c r="B13" s="33"/>
      <c r="C13" s="40"/>
      <c r="D13" s="51"/>
      <c r="E13" s="51"/>
      <c r="F13" s="51"/>
      <c r="G13" s="51"/>
    </row>
    <row r="14" spans="1:26">
      <c r="A14" s="32"/>
      <c r="B14" s="32"/>
      <c r="C14" s="32"/>
      <c r="D14" s="32"/>
      <c r="E14" s="32"/>
      <c r="F14" s="32"/>
      <c r="G14" s="32"/>
      <c r="H14" s="32"/>
      <c r="I14" s="32"/>
      <c r="J14" s="32"/>
      <c r="K14" s="32"/>
      <c r="L14" s="32"/>
    </row>
    <row r="15" spans="1:26">
      <c r="A15" s="32"/>
      <c r="B15" s="32"/>
      <c r="C15" s="32"/>
      <c r="D15" s="32"/>
      <c r="E15" s="32"/>
      <c r="F15" s="32"/>
      <c r="G15" s="32"/>
      <c r="H15" s="32"/>
      <c r="I15" s="32"/>
      <c r="J15" s="32"/>
      <c r="K15" s="32"/>
      <c r="L15" s="32"/>
    </row>
  </sheetData>
  <mergeCells count="3">
    <mergeCell ref="A3:L3"/>
    <mergeCell ref="A1:D1"/>
    <mergeCell ref="A2:D2"/>
  </mergeCells>
  <phoneticPr fontId="20"/>
  <printOptions horizontalCentered="1"/>
  <pageMargins left="0.62992125984251968" right="0.62992125984251968" top="0.74803149606299213" bottom="0.74803149606299213" header="0.31496062992125984" footer="0.31496062992125984"/>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zoomScale="85" zoomScaleNormal="85" zoomScaleSheetLayoutView="85" workbookViewId="0">
      <selection activeCell="G7" sqref="G7:H7"/>
    </sheetView>
  </sheetViews>
  <sheetFormatPr defaultColWidth="9" defaultRowHeight="14.25"/>
  <cols>
    <col min="1" max="2" width="10.625" style="24" customWidth="1"/>
    <col min="3" max="3" width="7.625" style="24" customWidth="1"/>
    <col min="4" max="4" width="9.625" style="24" customWidth="1"/>
    <col min="5" max="5" width="7.625" style="24" customWidth="1"/>
    <col min="6" max="6" width="9.625" style="24" customWidth="1"/>
    <col min="7" max="7" width="7.625" style="24" customWidth="1"/>
    <col min="8" max="8" width="9.625" style="24" customWidth="1"/>
    <col min="9" max="9" width="7.625" style="24" customWidth="1"/>
    <col min="10" max="10" width="9.625" style="24" customWidth="1"/>
    <col min="11" max="11" width="7.625" style="24" customWidth="1"/>
    <col min="12" max="12" width="9.625" style="24" customWidth="1"/>
    <col min="13" max="13" width="7.625" style="24" customWidth="1"/>
    <col min="14" max="14" width="9.625" style="24" customWidth="1"/>
    <col min="15" max="15" width="7.625" style="24" customWidth="1"/>
    <col min="16" max="16" width="9.625" style="24" customWidth="1"/>
    <col min="17" max="17" width="7.625" style="24" customWidth="1"/>
    <col min="18" max="18" width="9.625" style="24" customWidth="1"/>
    <col min="19" max="19" width="7.625" style="24" customWidth="1"/>
    <col min="20" max="20" width="9.625" style="24" customWidth="1"/>
    <col min="21" max="21" width="7.625" style="24" customWidth="1"/>
    <col min="22" max="22" width="9.625" style="24" customWidth="1"/>
    <col min="23" max="16384" width="9" style="24"/>
  </cols>
  <sheetData>
    <row r="1" spans="1:22"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row>
    <row r="2" spans="1:22"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row>
    <row r="3" spans="1:22" s="401" customFormat="1" ht="26.1" customHeight="1">
      <c r="A3" s="3047" t="s">
        <v>714</v>
      </c>
      <c r="B3" s="3047"/>
      <c r="C3" s="3047"/>
      <c r="D3" s="3047"/>
      <c r="E3" s="3047"/>
      <c r="F3" s="3047"/>
      <c r="G3" s="3047"/>
      <c r="H3" s="3047"/>
      <c r="I3" s="3047"/>
      <c r="J3" s="3047"/>
      <c r="K3" s="3047"/>
      <c r="L3" s="3047"/>
      <c r="M3" s="3047"/>
      <c r="N3" s="3047"/>
      <c r="O3" s="3047"/>
      <c r="P3" s="3047"/>
      <c r="Q3" s="3047"/>
      <c r="R3" s="3047"/>
      <c r="S3" s="3047"/>
      <c r="T3" s="3047"/>
      <c r="U3" s="3047"/>
      <c r="V3" s="3047"/>
    </row>
    <row r="4" spans="1:22" s="90" customFormat="1" ht="15" customHeight="1">
      <c r="A4" s="111"/>
      <c r="B4" s="111"/>
      <c r="C4" s="111"/>
      <c r="D4" s="111"/>
      <c r="E4" s="111"/>
      <c r="F4" s="111"/>
      <c r="G4" s="111"/>
      <c r="H4" s="111"/>
      <c r="I4" s="111"/>
      <c r="J4" s="111"/>
      <c r="K4" s="111"/>
      <c r="L4" s="111"/>
      <c r="M4" s="111"/>
      <c r="N4" s="111"/>
      <c r="O4" s="111"/>
      <c r="P4" s="111"/>
      <c r="Q4" s="111"/>
      <c r="R4" s="111"/>
      <c r="S4" s="111"/>
      <c r="T4" s="111"/>
      <c r="U4" s="111"/>
      <c r="V4" s="111"/>
    </row>
    <row r="5" spans="1:22" s="90" customFormat="1" ht="15" customHeight="1" thickBot="1"/>
    <row r="6" spans="1:22" ht="18" customHeight="1" thickTop="1">
      <c r="A6" s="3166" t="s">
        <v>322</v>
      </c>
      <c r="B6" s="3073" t="s">
        <v>25</v>
      </c>
      <c r="C6" s="3067" t="s">
        <v>713</v>
      </c>
      <c r="D6" s="3067"/>
      <c r="E6" s="3067"/>
      <c r="F6" s="3067"/>
      <c r="G6" s="3067"/>
      <c r="H6" s="3067"/>
      <c r="I6" s="3067"/>
      <c r="J6" s="3067"/>
      <c r="K6" s="3067"/>
      <c r="L6" s="3067"/>
      <c r="M6" s="3066" t="s">
        <v>202</v>
      </c>
      <c r="N6" s="3067"/>
      <c r="O6" s="3067"/>
      <c r="P6" s="3067"/>
      <c r="Q6" s="3067"/>
      <c r="R6" s="3067"/>
      <c r="S6" s="3067"/>
      <c r="T6" s="3067"/>
      <c r="U6" s="3067"/>
      <c r="V6" s="3067"/>
    </row>
    <row r="7" spans="1:22" ht="18" customHeight="1">
      <c r="A7" s="3167"/>
      <c r="B7" s="3075"/>
      <c r="C7" s="3163" t="s">
        <v>194</v>
      </c>
      <c r="D7" s="3164"/>
      <c r="E7" s="3072" t="s">
        <v>712</v>
      </c>
      <c r="F7" s="3072"/>
      <c r="G7" s="3071" t="s">
        <v>711</v>
      </c>
      <c r="H7" s="3072"/>
      <c r="I7" s="3071" t="s">
        <v>710</v>
      </c>
      <c r="J7" s="3072"/>
      <c r="K7" s="3071" t="s">
        <v>709</v>
      </c>
      <c r="L7" s="3072"/>
      <c r="M7" s="3071" t="s">
        <v>25</v>
      </c>
      <c r="N7" s="3164"/>
      <c r="O7" s="3165" t="s">
        <v>712</v>
      </c>
      <c r="P7" s="3165"/>
      <c r="Q7" s="3071" t="s">
        <v>711</v>
      </c>
      <c r="R7" s="3072"/>
      <c r="S7" s="3071" t="s">
        <v>710</v>
      </c>
      <c r="T7" s="3037"/>
      <c r="U7" s="3071" t="s">
        <v>709</v>
      </c>
      <c r="V7" s="3072"/>
    </row>
    <row r="8" spans="1:22" ht="18" customHeight="1">
      <c r="A8" s="3168"/>
      <c r="B8" s="458" t="s">
        <v>706</v>
      </c>
      <c r="C8" s="459" t="s">
        <v>708</v>
      </c>
      <c r="D8" s="458" t="s">
        <v>706</v>
      </c>
      <c r="E8" s="353" t="s">
        <v>708</v>
      </c>
      <c r="F8" s="456" t="s">
        <v>706</v>
      </c>
      <c r="G8" s="347" t="s">
        <v>708</v>
      </c>
      <c r="H8" s="456" t="s">
        <v>706</v>
      </c>
      <c r="I8" s="347" t="s">
        <v>708</v>
      </c>
      <c r="J8" s="456" t="s">
        <v>706</v>
      </c>
      <c r="K8" s="352" t="s">
        <v>708</v>
      </c>
      <c r="L8" s="456" t="s">
        <v>706</v>
      </c>
      <c r="M8" s="352" t="s">
        <v>707</v>
      </c>
      <c r="N8" s="456" t="s">
        <v>706</v>
      </c>
      <c r="O8" s="457" t="s">
        <v>707</v>
      </c>
      <c r="P8" s="456" t="s">
        <v>706</v>
      </c>
      <c r="Q8" s="352" t="s">
        <v>707</v>
      </c>
      <c r="R8" s="456" t="s">
        <v>706</v>
      </c>
      <c r="S8" s="352" t="s">
        <v>707</v>
      </c>
      <c r="T8" s="456" t="s">
        <v>706</v>
      </c>
      <c r="U8" s="352" t="s">
        <v>707</v>
      </c>
      <c r="V8" s="456" t="s">
        <v>706</v>
      </c>
    </row>
    <row r="9" spans="1:22" s="90" customFormat="1" ht="18" customHeight="1">
      <c r="A9" s="455"/>
      <c r="B9" s="211" t="s">
        <v>673</v>
      </c>
      <c r="C9" s="133" t="s">
        <v>705</v>
      </c>
      <c r="D9" s="133" t="s">
        <v>673</v>
      </c>
      <c r="E9" s="133" t="s">
        <v>705</v>
      </c>
      <c r="F9" s="133" t="s">
        <v>673</v>
      </c>
      <c r="G9" s="133" t="s">
        <v>705</v>
      </c>
      <c r="H9" s="133" t="s">
        <v>673</v>
      </c>
      <c r="I9" s="133" t="s">
        <v>705</v>
      </c>
      <c r="J9" s="133" t="s">
        <v>673</v>
      </c>
      <c r="K9" s="133" t="s">
        <v>705</v>
      </c>
      <c r="L9" s="133" t="s">
        <v>673</v>
      </c>
      <c r="M9" s="133" t="s">
        <v>704</v>
      </c>
      <c r="N9" s="454" t="s">
        <v>673</v>
      </c>
      <c r="O9" s="133" t="s">
        <v>704</v>
      </c>
      <c r="P9" s="454" t="s">
        <v>673</v>
      </c>
      <c r="Q9" s="133" t="s">
        <v>704</v>
      </c>
      <c r="R9" s="454" t="s">
        <v>673</v>
      </c>
      <c r="S9" s="133" t="s">
        <v>704</v>
      </c>
      <c r="T9" s="454" t="s">
        <v>673</v>
      </c>
      <c r="U9" s="133" t="s">
        <v>704</v>
      </c>
      <c r="V9" s="454" t="s">
        <v>673</v>
      </c>
    </row>
    <row r="10" spans="1:22" s="453" customFormat="1" ht="18" customHeight="1">
      <c r="A10" s="451" t="s">
        <v>420</v>
      </c>
      <c r="B10" s="452">
        <v>280354</v>
      </c>
      <c r="C10" s="448">
        <v>4886</v>
      </c>
      <c r="D10" s="448">
        <v>273898</v>
      </c>
      <c r="E10" s="448">
        <v>401</v>
      </c>
      <c r="F10" s="448">
        <v>46698</v>
      </c>
      <c r="G10" s="448">
        <v>2667</v>
      </c>
      <c r="H10" s="448">
        <v>92788</v>
      </c>
      <c r="I10" s="448">
        <v>5</v>
      </c>
      <c r="J10" s="448">
        <v>764</v>
      </c>
      <c r="K10" s="448">
        <v>1813</v>
      </c>
      <c r="L10" s="448">
        <v>133648</v>
      </c>
      <c r="M10" s="448">
        <v>87</v>
      </c>
      <c r="N10" s="448">
        <v>6456</v>
      </c>
      <c r="O10" s="448">
        <v>5</v>
      </c>
      <c r="P10" s="448">
        <v>221</v>
      </c>
      <c r="Q10" s="448">
        <v>19</v>
      </c>
      <c r="R10" s="448">
        <v>3680</v>
      </c>
      <c r="S10" s="448">
        <v>63</v>
      </c>
      <c r="T10" s="448">
        <v>2555</v>
      </c>
      <c r="U10" s="448" t="s">
        <v>432</v>
      </c>
      <c r="V10" s="448" t="s">
        <v>432</v>
      </c>
    </row>
    <row r="11" spans="1:22" s="453" customFormat="1" ht="18" customHeight="1">
      <c r="A11" s="451" t="s">
        <v>418</v>
      </c>
      <c r="B11" s="448">
        <v>243464</v>
      </c>
      <c r="C11" s="448">
        <v>4497</v>
      </c>
      <c r="D11" s="448">
        <v>242266</v>
      </c>
      <c r="E11" s="448">
        <v>420</v>
      </c>
      <c r="F11" s="448">
        <v>46672</v>
      </c>
      <c r="G11" s="448">
        <v>2498</v>
      </c>
      <c r="H11" s="448">
        <v>80409</v>
      </c>
      <c r="I11" s="448">
        <v>14</v>
      </c>
      <c r="J11" s="448">
        <v>607</v>
      </c>
      <c r="K11" s="448">
        <v>1565</v>
      </c>
      <c r="L11" s="448">
        <v>114578</v>
      </c>
      <c r="M11" s="448">
        <v>39</v>
      </c>
      <c r="N11" s="448">
        <v>1198</v>
      </c>
      <c r="O11" s="448">
        <v>6</v>
      </c>
      <c r="P11" s="448">
        <v>150</v>
      </c>
      <c r="Q11" s="448">
        <v>18</v>
      </c>
      <c r="R11" s="448">
        <v>345</v>
      </c>
      <c r="S11" s="448">
        <v>15</v>
      </c>
      <c r="T11" s="448">
        <v>703</v>
      </c>
      <c r="U11" s="448" t="s">
        <v>432</v>
      </c>
      <c r="V11" s="448" t="s">
        <v>432</v>
      </c>
    </row>
    <row r="12" spans="1:22" s="447" customFormat="1" ht="18" customHeight="1">
      <c r="A12" s="451" t="s">
        <v>419</v>
      </c>
      <c r="B12" s="452">
        <v>301875</v>
      </c>
      <c r="C12" s="448">
        <v>5221</v>
      </c>
      <c r="D12" s="448">
        <v>298594</v>
      </c>
      <c r="E12" s="448">
        <v>461</v>
      </c>
      <c r="F12" s="448">
        <v>48874</v>
      </c>
      <c r="G12" s="448">
        <v>2782</v>
      </c>
      <c r="H12" s="448">
        <v>89309</v>
      </c>
      <c r="I12" s="448">
        <v>34</v>
      </c>
      <c r="J12" s="448">
        <v>1441</v>
      </c>
      <c r="K12" s="448">
        <v>1944</v>
      </c>
      <c r="L12" s="448">
        <v>158970</v>
      </c>
      <c r="M12" s="448">
        <v>78</v>
      </c>
      <c r="N12" s="448">
        <v>3281</v>
      </c>
      <c r="O12" s="448">
        <v>4</v>
      </c>
      <c r="P12" s="448">
        <v>69</v>
      </c>
      <c r="Q12" s="448">
        <v>16</v>
      </c>
      <c r="R12" s="448">
        <v>305</v>
      </c>
      <c r="S12" s="448">
        <v>58</v>
      </c>
      <c r="T12" s="448">
        <v>2907</v>
      </c>
      <c r="U12" s="448" t="s">
        <v>432</v>
      </c>
      <c r="V12" s="448" t="s">
        <v>432</v>
      </c>
    </row>
    <row r="13" spans="1:22" s="447" customFormat="1" ht="18" customHeight="1">
      <c r="A13" s="451" t="s">
        <v>671</v>
      </c>
      <c r="B13" s="450">
        <v>261031</v>
      </c>
      <c r="C13" s="449">
        <v>4873</v>
      </c>
      <c r="D13" s="449">
        <v>260085</v>
      </c>
      <c r="E13" s="449">
        <v>447</v>
      </c>
      <c r="F13" s="449">
        <v>49811</v>
      </c>
      <c r="G13" s="449">
        <v>2364</v>
      </c>
      <c r="H13" s="449">
        <v>81012</v>
      </c>
      <c r="I13" s="449">
        <v>14</v>
      </c>
      <c r="J13" s="449">
        <v>442</v>
      </c>
      <c r="K13" s="449">
        <v>2048</v>
      </c>
      <c r="L13" s="449">
        <v>128820</v>
      </c>
      <c r="M13" s="449">
        <v>37</v>
      </c>
      <c r="N13" s="449">
        <v>946</v>
      </c>
      <c r="O13" s="449">
        <v>7</v>
      </c>
      <c r="P13" s="449">
        <v>334</v>
      </c>
      <c r="Q13" s="449">
        <v>9</v>
      </c>
      <c r="R13" s="449">
        <v>137</v>
      </c>
      <c r="S13" s="449">
        <v>21</v>
      </c>
      <c r="T13" s="449">
        <v>475</v>
      </c>
      <c r="U13" s="448" t="s">
        <v>432</v>
      </c>
      <c r="V13" s="448" t="s">
        <v>432</v>
      </c>
    </row>
    <row r="14" spans="1:22" s="442" customFormat="1" ht="18" customHeight="1">
      <c r="A14" s="446">
        <v>2</v>
      </c>
      <c r="B14" s="445">
        <f>SUM(N14,D14)</f>
        <v>277103</v>
      </c>
      <c r="C14" s="444">
        <f>SUM(E14,G14,I14,K14)</f>
        <v>5238</v>
      </c>
      <c r="D14" s="444">
        <f>SUM(F14,H14,J14,L14)</f>
        <v>275194</v>
      </c>
      <c r="E14" s="444">
        <v>374</v>
      </c>
      <c r="F14" s="444">
        <v>40984</v>
      </c>
      <c r="G14" s="444">
        <v>2366</v>
      </c>
      <c r="H14" s="444">
        <v>82095</v>
      </c>
      <c r="I14" s="444">
        <v>39</v>
      </c>
      <c r="J14" s="444">
        <v>1533</v>
      </c>
      <c r="K14" s="444">
        <v>2459</v>
      </c>
      <c r="L14" s="444">
        <v>150582</v>
      </c>
      <c r="M14" s="444">
        <f>SUM(O14,Q14,S14,U14)</f>
        <v>49</v>
      </c>
      <c r="N14" s="444">
        <f>SUM(P14,R14,T14,V14)</f>
        <v>1909</v>
      </c>
      <c r="O14" s="444">
        <v>5</v>
      </c>
      <c r="P14" s="444">
        <v>141</v>
      </c>
      <c r="Q14" s="444">
        <v>11</v>
      </c>
      <c r="R14" s="444">
        <v>228</v>
      </c>
      <c r="S14" s="444">
        <v>31</v>
      </c>
      <c r="T14" s="444">
        <v>1472</v>
      </c>
      <c r="U14" s="443">
        <v>2</v>
      </c>
      <c r="V14" s="443">
        <v>68</v>
      </c>
    </row>
    <row r="15" spans="1:22" s="90" customFormat="1" ht="15" customHeight="1">
      <c r="A15" s="134" t="s">
        <v>703</v>
      </c>
      <c r="B15" s="51"/>
      <c r="C15" s="51"/>
      <c r="D15" s="51"/>
      <c r="E15" s="51"/>
      <c r="F15" s="51"/>
      <c r="G15" s="51"/>
      <c r="H15" s="51"/>
      <c r="I15" s="51"/>
      <c r="J15" s="51"/>
      <c r="K15" s="51"/>
      <c r="L15" s="51"/>
      <c r="U15" s="51"/>
      <c r="V15" s="51"/>
    </row>
    <row r="16" spans="1:22" s="90" customFormat="1" ht="15" customHeight="1">
      <c r="A16" s="90" t="s">
        <v>702</v>
      </c>
      <c r="Q16" s="390"/>
      <c r="R16" s="390"/>
    </row>
    <row r="17" spans="1:1" s="90" customFormat="1" ht="15" customHeight="1">
      <c r="A17" s="90" t="s">
        <v>701</v>
      </c>
    </row>
  </sheetData>
  <mergeCells count="17">
    <mergeCell ref="A1:D1"/>
    <mergeCell ref="A2:D2"/>
    <mergeCell ref="A3:V3"/>
    <mergeCell ref="M6:V6"/>
    <mergeCell ref="U7:V7"/>
    <mergeCell ref="S7:T7"/>
    <mergeCell ref="Q7:R7"/>
    <mergeCell ref="O7:P7"/>
    <mergeCell ref="M7:N7"/>
    <mergeCell ref="A6:A8"/>
    <mergeCell ref="B6:B7"/>
    <mergeCell ref="C6:L6"/>
    <mergeCell ref="K7:L7"/>
    <mergeCell ref="I7:J7"/>
    <mergeCell ref="G7:H7"/>
    <mergeCell ref="E7:F7"/>
    <mergeCell ref="C7:D7"/>
  </mergeCells>
  <phoneticPr fontId="20"/>
  <pageMargins left="0.62992125984251968" right="0.62992125984251968" top="0.74803149606299213" bottom="0.74803149606299213" header="0.31496062992125984" footer="0.31496062992125984"/>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
  <sheetViews>
    <sheetView zoomScale="85" zoomScaleNormal="85" zoomScaleSheetLayoutView="85" workbookViewId="0">
      <selection activeCell="N29" sqref="N29"/>
    </sheetView>
  </sheetViews>
  <sheetFormatPr defaultColWidth="9" defaultRowHeight="14.25"/>
  <cols>
    <col min="1" max="1" width="10.625" style="24" customWidth="1"/>
    <col min="2" max="2" width="7.625" style="24" customWidth="1"/>
    <col min="3" max="4" width="9.625" style="24" customWidth="1"/>
    <col min="5" max="5" width="7.625" style="24" customWidth="1"/>
    <col min="6" max="7" width="9.625" style="24" customWidth="1"/>
    <col min="8" max="8" width="7.625" style="24" customWidth="1"/>
    <col min="9" max="10" width="9.625" style="24" customWidth="1"/>
    <col min="11" max="11" width="7.625" style="24" customWidth="1"/>
    <col min="12" max="13" width="9.625" style="24" customWidth="1"/>
    <col min="14" max="14" width="7.625" style="24" customWidth="1"/>
    <col min="15" max="16" width="9.625" style="24" customWidth="1"/>
    <col min="17" max="17" width="7.625" style="24" customWidth="1"/>
    <col min="18" max="19" width="9.625" style="24" customWidth="1"/>
    <col min="20" max="20" width="7.625" style="24" customWidth="1"/>
    <col min="21" max="22" width="9.625" style="24" customWidth="1"/>
    <col min="23" max="16384" width="9" style="24"/>
  </cols>
  <sheetData>
    <row r="1" spans="1:22"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row>
    <row r="2" spans="1:22"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row>
    <row r="3" spans="1:22" s="401" customFormat="1" ht="26.1" customHeight="1">
      <c r="A3" s="3047" t="s">
        <v>728</v>
      </c>
      <c r="B3" s="3047"/>
      <c r="C3" s="3047"/>
      <c r="D3" s="3047"/>
      <c r="E3" s="3047"/>
      <c r="F3" s="3047"/>
      <c r="G3" s="3047"/>
      <c r="H3" s="3047"/>
      <c r="I3" s="3047"/>
      <c r="J3" s="3047"/>
      <c r="K3" s="3047"/>
      <c r="L3" s="3047"/>
      <c r="M3" s="3047"/>
      <c r="N3" s="3047"/>
      <c r="O3" s="3047"/>
      <c r="P3" s="3047"/>
      <c r="Q3" s="3047"/>
      <c r="R3" s="3047"/>
      <c r="S3" s="3047"/>
      <c r="T3" s="3047"/>
      <c r="U3" s="3047"/>
      <c r="V3" s="3047"/>
    </row>
    <row r="4" spans="1:22" s="90" customFormat="1" ht="15" customHeight="1">
      <c r="A4" s="111"/>
      <c r="B4" s="111"/>
      <c r="C4" s="111"/>
      <c r="D4" s="111"/>
      <c r="E4" s="111"/>
      <c r="F4" s="111"/>
      <c r="G4" s="111"/>
      <c r="H4" s="111"/>
      <c r="I4" s="111"/>
      <c r="J4" s="111"/>
      <c r="K4" s="111"/>
      <c r="L4" s="111"/>
      <c r="M4" s="111"/>
      <c r="N4" s="111"/>
      <c r="O4" s="111"/>
      <c r="P4" s="111"/>
      <c r="Q4" s="111"/>
      <c r="R4" s="111"/>
      <c r="S4" s="111"/>
      <c r="T4" s="111"/>
      <c r="U4" s="111"/>
      <c r="V4" s="111"/>
    </row>
    <row r="5" spans="1:22" s="90" customFormat="1" ht="15" customHeight="1" thickBot="1"/>
    <row r="6" spans="1:22" ht="18" customHeight="1" thickTop="1">
      <c r="A6" s="3169" t="s">
        <v>322</v>
      </c>
      <c r="B6" s="3066" t="s">
        <v>25</v>
      </c>
      <c r="C6" s="3067"/>
      <c r="D6" s="3171"/>
      <c r="E6" s="3067" t="s">
        <v>645</v>
      </c>
      <c r="F6" s="3067"/>
      <c r="G6" s="3067"/>
      <c r="H6" s="3066" t="s">
        <v>727</v>
      </c>
      <c r="I6" s="3067"/>
      <c r="J6" s="3067"/>
      <c r="K6" s="3066" t="s">
        <v>726</v>
      </c>
      <c r="L6" s="3067"/>
      <c r="M6" s="3067"/>
      <c r="N6" s="3066" t="s">
        <v>663</v>
      </c>
      <c r="O6" s="3067"/>
      <c r="P6" s="3067"/>
      <c r="Q6" s="3066" t="s">
        <v>725</v>
      </c>
      <c r="R6" s="3067"/>
      <c r="S6" s="3067"/>
      <c r="T6" s="3066" t="s">
        <v>202</v>
      </c>
      <c r="U6" s="3067"/>
      <c r="V6" s="3067"/>
    </row>
    <row r="7" spans="1:22" ht="30" customHeight="1">
      <c r="A7" s="3170"/>
      <c r="B7" s="352" t="s">
        <v>723</v>
      </c>
      <c r="C7" s="431" t="s">
        <v>722</v>
      </c>
      <c r="D7" s="473" t="s">
        <v>724</v>
      </c>
      <c r="E7" s="353" t="s">
        <v>723</v>
      </c>
      <c r="F7" s="431" t="s">
        <v>722</v>
      </c>
      <c r="G7" s="431" t="s">
        <v>724</v>
      </c>
      <c r="H7" s="352" t="s">
        <v>723</v>
      </c>
      <c r="I7" s="431" t="s">
        <v>722</v>
      </c>
      <c r="J7" s="431" t="s">
        <v>724</v>
      </c>
      <c r="K7" s="352" t="s">
        <v>723</v>
      </c>
      <c r="L7" s="431" t="s">
        <v>722</v>
      </c>
      <c r="M7" s="431" t="s">
        <v>724</v>
      </c>
      <c r="N7" s="352" t="s">
        <v>723</v>
      </c>
      <c r="O7" s="431" t="s">
        <v>722</v>
      </c>
      <c r="P7" s="431" t="s">
        <v>724</v>
      </c>
      <c r="Q7" s="347" t="s">
        <v>723</v>
      </c>
      <c r="R7" s="431" t="s">
        <v>722</v>
      </c>
      <c r="S7" s="431" t="s">
        <v>724</v>
      </c>
      <c r="T7" s="347" t="s">
        <v>723</v>
      </c>
      <c r="U7" s="431" t="s">
        <v>722</v>
      </c>
      <c r="V7" s="431" t="s">
        <v>721</v>
      </c>
    </row>
    <row r="8" spans="1:22" s="90" customFormat="1" ht="18" customHeight="1">
      <c r="B8" s="472" t="s">
        <v>720</v>
      </c>
      <c r="C8" s="133" t="s">
        <v>719</v>
      </c>
      <c r="D8" s="42" t="s">
        <v>718</v>
      </c>
      <c r="E8" s="226" t="s">
        <v>720</v>
      </c>
      <c r="F8" s="133" t="s">
        <v>719</v>
      </c>
      <c r="G8" s="133" t="s">
        <v>718</v>
      </c>
      <c r="H8" s="226" t="s">
        <v>720</v>
      </c>
      <c r="I8" s="133" t="s">
        <v>719</v>
      </c>
      <c r="J8" s="133" t="s">
        <v>718</v>
      </c>
      <c r="K8" s="226" t="s">
        <v>720</v>
      </c>
      <c r="L8" s="133" t="s">
        <v>719</v>
      </c>
      <c r="M8" s="133" t="s">
        <v>718</v>
      </c>
      <c r="N8" s="226" t="s">
        <v>720</v>
      </c>
      <c r="O8" s="133" t="s">
        <v>719</v>
      </c>
      <c r="P8" s="133" t="s">
        <v>718</v>
      </c>
      <c r="Q8" s="226" t="s">
        <v>720</v>
      </c>
      <c r="R8" s="133" t="s">
        <v>719</v>
      </c>
      <c r="S8" s="133" t="s">
        <v>718</v>
      </c>
      <c r="T8" s="226" t="s">
        <v>720</v>
      </c>
      <c r="U8" s="133" t="s">
        <v>719</v>
      </c>
      <c r="V8" s="133" t="s">
        <v>718</v>
      </c>
    </row>
    <row r="9" spans="1:22" s="453" customFormat="1" ht="18" customHeight="1">
      <c r="A9" s="470" t="s">
        <v>420</v>
      </c>
      <c r="B9" s="471">
        <v>1731</v>
      </c>
      <c r="C9" s="467">
        <v>366804</v>
      </c>
      <c r="D9" s="467">
        <v>8709979</v>
      </c>
      <c r="E9" s="467">
        <v>1309</v>
      </c>
      <c r="F9" s="467">
        <v>146755</v>
      </c>
      <c r="G9" s="467">
        <v>2524364</v>
      </c>
      <c r="H9" s="467" t="s">
        <v>432</v>
      </c>
      <c r="I9" s="467" t="s">
        <v>432</v>
      </c>
      <c r="J9" s="467" t="s">
        <v>432</v>
      </c>
      <c r="K9" s="467">
        <v>62</v>
      </c>
      <c r="L9" s="467">
        <v>115996</v>
      </c>
      <c r="M9" s="467">
        <v>3434752</v>
      </c>
      <c r="N9" s="467">
        <v>340</v>
      </c>
      <c r="O9" s="467">
        <v>103681</v>
      </c>
      <c r="P9" s="467">
        <v>2749271</v>
      </c>
      <c r="Q9" s="467" t="s">
        <v>432</v>
      </c>
      <c r="R9" s="467" t="s">
        <v>432</v>
      </c>
      <c r="S9" s="467" t="s">
        <v>432</v>
      </c>
      <c r="T9" s="467">
        <v>20</v>
      </c>
      <c r="U9" s="467">
        <v>372</v>
      </c>
      <c r="V9" s="467">
        <v>1592</v>
      </c>
    </row>
    <row r="10" spans="1:22" s="453" customFormat="1" ht="18" customHeight="1">
      <c r="A10" s="470" t="s">
        <v>418</v>
      </c>
      <c r="B10" s="471">
        <v>1721</v>
      </c>
      <c r="C10" s="467">
        <v>294400</v>
      </c>
      <c r="D10" s="467">
        <v>7262166</v>
      </c>
      <c r="E10" s="467">
        <v>1390</v>
      </c>
      <c r="F10" s="467">
        <v>161610</v>
      </c>
      <c r="G10" s="467">
        <v>2867637</v>
      </c>
      <c r="H10" s="467" t="s">
        <v>432</v>
      </c>
      <c r="I10" s="467" t="s">
        <v>432</v>
      </c>
      <c r="J10" s="467" t="s">
        <v>432</v>
      </c>
      <c r="K10" s="467">
        <v>38</v>
      </c>
      <c r="L10" s="467">
        <v>55656</v>
      </c>
      <c r="M10" s="467">
        <v>2579010</v>
      </c>
      <c r="N10" s="467">
        <v>278</v>
      </c>
      <c r="O10" s="467">
        <v>76731</v>
      </c>
      <c r="P10" s="467">
        <v>1813329</v>
      </c>
      <c r="Q10" s="467" t="s">
        <v>432</v>
      </c>
      <c r="R10" s="467" t="s">
        <v>432</v>
      </c>
      <c r="S10" s="467" t="s">
        <v>432</v>
      </c>
      <c r="T10" s="467">
        <v>15</v>
      </c>
      <c r="U10" s="467">
        <v>403</v>
      </c>
      <c r="V10" s="467">
        <v>2190</v>
      </c>
    </row>
    <row r="11" spans="1:22" s="3032" customFormat="1" ht="18" customHeight="1">
      <c r="A11" s="470" t="s">
        <v>419</v>
      </c>
      <c r="B11" s="471">
        <v>1695</v>
      </c>
      <c r="C11" s="467">
        <v>351735</v>
      </c>
      <c r="D11" s="467">
        <v>8259916</v>
      </c>
      <c r="E11" s="467">
        <v>1366</v>
      </c>
      <c r="F11" s="467">
        <v>152329</v>
      </c>
      <c r="G11" s="467">
        <v>2660574</v>
      </c>
      <c r="H11" s="467" t="s">
        <v>432</v>
      </c>
      <c r="I11" s="467" t="s">
        <v>432</v>
      </c>
      <c r="J11" s="467" t="s">
        <v>432</v>
      </c>
      <c r="K11" s="467">
        <v>43</v>
      </c>
      <c r="L11" s="467">
        <v>118506</v>
      </c>
      <c r="M11" s="467">
        <v>3490294</v>
      </c>
      <c r="N11" s="467">
        <v>271</v>
      </c>
      <c r="O11" s="467">
        <v>80591</v>
      </c>
      <c r="P11" s="467">
        <v>2107593</v>
      </c>
      <c r="Q11" s="467" t="s">
        <v>432</v>
      </c>
      <c r="R11" s="467" t="s">
        <v>432</v>
      </c>
      <c r="S11" s="467" t="s">
        <v>432</v>
      </c>
      <c r="T11" s="467">
        <v>15</v>
      </c>
      <c r="U11" s="467">
        <v>309</v>
      </c>
      <c r="V11" s="467">
        <v>1455</v>
      </c>
    </row>
    <row r="12" spans="1:22" s="466" customFormat="1" ht="18" customHeight="1">
      <c r="A12" s="470" t="s">
        <v>671</v>
      </c>
      <c r="B12" s="469">
        <v>1732</v>
      </c>
      <c r="C12" s="468">
        <v>326910</v>
      </c>
      <c r="D12" s="468">
        <v>7873678</v>
      </c>
      <c r="E12" s="468">
        <v>1398</v>
      </c>
      <c r="F12" s="468">
        <v>160055</v>
      </c>
      <c r="G12" s="468">
        <v>2853407</v>
      </c>
      <c r="H12" s="467">
        <v>1</v>
      </c>
      <c r="I12" s="467">
        <v>1091</v>
      </c>
      <c r="J12" s="467" t="s">
        <v>717</v>
      </c>
      <c r="K12" s="468">
        <v>48</v>
      </c>
      <c r="L12" s="468">
        <v>75519</v>
      </c>
      <c r="M12" s="468">
        <v>2177099</v>
      </c>
      <c r="N12" s="468">
        <v>264</v>
      </c>
      <c r="O12" s="468">
        <v>89739</v>
      </c>
      <c r="P12" s="468">
        <v>2808129</v>
      </c>
      <c r="Q12" s="467" t="s">
        <v>432</v>
      </c>
      <c r="R12" s="467" t="s">
        <v>432</v>
      </c>
      <c r="S12" s="467" t="s">
        <v>432</v>
      </c>
      <c r="T12" s="468">
        <v>21</v>
      </c>
      <c r="U12" s="468">
        <v>506</v>
      </c>
      <c r="V12" s="467" t="s">
        <v>717</v>
      </c>
    </row>
    <row r="13" spans="1:22" s="460" customFormat="1" ht="18" customHeight="1">
      <c r="A13" s="465">
        <v>2</v>
      </c>
      <c r="B13" s="464">
        <f>SUM(E13,H13,K13,N13,Q13,T13)</f>
        <v>1460</v>
      </c>
      <c r="C13" s="462">
        <f>SUM(F13,I13,L13,O13,R13,U13)</f>
        <v>314886</v>
      </c>
      <c r="D13" s="462">
        <v>7724710</v>
      </c>
      <c r="E13" s="462">
        <v>1201</v>
      </c>
      <c r="F13" s="462">
        <v>136482</v>
      </c>
      <c r="G13" s="462">
        <v>2347225</v>
      </c>
      <c r="H13" s="461">
        <v>1</v>
      </c>
      <c r="I13" s="461">
        <v>3475</v>
      </c>
      <c r="J13" s="461" t="s">
        <v>717</v>
      </c>
      <c r="K13" s="462">
        <v>48</v>
      </c>
      <c r="L13" s="462">
        <v>120332</v>
      </c>
      <c r="M13" s="462">
        <v>3763351</v>
      </c>
      <c r="N13" s="462">
        <v>199</v>
      </c>
      <c r="O13" s="462">
        <v>54385</v>
      </c>
      <c r="P13" s="462">
        <v>1491014</v>
      </c>
      <c r="Q13" s="463" t="s">
        <v>443</v>
      </c>
      <c r="R13" s="463" t="s">
        <v>443</v>
      </c>
      <c r="S13" s="463" t="s">
        <v>443</v>
      </c>
      <c r="T13" s="462">
        <v>11</v>
      </c>
      <c r="U13" s="462">
        <v>212</v>
      </c>
      <c r="V13" s="461" t="s">
        <v>717</v>
      </c>
    </row>
    <row r="14" spans="1:22" s="90" customFormat="1" ht="15" customHeight="1">
      <c r="A14" s="90" t="s">
        <v>716</v>
      </c>
      <c r="Q14" s="51"/>
      <c r="V14" s="51"/>
    </row>
    <row r="15" spans="1:22" s="90" customFormat="1" ht="15" customHeight="1">
      <c r="A15" s="90" t="s">
        <v>715</v>
      </c>
      <c r="Q15" s="51"/>
      <c r="V15" s="51"/>
    </row>
    <row r="16" spans="1:22" s="90" customFormat="1" ht="15" customHeight="1">
      <c r="A16" s="125" t="s">
        <v>670</v>
      </c>
      <c r="B16" s="125"/>
      <c r="C16" s="125"/>
      <c r="D16" s="125"/>
      <c r="E16" s="125"/>
      <c r="F16" s="125"/>
      <c r="Q16" s="390"/>
      <c r="R16" s="390"/>
    </row>
  </sheetData>
  <mergeCells count="11">
    <mergeCell ref="A1:D1"/>
    <mergeCell ref="A2:D2"/>
    <mergeCell ref="A3:V3"/>
    <mergeCell ref="N6:P6"/>
    <mergeCell ref="Q6:S6"/>
    <mergeCell ref="T6:V6"/>
    <mergeCell ref="A6:A7"/>
    <mergeCell ref="B6:D6"/>
    <mergeCell ref="E6:G6"/>
    <mergeCell ref="H6:J6"/>
    <mergeCell ref="K6:M6"/>
  </mergeCells>
  <phoneticPr fontId="20"/>
  <pageMargins left="0.62992125984251968" right="0.62992125984251968" top="0.74803149606299213" bottom="0.74803149606299213" header="0.31496062992125984" footer="0.31496062992125984"/>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zoomScaleNormal="100" zoomScaleSheetLayoutView="100" workbookViewId="0">
      <selection activeCell="F7" sqref="F7:I7"/>
    </sheetView>
  </sheetViews>
  <sheetFormatPr defaultRowHeight="13.5"/>
  <cols>
    <col min="1" max="10" width="12.625" style="474" customWidth="1"/>
    <col min="11" max="16384" width="9" style="474"/>
  </cols>
  <sheetData>
    <row r="1" spans="1:10" s="1763" customFormat="1" ht="20.100000000000001" customHeight="1">
      <c r="A1" s="3046" t="str">
        <f>HYPERLINK("#目次!A1","【目次に戻る】")</f>
        <v>【目次に戻る】</v>
      </c>
      <c r="B1" s="3046"/>
      <c r="C1" s="3046"/>
      <c r="D1" s="3046"/>
      <c r="E1" s="1762"/>
      <c r="F1" s="1762"/>
      <c r="G1" s="1762"/>
      <c r="H1" s="1762"/>
      <c r="I1" s="1762"/>
      <c r="J1" s="1762"/>
    </row>
    <row r="2" spans="1:10"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row>
    <row r="3" spans="1:10" ht="26.1" customHeight="1">
      <c r="A3" s="3128" t="s">
        <v>771</v>
      </c>
      <c r="B3" s="3128"/>
      <c r="C3" s="3128"/>
      <c r="D3" s="3128"/>
      <c r="E3" s="3128"/>
      <c r="F3" s="3128"/>
      <c r="G3" s="3128"/>
      <c r="H3" s="3128"/>
      <c r="I3" s="3128"/>
      <c r="J3" s="3128"/>
    </row>
    <row r="4" spans="1:10" ht="15" customHeight="1">
      <c r="A4" s="492"/>
      <c r="B4" s="492"/>
      <c r="C4" s="492"/>
      <c r="D4" s="492"/>
      <c r="E4" s="492"/>
      <c r="F4" s="492"/>
      <c r="G4" s="492"/>
      <c r="H4" s="492"/>
      <c r="I4" s="492"/>
      <c r="J4" s="492"/>
    </row>
    <row r="5" spans="1:10" ht="15" customHeight="1" thickBot="1">
      <c r="A5" s="3174" t="s">
        <v>699</v>
      </c>
      <c r="B5" s="3174"/>
      <c r="H5" s="491"/>
      <c r="I5" s="491"/>
      <c r="J5" s="490" t="s">
        <v>770</v>
      </c>
    </row>
    <row r="6" spans="1:10" ht="18" customHeight="1" thickTop="1">
      <c r="A6" s="3182" t="s">
        <v>279</v>
      </c>
      <c r="B6" s="3185" t="s">
        <v>769</v>
      </c>
      <c r="C6" s="3186"/>
      <c r="D6" s="3186"/>
      <c r="E6" s="3186"/>
      <c r="F6" s="3186"/>
      <c r="G6" s="3186"/>
      <c r="H6" s="3186"/>
      <c r="I6" s="3186"/>
      <c r="J6" s="3175" t="s">
        <v>768</v>
      </c>
    </row>
    <row r="7" spans="1:10" ht="18" customHeight="1">
      <c r="A7" s="3183"/>
      <c r="B7" s="3172" t="s">
        <v>25</v>
      </c>
      <c r="C7" s="3181" t="s">
        <v>767</v>
      </c>
      <c r="D7" s="3179"/>
      <c r="E7" s="3180"/>
      <c r="F7" s="3178" t="s">
        <v>766</v>
      </c>
      <c r="G7" s="3179"/>
      <c r="H7" s="3179"/>
      <c r="I7" s="3180"/>
      <c r="J7" s="3176"/>
    </row>
    <row r="8" spans="1:10" ht="32.1" customHeight="1">
      <c r="A8" s="3184"/>
      <c r="B8" s="3173"/>
      <c r="C8" s="489" t="s">
        <v>25</v>
      </c>
      <c r="D8" s="488" t="s">
        <v>765</v>
      </c>
      <c r="E8" s="485" t="s">
        <v>764</v>
      </c>
      <c r="F8" s="487" t="s">
        <v>25</v>
      </c>
      <c r="G8" s="486" t="s">
        <v>763</v>
      </c>
      <c r="H8" s="485" t="s">
        <v>762</v>
      </c>
      <c r="I8" s="485" t="s">
        <v>761</v>
      </c>
      <c r="J8" s="3177"/>
    </row>
    <row r="9" spans="1:10" s="483" customFormat="1" ht="18" customHeight="1">
      <c r="A9" s="375" t="s">
        <v>760</v>
      </c>
      <c r="B9" s="484">
        <v>5520000</v>
      </c>
      <c r="C9" s="481">
        <v>4901200</v>
      </c>
      <c r="D9" s="481">
        <v>4871800</v>
      </c>
      <c r="E9" s="481">
        <v>29300</v>
      </c>
      <c r="F9" s="481">
        <v>618800</v>
      </c>
      <c r="G9" s="481">
        <v>39600</v>
      </c>
      <c r="H9" s="481">
        <v>572900</v>
      </c>
      <c r="I9" s="481">
        <v>6200</v>
      </c>
      <c r="J9" s="481">
        <v>3400</v>
      </c>
    </row>
    <row r="10" spans="1:10" ht="18" customHeight="1">
      <c r="A10" s="372" t="s">
        <v>273</v>
      </c>
      <c r="B10" s="477">
        <v>41700</v>
      </c>
      <c r="C10" s="478">
        <v>35160</v>
      </c>
      <c r="D10" s="478">
        <v>35070</v>
      </c>
      <c r="E10" s="478">
        <v>90</v>
      </c>
      <c r="F10" s="478">
        <v>6530</v>
      </c>
      <c r="G10" s="478">
        <v>2060</v>
      </c>
      <c r="H10" s="478">
        <v>4470</v>
      </c>
      <c r="I10" s="478">
        <v>10</v>
      </c>
      <c r="J10" s="478">
        <v>20</v>
      </c>
    </row>
    <row r="11" spans="1:10" ht="18" customHeight="1">
      <c r="A11" s="372" t="s">
        <v>272</v>
      </c>
      <c r="B11" s="477">
        <v>105540</v>
      </c>
      <c r="C11" s="478">
        <v>90220</v>
      </c>
      <c r="D11" s="478">
        <v>89920</v>
      </c>
      <c r="E11" s="478">
        <v>300</v>
      </c>
      <c r="F11" s="478">
        <v>15330</v>
      </c>
      <c r="G11" s="478">
        <v>2820</v>
      </c>
      <c r="H11" s="478">
        <v>12510</v>
      </c>
      <c r="I11" s="478" t="s">
        <v>432</v>
      </c>
      <c r="J11" s="478" t="s">
        <v>432</v>
      </c>
    </row>
    <row r="12" spans="1:10" ht="18" customHeight="1">
      <c r="A12" s="372" t="s">
        <v>271</v>
      </c>
      <c r="B12" s="477">
        <v>160440</v>
      </c>
      <c r="C12" s="478">
        <v>136830</v>
      </c>
      <c r="D12" s="478">
        <v>136800</v>
      </c>
      <c r="E12" s="478">
        <v>30</v>
      </c>
      <c r="F12" s="478">
        <v>23610</v>
      </c>
      <c r="G12" s="478">
        <v>3720</v>
      </c>
      <c r="H12" s="478">
        <v>19850</v>
      </c>
      <c r="I12" s="478">
        <v>50</v>
      </c>
      <c r="J12" s="478">
        <v>200</v>
      </c>
    </row>
    <row r="13" spans="1:10" ht="18" customHeight="1">
      <c r="A13" s="372" t="s">
        <v>270</v>
      </c>
      <c r="B13" s="477">
        <v>244780</v>
      </c>
      <c r="C13" s="478">
        <v>213290</v>
      </c>
      <c r="D13" s="478">
        <v>212400</v>
      </c>
      <c r="E13" s="478">
        <v>890</v>
      </c>
      <c r="F13" s="478">
        <v>31490</v>
      </c>
      <c r="G13" s="478">
        <v>3580</v>
      </c>
      <c r="H13" s="478">
        <v>27920</v>
      </c>
      <c r="I13" s="478" t="s">
        <v>432</v>
      </c>
      <c r="J13" s="478">
        <v>100</v>
      </c>
    </row>
    <row r="14" spans="1:10" ht="18" customHeight="1">
      <c r="A14" s="372" t="s">
        <v>269</v>
      </c>
      <c r="B14" s="477">
        <v>139790</v>
      </c>
      <c r="C14" s="478">
        <v>124970</v>
      </c>
      <c r="D14" s="478">
        <v>123950</v>
      </c>
      <c r="E14" s="478">
        <v>1020</v>
      </c>
      <c r="F14" s="478">
        <v>14820</v>
      </c>
      <c r="G14" s="478">
        <v>1230</v>
      </c>
      <c r="H14" s="478">
        <v>13220</v>
      </c>
      <c r="I14" s="478">
        <v>370</v>
      </c>
      <c r="J14" s="478">
        <v>40</v>
      </c>
    </row>
    <row r="15" spans="1:10" ht="18" customHeight="1">
      <c r="A15" s="372" t="s">
        <v>268</v>
      </c>
      <c r="B15" s="477">
        <v>131160</v>
      </c>
      <c r="C15" s="478">
        <v>115240</v>
      </c>
      <c r="D15" s="478">
        <v>114610</v>
      </c>
      <c r="E15" s="478">
        <v>640</v>
      </c>
      <c r="F15" s="478">
        <v>15920</v>
      </c>
      <c r="G15" s="478">
        <v>2900</v>
      </c>
      <c r="H15" s="478">
        <v>12810</v>
      </c>
      <c r="I15" s="478">
        <v>210</v>
      </c>
      <c r="J15" s="478">
        <v>150</v>
      </c>
    </row>
    <row r="16" spans="1:10" ht="18" customHeight="1">
      <c r="A16" s="372" t="s">
        <v>267</v>
      </c>
      <c r="B16" s="477">
        <v>154720</v>
      </c>
      <c r="C16" s="478">
        <v>136710</v>
      </c>
      <c r="D16" s="478">
        <v>135990</v>
      </c>
      <c r="E16" s="478">
        <v>720</v>
      </c>
      <c r="F16" s="478">
        <v>18010</v>
      </c>
      <c r="G16" s="478">
        <v>1710</v>
      </c>
      <c r="H16" s="478">
        <v>16160</v>
      </c>
      <c r="I16" s="478">
        <v>140</v>
      </c>
      <c r="J16" s="478">
        <v>60</v>
      </c>
    </row>
    <row r="17" spans="1:10" ht="18" customHeight="1">
      <c r="A17" s="372" t="s">
        <v>266</v>
      </c>
      <c r="B17" s="477">
        <v>275340</v>
      </c>
      <c r="C17" s="478">
        <v>253660</v>
      </c>
      <c r="D17" s="478">
        <v>253050</v>
      </c>
      <c r="E17" s="478">
        <v>610</v>
      </c>
      <c r="F17" s="478">
        <v>21680</v>
      </c>
      <c r="G17" s="478">
        <v>320</v>
      </c>
      <c r="H17" s="478">
        <v>21290</v>
      </c>
      <c r="I17" s="478">
        <v>80</v>
      </c>
      <c r="J17" s="478">
        <v>130</v>
      </c>
    </row>
    <row r="18" spans="1:10" ht="18" customHeight="1">
      <c r="A18" s="372" t="s">
        <v>265</v>
      </c>
      <c r="B18" s="477">
        <v>243080</v>
      </c>
      <c r="C18" s="478">
        <v>217590</v>
      </c>
      <c r="D18" s="478">
        <v>216370</v>
      </c>
      <c r="E18" s="478">
        <v>1220</v>
      </c>
      <c r="F18" s="478">
        <v>25490</v>
      </c>
      <c r="G18" s="478">
        <v>1600</v>
      </c>
      <c r="H18" s="478">
        <v>23860</v>
      </c>
      <c r="I18" s="478">
        <v>30</v>
      </c>
      <c r="J18" s="478">
        <v>230</v>
      </c>
    </row>
    <row r="19" spans="1:10" ht="18" customHeight="1">
      <c r="A19" s="372" t="s">
        <v>264</v>
      </c>
      <c r="B19" s="477">
        <v>162000</v>
      </c>
      <c r="C19" s="478">
        <v>146220</v>
      </c>
      <c r="D19" s="478">
        <v>143980</v>
      </c>
      <c r="E19" s="478">
        <v>2240</v>
      </c>
      <c r="F19" s="478">
        <v>15780</v>
      </c>
      <c r="G19" s="478">
        <v>2580</v>
      </c>
      <c r="H19" s="478">
        <v>13010</v>
      </c>
      <c r="I19" s="478">
        <v>180</v>
      </c>
      <c r="J19" s="478">
        <v>180</v>
      </c>
    </row>
    <row r="20" spans="1:10" ht="18" customHeight="1">
      <c r="A20" s="372" t="s">
        <v>263</v>
      </c>
      <c r="B20" s="477">
        <v>427580</v>
      </c>
      <c r="C20" s="478">
        <v>377640</v>
      </c>
      <c r="D20" s="478">
        <v>376030</v>
      </c>
      <c r="E20" s="478">
        <v>1610</v>
      </c>
      <c r="F20" s="478">
        <v>49940</v>
      </c>
      <c r="G20" s="478">
        <v>820</v>
      </c>
      <c r="H20" s="478">
        <v>48450</v>
      </c>
      <c r="I20" s="478">
        <v>670</v>
      </c>
      <c r="J20" s="478">
        <v>320</v>
      </c>
    </row>
    <row r="21" spans="1:10" ht="18" customHeight="1">
      <c r="A21" s="372" t="s">
        <v>262</v>
      </c>
      <c r="B21" s="477">
        <v>521110</v>
      </c>
      <c r="C21" s="478">
        <v>466530</v>
      </c>
      <c r="D21" s="478">
        <v>462420</v>
      </c>
      <c r="E21" s="478">
        <v>4110</v>
      </c>
      <c r="F21" s="478">
        <v>54580</v>
      </c>
      <c r="G21" s="478">
        <v>3430</v>
      </c>
      <c r="H21" s="478">
        <v>50250</v>
      </c>
      <c r="I21" s="478">
        <v>890</v>
      </c>
      <c r="J21" s="478">
        <v>440</v>
      </c>
    </row>
    <row r="22" spans="1:10" ht="18" customHeight="1">
      <c r="A22" s="372" t="s">
        <v>261</v>
      </c>
      <c r="B22" s="477">
        <v>160700</v>
      </c>
      <c r="C22" s="478">
        <v>138490</v>
      </c>
      <c r="D22" s="478">
        <v>138490</v>
      </c>
      <c r="E22" s="478" t="s">
        <v>432</v>
      </c>
      <c r="F22" s="478">
        <v>22210</v>
      </c>
      <c r="G22" s="478">
        <v>5420</v>
      </c>
      <c r="H22" s="478">
        <v>16260</v>
      </c>
      <c r="I22" s="478">
        <v>530</v>
      </c>
      <c r="J22" s="478">
        <v>50</v>
      </c>
    </row>
    <row r="23" spans="1:10" ht="18" customHeight="1">
      <c r="A23" s="372" t="s">
        <v>260</v>
      </c>
      <c r="B23" s="477">
        <v>229060</v>
      </c>
      <c r="C23" s="478">
        <v>201160</v>
      </c>
      <c r="D23" s="478">
        <v>200350</v>
      </c>
      <c r="E23" s="478">
        <v>810</v>
      </c>
      <c r="F23" s="478">
        <v>27900</v>
      </c>
      <c r="G23" s="478">
        <v>1450</v>
      </c>
      <c r="H23" s="478">
        <v>25820</v>
      </c>
      <c r="I23" s="478">
        <v>630</v>
      </c>
      <c r="J23" s="478">
        <v>110</v>
      </c>
    </row>
    <row r="24" spans="1:10" ht="18" customHeight="1">
      <c r="A24" s="372" t="s">
        <v>259</v>
      </c>
      <c r="B24" s="477">
        <v>346540</v>
      </c>
      <c r="C24" s="478">
        <v>315410</v>
      </c>
      <c r="D24" s="478">
        <v>312390</v>
      </c>
      <c r="E24" s="478">
        <v>3010</v>
      </c>
      <c r="F24" s="478">
        <v>31130</v>
      </c>
      <c r="G24" s="478">
        <v>1190</v>
      </c>
      <c r="H24" s="478">
        <v>29660</v>
      </c>
      <c r="I24" s="478">
        <v>290</v>
      </c>
      <c r="J24" s="478">
        <v>180</v>
      </c>
    </row>
    <row r="25" spans="1:10" ht="18" customHeight="1">
      <c r="A25" s="372" t="s">
        <v>258</v>
      </c>
      <c r="B25" s="477">
        <v>206360</v>
      </c>
      <c r="C25" s="478">
        <v>176800</v>
      </c>
      <c r="D25" s="478">
        <v>175830</v>
      </c>
      <c r="E25" s="478">
        <v>970</v>
      </c>
      <c r="F25" s="478">
        <v>29560</v>
      </c>
      <c r="G25" s="478">
        <v>2130</v>
      </c>
      <c r="H25" s="478">
        <v>27350</v>
      </c>
      <c r="I25" s="478">
        <v>80</v>
      </c>
      <c r="J25" s="478">
        <v>40</v>
      </c>
    </row>
    <row r="26" spans="1:10" ht="18" customHeight="1">
      <c r="A26" s="372" t="s">
        <v>257</v>
      </c>
      <c r="B26" s="477">
        <v>204540</v>
      </c>
      <c r="C26" s="478">
        <v>181830</v>
      </c>
      <c r="D26" s="478">
        <v>180340</v>
      </c>
      <c r="E26" s="478">
        <v>1490</v>
      </c>
      <c r="F26" s="478">
        <v>22710</v>
      </c>
      <c r="G26" s="478">
        <v>350</v>
      </c>
      <c r="H26" s="478">
        <v>22280</v>
      </c>
      <c r="I26" s="478">
        <v>80</v>
      </c>
      <c r="J26" s="478">
        <v>180</v>
      </c>
    </row>
    <row r="27" spans="1:10" ht="18" customHeight="1">
      <c r="A27" s="372" t="s">
        <v>256</v>
      </c>
      <c r="B27" s="477">
        <v>119010</v>
      </c>
      <c r="C27" s="478">
        <v>104250</v>
      </c>
      <c r="D27" s="478">
        <v>103710</v>
      </c>
      <c r="E27" s="478">
        <v>540</v>
      </c>
      <c r="F27" s="478">
        <v>14760</v>
      </c>
      <c r="G27" s="478">
        <v>240</v>
      </c>
      <c r="H27" s="478">
        <v>14070</v>
      </c>
      <c r="I27" s="478">
        <v>450</v>
      </c>
      <c r="J27" s="478">
        <v>60</v>
      </c>
    </row>
    <row r="28" spans="1:10" ht="18" customHeight="1">
      <c r="A28" s="372" t="s">
        <v>255</v>
      </c>
      <c r="B28" s="477">
        <v>336280</v>
      </c>
      <c r="C28" s="478">
        <v>297610</v>
      </c>
      <c r="D28" s="478">
        <v>295150</v>
      </c>
      <c r="E28" s="478">
        <v>2470</v>
      </c>
      <c r="F28" s="478">
        <v>38670</v>
      </c>
      <c r="G28" s="478">
        <v>1490</v>
      </c>
      <c r="H28" s="478">
        <v>36640</v>
      </c>
      <c r="I28" s="478">
        <v>540</v>
      </c>
      <c r="J28" s="478">
        <v>180</v>
      </c>
    </row>
    <row r="29" spans="1:10" ht="18" customHeight="1">
      <c r="A29" s="372" t="s">
        <v>254</v>
      </c>
      <c r="B29" s="477">
        <v>376710</v>
      </c>
      <c r="C29" s="478">
        <v>339280</v>
      </c>
      <c r="D29" s="478">
        <v>337000</v>
      </c>
      <c r="E29" s="478">
        <v>2270</v>
      </c>
      <c r="F29" s="478">
        <v>37440</v>
      </c>
      <c r="G29" s="478">
        <v>420</v>
      </c>
      <c r="H29" s="478">
        <v>36430</v>
      </c>
      <c r="I29" s="478">
        <v>580</v>
      </c>
      <c r="J29" s="478">
        <v>340</v>
      </c>
    </row>
    <row r="30" spans="1:10" ht="18" customHeight="1">
      <c r="A30" s="372" t="s">
        <v>253</v>
      </c>
      <c r="B30" s="477">
        <v>356080</v>
      </c>
      <c r="C30" s="478">
        <v>316310</v>
      </c>
      <c r="D30" s="478">
        <v>314240</v>
      </c>
      <c r="E30" s="478">
        <v>2070</v>
      </c>
      <c r="F30" s="478">
        <v>39770</v>
      </c>
      <c r="G30" s="478">
        <v>80</v>
      </c>
      <c r="H30" s="478">
        <v>39660</v>
      </c>
      <c r="I30" s="478">
        <v>30</v>
      </c>
      <c r="J30" s="478">
        <v>150</v>
      </c>
    </row>
    <row r="31" spans="1:10" s="480" customFormat="1" ht="18" customHeight="1">
      <c r="A31" s="375" t="s">
        <v>759</v>
      </c>
      <c r="B31" s="482">
        <v>237010</v>
      </c>
      <c r="C31" s="481">
        <v>208710</v>
      </c>
      <c r="D31" s="481">
        <v>207310</v>
      </c>
      <c r="E31" s="481">
        <v>1400</v>
      </c>
      <c r="F31" s="481">
        <v>28310</v>
      </c>
      <c r="G31" s="481">
        <v>100</v>
      </c>
      <c r="H31" s="481">
        <v>28020</v>
      </c>
      <c r="I31" s="481">
        <v>190</v>
      </c>
      <c r="J31" s="481">
        <v>50</v>
      </c>
    </row>
    <row r="32" spans="1:10" ht="18" customHeight="1">
      <c r="A32" s="372" t="s">
        <v>252</v>
      </c>
      <c r="B32" s="477">
        <v>340430</v>
      </c>
      <c r="C32" s="478">
        <v>307260</v>
      </c>
      <c r="D32" s="478">
        <v>306420</v>
      </c>
      <c r="E32" s="478">
        <v>840</v>
      </c>
      <c r="F32" s="478">
        <v>33170</v>
      </c>
      <c r="G32" s="478" t="s">
        <v>432</v>
      </c>
      <c r="H32" s="478">
        <v>32980</v>
      </c>
      <c r="I32" s="478">
        <v>190</v>
      </c>
      <c r="J32" s="478">
        <v>220</v>
      </c>
    </row>
    <row r="33" spans="1:10" ht="18" customHeight="1">
      <c r="A33" s="372"/>
      <c r="B33" s="479"/>
      <c r="C33" s="478"/>
      <c r="D33" s="478"/>
      <c r="E33" s="478"/>
      <c r="F33" s="478"/>
      <c r="G33" s="478"/>
      <c r="H33" s="478"/>
      <c r="I33" s="478"/>
      <c r="J33" s="478"/>
    </row>
    <row r="34" spans="1:10" ht="18" customHeight="1">
      <c r="A34" s="372" t="s">
        <v>758</v>
      </c>
      <c r="B34" s="477">
        <v>289050</v>
      </c>
      <c r="C34" s="478">
        <v>253120</v>
      </c>
      <c r="D34" s="478">
        <v>250860</v>
      </c>
      <c r="E34" s="478">
        <v>2270</v>
      </c>
      <c r="F34" s="478">
        <v>35930</v>
      </c>
      <c r="G34" s="478">
        <v>310</v>
      </c>
      <c r="H34" s="478">
        <v>35170</v>
      </c>
      <c r="I34" s="478">
        <v>450</v>
      </c>
      <c r="J34" s="478">
        <v>220</v>
      </c>
    </row>
    <row r="35" spans="1:10" ht="18" customHeight="1">
      <c r="A35" s="372" t="s">
        <v>757</v>
      </c>
      <c r="B35" s="477">
        <v>97050</v>
      </c>
      <c r="C35" s="478">
        <v>85830</v>
      </c>
      <c r="D35" s="478">
        <v>85460</v>
      </c>
      <c r="E35" s="478">
        <v>370</v>
      </c>
      <c r="F35" s="478">
        <v>11220</v>
      </c>
      <c r="G35" s="478">
        <v>60</v>
      </c>
      <c r="H35" s="478">
        <v>11090</v>
      </c>
      <c r="I35" s="478">
        <v>70</v>
      </c>
      <c r="J35" s="478">
        <v>50</v>
      </c>
    </row>
    <row r="36" spans="1:10" ht="18" customHeight="1">
      <c r="A36" s="372" t="s">
        <v>756</v>
      </c>
      <c r="B36" s="477">
        <v>83390</v>
      </c>
      <c r="C36" s="478">
        <v>73580</v>
      </c>
      <c r="D36" s="478">
        <v>72880</v>
      </c>
      <c r="E36" s="478">
        <v>700</v>
      </c>
      <c r="F36" s="478">
        <v>9810</v>
      </c>
      <c r="G36" s="478">
        <v>670</v>
      </c>
      <c r="H36" s="478">
        <v>9080</v>
      </c>
      <c r="I36" s="478">
        <v>70</v>
      </c>
      <c r="J36" s="478">
        <v>70</v>
      </c>
    </row>
    <row r="37" spans="1:10" ht="18" customHeight="1">
      <c r="A37" s="372" t="s">
        <v>755</v>
      </c>
      <c r="B37" s="477">
        <v>100760</v>
      </c>
      <c r="C37" s="478">
        <v>89360</v>
      </c>
      <c r="D37" s="478">
        <v>88540</v>
      </c>
      <c r="E37" s="478">
        <v>820</v>
      </c>
      <c r="F37" s="478">
        <v>11400</v>
      </c>
      <c r="G37" s="478">
        <v>470</v>
      </c>
      <c r="H37" s="478">
        <v>10730</v>
      </c>
      <c r="I37" s="478">
        <v>200</v>
      </c>
      <c r="J37" s="478">
        <v>110</v>
      </c>
    </row>
    <row r="38" spans="1:10" ht="18" customHeight="1">
      <c r="A38" s="372" t="s">
        <v>754</v>
      </c>
      <c r="B38" s="477">
        <v>57770</v>
      </c>
      <c r="C38" s="478">
        <v>50670</v>
      </c>
      <c r="D38" s="478">
        <v>50450</v>
      </c>
      <c r="E38" s="478">
        <v>220</v>
      </c>
      <c r="F38" s="478">
        <v>7110</v>
      </c>
      <c r="G38" s="478">
        <v>120</v>
      </c>
      <c r="H38" s="478">
        <v>6900</v>
      </c>
      <c r="I38" s="478">
        <v>90</v>
      </c>
      <c r="J38" s="478">
        <v>120</v>
      </c>
    </row>
    <row r="39" spans="1:10" ht="18" customHeight="1">
      <c r="A39" s="372" t="s">
        <v>753</v>
      </c>
      <c r="B39" s="477">
        <v>131360</v>
      </c>
      <c r="C39" s="478">
        <v>115350</v>
      </c>
      <c r="D39" s="478">
        <v>114570</v>
      </c>
      <c r="E39" s="478">
        <v>780</v>
      </c>
      <c r="F39" s="478">
        <v>16010</v>
      </c>
      <c r="G39" s="478">
        <v>730</v>
      </c>
      <c r="H39" s="478">
        <v>15030</v>
      </c>
      <c r="I39" s="478">
        <v>240</v>
      </c>
      <c r="J39" s="478">
        <v>100</v>
      </c>
    </row>
    <row r="40" spans="1:10" ht="18" customHeight="1">
      <c r="A40" s="372" t="s">
        <v>752</v>
      </c>
      <c r="B40" s="477">
        <v>56800</v>
      </c>
      <c r="C40" s="478">
        <v>49160</v>
      </c>
      <c r="D40" s="478">
        <v>48660</v>
      </c>
      <c r="E40" s="478">
        <v>490</v>
      </c>
      <c r="F40" s="478">
        <v>7640</v>
      </c>
      <c r="G40" s="478">
        <v>110</v>
      </c>
      <c r="H40" s="478">
        <v>7530</v>
      </c>
      <c r="I40" s="478" t="s">
        <v>432</v>
      </c>
      <c r="J40" s="478" t="s">
        <v>432</v>
      </c>
    </row>
    <row r="41" spans="1:10" ht="18" customHeight="1">
      <c r="A41" s="372" t="s">
        <v>751</v>
      </c>
      <c r="B41" s="477">
        <v>127980</v>
      </c>
      <c r="C41" s="478">
        <v>114250</v>
      </c>
      <c r="D41" s="478">
        <v>113620</v>
      </c>
      <c r="E41" s="478">
        <v>640</v>
      </c>
      <c r="F41" s="478">
        <v>13730</v>
      </c>
      <c r="G41" s="478">
        <v>930</v>
      </c>
      <c r="H41" s="478">
        <v>12690</v>
      </c>
      <c r="I41" s="478">
        <v>100</v>
      </c>
      <c r="J41" s="478">
        <v>90</v>
      </c>
    </row>
    <row r="42" spans="1:10" ht="18" customHeight="1">
      <c r="A42" s="372" t="s">
        <v>750</v>
      </c>
      <c r="B42" s="477">
        <v>207390</v>
      </c>
      <c r="C42" s="478">
        <v>185920</v>
      </c>
      <c r="D42" s="478">
        <v>185010</v>
      </c>
      <c r="E42" s="478">
        <v>910</v>
      </c>
      <c r="F42" s="478">
        <v>21470</v>
      </c>
      <c r="G42" s="478">
        <v>820</v>
      </c>
      <c r="H42" s="478">
        <v>20010</v>
      </c>
      <c r="I42" s="478">
        <v>640</v>
      </c>
      <c r="J42" s="478">
        <v>130</v>
      </c>
    </row>
    <row r="43" spans="1:10" ht="18" customHeight="1">
      <c r="A43" s="372" t="s">
        <v>749</v>
      </c>
      <c r="B43" s="477">
        <v>68050</v>
      </c>
      <c r="C43" s="478">
        <v>60860</v>
      </c>
      <c r="D43" s="478">
        <v>60130</v>
      </c>
      <c r="E43" s="478">
        <v>730</v>
      </c>
      <c r="F43" s="478">
        <v>7190</v>
      </c>
      <c r="G43" s="478">
        <v>120</v>
      </c>
      <c r="H43" s="478">
        <v>6940</v>
      </c>
      <c r="I43" s="478">
        <v>130</v>
      </c>
      <c r="J43" s="478">
        <v>20</v>
      </c>
    </row>
    <row r="44" spans="1:10" ht="18" customHeight="1">
      <c r="A44" s="372" t="s">
        <v>748</v>
      </c>
      <c r="B44" s="477">
        <v>97420</v>
      </c>
      <c r="C44" s="478">
        <v>83970</v>
      </c>
      <c r="D44" s="478">
        <v>83430</v>
      </c>
      <c r="E44" s="478">
        <v>540</v>
      </c>
      <c r="F44" s="478">
        <v>13460</v>
      </c>
      <c r="G44" s="478">
        <v>380</v>
      </c>
      <c r="H44" s="478">
        <v>12960</v>
      </c>
      <c r="I44" s="478">
        <v>120</v>
      </c>
      <c r="J44" s="478">
        <v>80</v>
      </c>
    </row>
    <row r="45" spans="1:10" ht="18" customHeight="1">
      <c r="A45" s="372" t="s">
        <v>747</v>
      </c>
      <c r="B45" s="477">
        <v>95460</v>
      </c>
      <c r="C45" s="478">
        <v>85380</v>
      </c>
      <c r="D45" s="478">
        <v>84790</v>
      </c>
      <c r="E45" s="478">
        <v>580</v>
      </c>
      <c r="F45" s="478">
        <v>10080</v>
      </c>
      <c r="G45" s="478">
        <v>250</v>
      </c>
      <c r="H45" s="478">
        <v>9760</v>
      </c>
      <c r="I45" s="478">
        <v>70</v>
      </c>
      <c r="J45" s="478">
        <v>100</v>
      </c>
    </row>
    <row r="46" spans="1:10" ht="18" customHeight="1">
      <c r="A46" s="372" t="s">
        <v>746</v>
      </c>
      <c r="B46" s="477">
        <v>72190</v>
      </c>
      <c r="C46" s="478">
        <v>64760</v>
      </c>
      <c r="D46" s="478">
        <v>64420</v>
      </c>
      <c r="E46" s="478">
        <v>340</v>
      </c>
      <c r="F46" s="478">
        <v>7430</v>
      </c>
      <c r="G46" s="478">
        <v>230</v>
      </c>
      <c r="H46" s="478">
        <v>7090</v>
      </c>
      <c r="I46" s="478">
        <v>120</v>
      </c>
      <c r="J46" s="478">
        <v>40</v>
      </c>
    </row>
    <row r="47" spans="1:10" ht="18" customHeight="1">
      <c r="A47" s="372" t="s">
        <v>745</v>
      </c>
      <c r="B47" s="477">
        <v>68000</v>
      </c>
      <c r="C47" s="478">
        <v>60910</v>
      </c>
      <c r="D47" s="478">
        <v>60600</v>
      </c>
      <c r="E47" s="478">
        <v>310</v>
      </c>
      <c r="F47" s="478">
        <v>7090</v>
      </c>
      <c r="G47" s="478">
        <v>50</v>
      </c>
      <c r="H47" s="478">
        <v>6970</v>
      </c>
      <c r="I47" s="478">
        <v>70</v>
      </c>
      <c r="J47" s="478">
        <v>10</v>
      </c>
    </row>
    <row r="48" spans="1:10" ht="18" customHeight="1">
      <c r="A48" s="372" t="s">
        <v>744</v>
      </c>
      <c r="B48" s="477">
        <v>40090</v>
      </c>
      <c r="C48" s="478">
        <v>33810</v>
      </c>
      <c r="D48" s="478">
        <v>33540</v>
      </c>
      <c r="E48" s="478">
        <v>270</v>
      </c>
      <c r="F48" s="478">
        <v>6280</v>
      </c>
      <c r="G48" s="478">
        <v>320</v>
      </c>
      <c r="H48" s="478">
        <v>5950</v>
      </c>
      <c r="I48" s="478">
        <v>20</v>
      </c>
      <c r="J48" s="478">
        <v>40</v>
      </c>
    </row>
    <row r="49" spans="1:10" ht="18" customHeight="1">
      <c r="A49" s="372" t="s">
        <v>743</v>
      </c>
      <c r="B49" s="477">
        <v>31550</v>
      </c>
      <c r="C49" s="478">
        <v>27890</v>
      </c>
      <c r="D49" s="478">
        <v>27830</v>
      </c>
      <c r="E49" s="478">
        <v>60</v>
      </c>
      <c r="F49" s="478">
        <v>3660</v>
      </c>
      <c r="G49" s="478">
        <v>210</v>
      </c>
      <c r="H49" s="478">
        <v>3410</v>
      </c>
      <c r="I49" s="478">
        <v>40</v>
      </c>
      <c r="J49" s="478">
        <v>10</v>
      </c>
    </row>
    <row r="50" spans="1:10" ht="18" customHeight="1">
      <c r="A50" s="372" t="s">
        <v>742</v>
      </c>
      <c r="B50" s="477">
        <v>44410</v>
      </c>
      <c r="C50" s="478">
        <v>40130</v>
      </c>
      <c r="D50" s="478">
        <v>39800</v>
      </c>
      <c r="E50" s="478">
        <v>330</v>
      </c>
      <c r="F50" s="478">
        <v>4280</v>
      </c>
      <c r="G50" s="478">
        <v>30</v>
      </c>
      <c r="H50" s="478">
        <v>4190</v>
      </c>
      <c r="I50" s="478">
        <v>60</v>
      </c>
      <c r="J50" s="478">
        <v>20</v>
      </c>
    </row>
    <row r="51" spans="1:10" ht="18" customHeight="1">
      <c r="A51" s="372" t="s">
        <v>741</v>
      </c>
      <c r="B51" s="477">
        <v>39610</v>
      </c>
      <c r="C51" s="478">
        <v>35520</v>
      </c>
      <c r="D51" s="478">
        <v>35360</v>
      </c>
      <c r="E51" s="478">
        <v>160</v>
      </c>
      <c r="F51" s="478">
        <v>4090</v>
      </c>
      <c r="G51" s="478">
        <v>200</v>
      </c>
      <c r="H51" s="478">
        <v>3780</v>
      </c>
      <c r="I51" s="478">
        <v>110</v>
      </c>
      <c r="J51" s="478">
        <v>10</v>
      </c>
    </row>
    <row r="52" spans="1:10" ht="18" customHeight="1">
      <c r="A52" s="372" t="s">
        <v>740</v>
      </c>
      <c r="B52" s="477">
        <v>38430</v>
      </c>
      <c r="C52" s="478">
        <v>34550</v>
      </c>
      <c r="D52" s="478">
        <v>34360</v>
      </c>
      <c r="E52" s="478">
        <v>180</v>
      </c>
      <c r="F52" s="478">
        <v>3890</v>
      </c>
      <c r="G52" s="478">
        <v>170</v>
      </c>
      <c r="H52" s="478">
        <v>3710</v>
      </c>
      <c r="I52" s="478" t="s">
        <v>432</v>
      </c>
      <c r="J52" s="478">
        <v>80</v>
      </c>
    </row>
    <row r="53" spans="1:10" ht="18" customHeight="1">
      <c r="A53" s="372" t="s">
        <v>739</v>
      </c>
      <c r="B53" s="477">
        <v>56000</v>
      </c>
      <c r="C53" s="478">
        <v>49920</v>
      </c>
      <c r="D53" s="478">
        <v>49640</v>
      </c>
      <c r="E53" s="478">
        <v>280</v>
      </c>
      <c r="F53" s="478">
        <v>6080</v>
      </c>
      <c r="G53" s="478">
        <v>30</v>
      </c>
      <c r="H53" s="478">
        <v>6050</v>
      </c>
      <c r="I53" s="478" t="s">
        <v>432</v>
      </c>
      <c r="J53" s="478">
        <v>10</v>
      </c>
    </row>
    <row r="54" spans="1:10" ht="18" customHeight="1">
      <c r="A54" s="372" t="s">
        <v>738</v>
      </c>
      <c r="B54" s="477">
        <v>32940</v>
      </c>
      <c r="C54" s="478">
        <v>29230</v>
      </c>
      <c r="D54" s="478">
        <v>28850</v>
      </c>
      <c r="E54" s="478">
        <v>380</v>
      </c>
      <c r="F54" s="478">
        <v>3720</v>
      </c>
      <c r="G54" s="478">
        <v>50</v>
      </c>
      <c r="H54" s="478">
        <v>3650</v>
      </c>
      <c r="I54" s="478">
        <v>10</v>
      </c>
      <c r="J54" s="478">
        <v>20</v>
      </c>
    </row>
    <row r="55" spans="1:10" ht="18" customHeight="1">
      <c r="A55" s="372" t="s">
        <v>737</v>
      </c>
      <c r="B55" s="477">
        <v>74170</v>
      </c>
      <c r="C55" s="478">
        <v>65750</v>
      </c>
      <c r="D55" s="478">
        <v>65130</v>
      </c>
      <c r="E55" s="478">
        <v>630</v>
      </c>
      <c r="F55" s="478">
        <v>8420</v>
      </c>
      <c r="G55" s="478">
        <v>500</v>
      </c>
      <c r="H55" s="478">
        <v>7900</v>
      </c>
      <c r="I55" s="478">
        <v>20</v>
      </c>
      <c r="J55" s="478">
        <v>40</v>
      </c>
    </row>
    <row r="56" spans="1:10" ht="18" customHeight="1">
      <c r="A56" s="372" t="s">
        <v>736</v>
      </c>
      <c r="B56" s="477">
        <v>40630</v>
      </c>
      <c r="C56" s="478">
        <v>36950</v>
      </c>
      <c r="D56" s="478">
        <v>36650</v>
      </c>
      <c r="E56" s="478">
        <v>300</v>
      </c>
      <c r="F56" s="478">
        <v>3690</v>
      </c>
      <c r="G56" s="478">
        <v>10</v>
      </c>
      <c r="H56" s="478">
        <v>3570</v>
      </c>
      <c r="I56" s="478">
        <v>100</v>
      </c>
      <c r="J56" s="478">
        <v>20</v>
      </c>
    </row>
    <row r="57" spans="1:10" ht="18" customHeight="1">
      <c r="A57" s="372" t="s">
        <v>735</v>
      </c>
      <c r="B57" s="477">
        <v>25360</v>
      </c>
      <c r="C57" s="478">
        <v>22190</v>
      </c>
      <c r="D57" s="478">
        <v>22050</v>
      </c>
      <c r="E57" s="478">
        <v>130</v>
      </c>
      <c r="F57" s="478">
        <v>3170</v>
      </c>
      <c r="G57" s="478">
        <v>120</v>
      </c>
      <c r="H57" s="478">
        <v>3010</v>
      </c>
      <c r="I57" s="478">
        <v>40</v>
      </c>
      <c r="J57" s="478">
        <v>20</v>
      </c>
    </row>
    <row r="58" spans="1:10" ht="18" customHeight="1">
      <c r="A58" s="372" t="s">
        <v>734</v>
      </c>
      <c r="B58" s="477">
        <v>34680</v>
      </c>
      <c r="C58" s="478">
        <v>31020</v>
      </c>
      <c r="D58" s="478">
        <v>30970</v>
      </c>
      <c r="E58" s="478">
        <v>50</v>
      </c>
      <c r="F58" s="478">
        <v>3660</v>
      </c>
      <c r="G58" s="478">
        <v>80</v>
      </c>
      <c r="H58" s="478">
        <v>3520</v>
      </c>
      <c r="I58" s="478">
        <v>60</v>
      </c>
      <c r="J58" s="478">
        <v>60</v>
      </c>
    </row>
    <row r="59" spans="1:10" ht="18" customHeight="1">
      <c r="A59" s="372" t="s">
        <v>733</v>
      </c>
      <c r="B59" s="477">
        <v>98360</v>
      </c>
      <c r="C59" s="478">
        <v>89320</v>
      </c>
      <c r="D59" s="478">
        <v>88390</v>
      </c>
      <c r="E59" s="478">
        <v>920</v>
      </c>
      <c r="F59" s="478">
        <v>9050</v>
      </c>
      <c r="G59" s="478">
        <v>340</v>
      </c>
      <c r="H59" s="478">
        <v>8690</v>
      </c>
      <c r="I59" s="478">
        <v>20</v>
      </c>
      <c r="J59" s="478">
        <v>100</v>
      </c>
    </row>
    <row r="60" spans="1:10" ht="18" customHeight="1">
      <c r="A60" s="372" t="s">
        <v>732</v>
      </c>
      <c r="B60" s="477">
        <v>14060</v>
      </c>
      <c r="C60" s="478">
        <v>12920</v>
      </c>
      <c r="D60" s="478">
        <v>12850</v>
      </c>
      <c r="E60" s="478">
        <v>80</v>
      </c>
      <c r="F60" s="478">
        <v>1140</v>
      </c>
      <c r="G60" s="478">
        <v>70</v>
      </c>
      <c r="H60" s="478">
        <v>1050</v>
      </c>
      <c r="I60" s="478">
        <v>10</v>
      </c>
      <c r="J60" s="478">
        <v>50</v>
      </c>
    </row>
    <row r="61" spans="1:10" ht="18" customHeight="1">
      <c r="A61" s="369" t="s">
        <v>731</v>
      </c>
      <c r="B61" s="477">
        <v>6240</v>
      </c>
      <c r="C61" s="476">
        <v>5610</v>
      </c>
      <c r="D61" s="476">
        <v>5590</v>
      </c>
      <c r="E61" s="476">
        <v>20</v>
      </c>
      <c r="F61" s="476">
        <v>630</v>
      </c>
      <c r="G61" s="476">
        <v>50</v>
      </c>
      <c r="H61" s="476">
        <v>580</v>
      </c>
      <c r="I61" s="476" t="s">
        <v>432</v>
      </c>
      <c r="J61" s="476">
        <v>50</v>
      </c>
    </row>
    <row r="62" spans="1:10" ht="15" customHeight="1">
      <c r="A62" s="363" t="s">
        <v>730</v>
      </c>
      <c r="B62" s="475"/>
      <c r="C62" s="475"/>
      <c r="D62" s="475"/>
      <c r="E62" s="475"/>
      <c r="F62" s="475"/>
      <c r="G62" s="475"/>
    </row>
    <row r="63" spans="1:10" ht="15" customHeight="1">
      <c r="A63" s="360" t="s">
        <v>729</v>
      </c>
    </row>
  </sheetData>
  <mergeCells count="10">
    <mergeCell ref="A1:D1"/>
    <mergeCell ref="A2:D2"/>
    <mergeCell ref="B7:B8"/>
    <mergeCell ref="A5:B5"/>
    <mergeCell ref="A3:J3"/>
    <mergeCell ref="J6:J8"/>
    <mergeCell ref="F7:I7"/>
    <mergeCell ref="C7:E7"/>
    <mergeCell ref="A6:A8"/>
    <mergeCell ref="B6:I6"/>
  </mergeCells>
  <phoneticPr fontId="20"/>
  <pageMargins left="0.62992125984251968" right="0.62992125984251968" top="0.74803149606299213" bottom="0.74803149606299213" header="0.31496062992125984" footer="0.31496062992125984"/>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zoomScaleSheetLayoutView="100" workbookViewId="0">
      <selection activeCell="G6" sqref="G6"/>
    </sheetView>
  </sheetViews>
  <sheetFormatPr defaultRowHeight="13.5"/>
  <cols>
    <col min="1" max="1" width="3.625" style="474" customWidth="1"/>
    <col min="2" max="10" width="13.625" style="474" customWidth="1"/>
    <col min="11" max="16384" width="9" style="474"/>
  </cols>
  <sheetData>
    <row r="1" spans="1:10" s="1763" customFormat="1" ht="20.100000000000001" customHeight="1">
      <c r="A1" s="3046" t="str">
        <f>HYPERLINK("#目次!A1","【目次に戻る】")</f>
        <v>【目次に戻る】</v>
      </c>
      <c r="B1" s="3046"/>
      <c r="C1" s="3046"/>
      <c r="D1" s="3046"/>
      <c r="E1" s="1762"/>
      <c r="F1" s="1762"/>
      <c r="G1" s="1762"/>
      <c r="H1" s="1762"/>
      <c r="I1" s="1762"/>
      <c r="J1" s="1762"/>
    </row>
    <row r="2" spans="1:10"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row>
    <row r="3" spans="1:10" s="389" customFormat="1" ht="26.1" customHeight="1">
      <c r="A3" s="3128" t="s">
        <v>786</v>
      </c>
      <c r="B3" s="3128"/>
      <c r="C3" s="3128"/>
      <c r="D3" s="3128"/>
      <c r="E3" s="3128"/>
      <c r="F3" s="3128"/>
      <c r="G3" s="3128"/>
      <c r="H3" s="3128"/>
      <c r="I3" s="3128"/>
      <c r="J3" s="3128"/>
    </row>
    <row r="4" spans="1:10" s="389" customFormat="1" ht="15" customHeight="1">
      <c r="A4" s="492"/>
      <c r="B4" s="492"/>
      <c r="C4" s="492"/>
      <c r="D4" s="492"/>
      <c r="E4" s="492"/>
      <c r="F4" s="492"/>
      <c r="G4" s="492"/>
      <c r="H4" s="492"/>
      <c r="I4" s="492"/>
      <c r="J4" s="492"/>
    </row>
    <row r="5" spans="1:10" s="360" customFormat="1" ht="15" customHeight="1" thickBot="1">
      <c r="I5" s="386"/>
      <c r="J5" s="385" t="s">
        <v>770</v>
      </c>
    </row>
    <row r="6" spans="1:10" s="509" customFormat="1" ht="48" customHeight="1" thickTop="1">
      <c r="A6" s="3186" t="s">
        <v>653</v>
      </c>
      <c r="B6" s="3189"/>
      <c r="C6" s="510" t="s">
        <v>769</v>
      </c>
      <c r="D6" s="510" t="s">
        <v>22</v>
      </c>
      <c r="E6" s="510" t="s">
        <v>785</v>
      </c>
      <c r="F6" s="510" t="s">
        <v>784</v>
      </c>
      <c r="G6" s="510" t="s">
        <v>783</v>
      </c>
      <c r="H6" s="510" t="s">
        <v>782</v>
      </c>
      <c r="I6" s="510" t="s">
        <v>781</v>
      </c>
      <c r="J6" s="510" t="s">
        <v>780</v>
      </c>
    </row>
    <row r="7" spans="1:10" s="360" customFormat="1" ht="18" customHeight="1">
      <c r="C7" s="508" t="s">
        <v>705</v>
      </c>
      <c r="D7" s="507" t="s">
        <v>3</v>
      </c>
      <c r="E7" s="507" t="s">
        <v>4</v>
      </c>
      <c r="F7" s="507" t="s">
        <v>779</v>
      </c>
      <c r="G7" s="507" t="s">
        <v>778</v>
      </c>
      <c r="H7" s="507" t="s">
        <v>673</v>
      </c>
      <c r="I7" s="507" t="s">
        <v>778</v>
      </c>
      <c r="J7" s="507" t="s">
        <v>4</v>
      </c>
    </row>
    <row r="8" spans="1:10" s="483" customFormat="1" ht="18" customHeight="1">
      <c r="A8" s="3190" t="s">
        <v>25</v>
      </c>
      <c r="B8" s="3191"/>
      <c r="C8" s="505">
        <v>208710</v>
      </c>
      <c r="D8" s="504">
        <v>210140</v>
      </c>
      <c r="E8" s="504">
        <v>449600</v>
      </c>
      <c r="F8" s="503">
        <v>3.57</v>
      </c>
      <c r="G8" s="503">
        <v>25.76</v>
      </c>
      <c r="H8" s="503">
        <v>69.709999999999994</v>
      </c>
      <c r="I8" s="503">
        <v>11.79</v>
      </c>
      <c r="J8" s="503">
        <v>0.61</v>
      </c>
    </row>
    <row r="9" spans="1:10" s="483" customFormat="1" ht="18" customHeight="1">
      <c r="A9" s="506"/>
      <c r="B9" s="506" t="s">
        <v>774</v>
      </c>
      <c r="C9" s="505">
        <v>105790</v>
      </c>
      <c r="D9" s="504">
        <v>106820</v>
      </c>
      <c r="E9" s="504">
        <v>273460</v>
      </c>
      <c r="F9" s="503">
        <v>4.5199999999999996</v>
      </c>
      <c r="G9" s="503">
        <v>33.33</v>
      </c>
      <c r="H9" s="503">
        <v>92.19</v>
      </c>
      <c r="I9" s="503">
        <v>12.89</v>
      </c>
      <c r="J9" s="503">
        <v>0.56999999999999995</v>
      </c>
    </row>
    <row r="10" spans="1:10" s="483" customFormat="1" ht="18" customHeight="1">
      <c r="A10" s="506"/>
      <c r="B10" s="506" t="s">
        <v>773</v>
      </c>
      <c r="C10" s="505">
        <v>88640</v>
      </c>
      <c r="D10" s="504">
        <v>88930</v>
      </c>
      <c r="E10" s="504">
        <v>151320</v>
      </c>
      <c r="F10" s="503">
        <v>2.44</v>
      </c>
      <c r="G10" s="503">
        <v>16.72</v>
      </c>
      <c r="H10" s="503">
        <v>42.88</v>
      </c>
      <c r="I10" s="503">
        <v>9.7899999999999991</v>
      </c>
      <c r="J10" s="503">
        <v>0.7</v>
      </c>
    </row>
    <row r="11" spans="1:10" ht="18" customHeight="1">
      <c r="A11" s="3187" t="s">
        <v>642</v>
      </c>
      <c r="B11" s="3188"/>
      <c r="C11" s="502">
        <v>203460</v>
      </c>
      <c r="D11" s="501">
        <v>204830</v>
      </c>
      <c r="E11" s="501">
        <v>437120</v>
      </c>
      <c r="F11" s="497">
        <v>3.54</v>
      </c>
      <c r="G11" s="497">
        <v>25.61</v>
      </c>
      <c r="H11" s="497">
        <v>68.63</v>
      </c>
      <c r="I11" s="497">
        <v>11.74</v>
      </c>
      <c r="J11" s="497">
        <v>0.62</v>
      </c>
    </row>
    <row r="12" spans="1:10" ht="18" customHeight="1">
      <c r="A12" s="500"/>
      <c r="B12" s="500" t="s">
        <v>777</v>
      </c>
      <c r="C12" s="502">
        <v>101200</v>
      </c>
      <c r="D12" s="501">
        <v>102210</v>
      </c>
      <c r="E12" s="501">
        <v>262650</v>
      </c>
      <c r="F12" s="497">
        <v>4.51</v>
      </c>
      <c r="G12" s="497">
        <v>33.39</v>
      </c>
      <c r="H12" s="497">
        <v>91.27</v>
      </c>
      <c r="I12" s="497">
        <v>12.87</v>
      </c>
      <c r="J12" s="497">
        <v>0.57999999999999996</v>
      </c>
    </row>
    <row r="13" spans="1:10" ht="18" customHeight="1">
      <c r="A13" s="500"/>
      <c r="B13" s="500" t="s">
        <v>776</v>
      </c>
      <c r="C13" s="502">
        <v>88380</v>
      </c>
      <c r="D13" s="501">
        <v>88670</v>
      </c>
      <c r="E13" s="501">
        <v>150860</v>
      </c>
      <c r="F13" s="497">
        <v>2.4300000000000002</v>
      </c>
      <c r="G13" s="497">
        <v>16.690000000000001</v>
      </c>
      <c r="H13" s="497">
        <v>42.71</v>
      </c>
      <c r="I13" s="497">
        <v>9.7799999999999994</v>
      </c>
      <c r="J13" s="497">
        <v>0.7</v>
      </c>
    </row>
    <row r="14" spans="1:10" ht="32.1" customHeight="1">
      <c r="A14" s="3187" t="s">
        <v>775</v>
      </c>
      <c r="B14" s="3188"/>
      <c r="C14" s="502">
        <v>5250</v>
      </c>
      <c r="D14" s="501">
        <v>5300</v>
      </c>
      <c r="E14" s="501">
        <v>12480</v>
      </c>
      <c r="F14" s="497">
        <v>4.5999999999999996</v>
      </c>
      <c r="G14" s="497">
        <v>31.57</v>
      </c>
      <c r="H14" s="497">
        <v>112.03</v>
      </c>
      <c r="I14" s="497">
        <v>13.58</v>
      </c>
      <c r="J14" s="497">
        <v>0.51</v>
      </c>
    </row>
    <row r="15" spans="1:10" ht="18" customHeight="1">
      <c r="A15" s="500"/>
      <c r="B15" s="500" t="s">
        <v>774</v>
      </c>
      <c r="C15" s="502">
        <v>4590</v>
      </c>
      <c r="D15" s="501">
        <v>4610</v>
      </c>
      <c r="E15" s="501">
        <v>10810</v>
      </c>
      <c r="F15" s="497">
        <v>4.6500000000000004</v>
      </c>
      <c r="G15" s="497">
        <v>31.91</v>
      </c>
      <c r="H15" s="497">
        <v>112.57</v>
      </c>
      <c r="I15" s="497">
        <v>13.54</v>
      </c>
      <c r="J15" s="497">
        <v>0.51</v>
      </c>
    </row>
    <row r="16" spans="1:10" ht="18" customHeight="1">
      <c r="A16" s="500"/>
      <c r="B16" s="500" t="s">
        <v>773</v>
      </c>
      <c r="C16" s="499">
        <v>260</v>
      </c>
      <c r="D16" s="498">
        <v>260</v>
      </c>
      <c r="E16" s="498">
        <v>450</v>
      </c>
      <c r="F16" s="497">
        <v>3.74</v>
      </c>
      <c r="G16" s="497">
        <v>25.56</v>
      </c>
      <c r="H16" s="497">
        <v>102.24</v>
      </c>
      <c r="I16" s="497">
        <v>14.51</v>
      </c>
      <c r="J16" s="497">
        <v>0.47</v>
      </c>
    </row>
    <row r="17" spans="1:10" s="360" customFormat="1" ht="15" customHeight="1">
      <c r="A17" s="496" t="s">
        <v>772</v>
      </c>
      <c r="B17" s="496"/>
      <c r="C17" s="494"/>
      <c r="D17" s="494"/>
      <c r="E17" s="494"/>
      <c r="F17" s="495"/>
      <c r="G17" s="495"/>
      <c r="H17" s="495"/>
      <c r="I17" s="494"/>
      <c r="J17" s="494"/>
    </row>
    <row r="18" spans="1:10" s="360" customFormat="1" ht="15" customHeight="1">
      <c r="A18" s="493" t="s">
        <v>729</v>
      </c>
      <c r="B18" s="493"/>
      <c r="C18" s="493"/>
      <c r="D18" s="493"/>
      <c r="E18" s="493"/>
    </row>
  </sheetData>
  <mergeCells count="7">
    <mergeCell ref="A1:D1"/>
    <mergeCell ref="A2:D2"/>
    <mergeCell ref="A3:J3"/>
    <mergeCell ref="A14:B14"/>
    <mergeCell ref="A6:B6"/>
    <mergeCell ref="A8:B8"/>
    <mergeCell ref="A11:B11"/>
  </mergeCells>
  <phoneticPr fontId="20"/>
  <pageMargins left="0.62992125984251968" right="0.62992125984251968" top="0.74803149606299213" bottom="0.74803149606299213" header="0.31496062992125984" footer="0.31496062992125984"/>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Normal="100" zoomScaleSheetLayoutView="100" workbookViewId="0">
      <selection sqref="A1:D1"/>
    </sheetView>
  </sheetViews>
  <sheetFormatPr defaultRowHeight="13.5"/>
  <cols>
    <col min="1" max="8" width="15.625" style="474" customWidth="1"/>
    <col min="9" max="16384" width="9" style="474"/>
  </cols>
  <sheetData>
    <row r="1" spans="1:8" s="1763" customFormat="1" ht="20.100000000000001" customHeight="1">
      <c r="A1" s="3046" t="str">
        <f>HYPERLINK("#目次!A1","【目次に戻る】")</f>
        <v>【目次に戻る】</v>
      </c>
      <c r="B1" s="3046"/>
      <c r="C1" s="3046"/>
      <c r="D1" s="3046"/>
      <c r="E1" s="1762"/>
      <c r="F1" s="1762"/>
      <c r="G1" s="1762"/>
      <c r="H1" s="1762"/>
    </row>
    <row r="2" spans="1:8" s="1763" customFormat="1" ht="20.100000000000001" customHeight="1">
      <c r="A2" s="3046" t="str">
        <f>HYPERLINK("#業務所管課別目次!A1","【業務所管課別目次に戻る】")</f>
        <v>【業務所管課別目次に戻る】</v>
      </c>
      <c r="B2" s="3046"/>
      <c r="C2" s="3046"/>
      <c r="D2" s="3046"/>
      <c r="E2" s="1762"/>
      <c r="F2" s="1762"/>
      <c r="G2" s="1762"/>
      <c r="H2" s="1762"/>
    </row>
    <row r="3" spans="1:8" s="389" customFormat="1" ht="26.1" customHeight="1">
      <c r="A3" s="3128" t="s">
        <v>802</v>
      </c>
      <c r="B3" s="3128"/>
      <c r="C3" s="3128"/>
      <c r="D3" s="3128"/>
      <c r="E3" s="3128"/>
      <c r="F3" s="3128"/>
      <c r="G3" s="3128"/>
      <c r="H3" s="3128"/>
    </row>
    <row r="4" spans="1:8" s="376" customFormat="1" ht="15" customHeight="1"/>
    <row r="5" spans="1:8" s="525" customFormat="1" ht="20.100000000000001" customHeight="1">
      <c r="A5" s="3192" t="s">
        <v>801</v>
      </c>
      <c r="B5" s="3192"/>
      <c r="C5" s="3192"/>
      <c r="D5" s="3192"/>
      <c r="E5" s="3192"/>
      <c r="F5" s="3192"/>
      <c r="G5" s="3192"/>
      <c r="H5" s="3192"/>
    </row>
    <row r="6" spans="1:8" s="360" customFormat="1" ht="15" customHeight="1" thickBot="1">
      <c r="A6" s="360" t="s">
        <v>699</v>
      </c>
      <c r="G6" s="386"/>
      <c r="H6" s="385" t="s">
        <v>770</v>
      </c>
    </row>
    <row r="7" spans="1:8" s="364" customFormat="1" ht="18" customHeight="1" thickTop="1">
      <c r="A7" s="3193" t="s">
        <v>25</v>
      </c>
      <c r="B7" s="3195" t="s">
        <v>800</v>
      </c>
      <c r="C7" s="3196"/>
      <c r="D7" s="3196"/>
      <c r="E7" s="3196"/>
      <c r="F7" s="3196"/>
      <c r="G7" s="3197"/>
      <c r="H7" s="3198" t="s">
        <v>799</v>
      </c>
    </row>
    <row r="8" spans="1:8" s="364" customFormat="1" ht="51" customHeight="1">
      <c r="A8" s="3194"/>
      <c r="B8" s="520" t="s">
        <v>25</v>
      </c>
      <c r="C8" s="528" t="s">
        <v>798</v>
      </c>
      <c r="D8" s="527" t="s">
        <v>797</v>
      </c>
      <c r="E8" s="527" t="s">
        <v>796</v>
      </c>
      <c r="F8" s="527" t="s">
        <v>795</v>
      </c>
      <c r="G8" s="527" t="s">
        <v>794</v>
      </c>
      <c r="H8" s="3199"/>
    </row>
    <row r="9" spans="1:8" s="512" customFormat="1" ht="18" customHeight="1">
      <c r="A9" s="516">
        <v>208710</v>
      </c>
      <c r="B9" s="526">
        <v>99070</v>
      </c>
      <c r="C9" s="526">
        <v>78670</v>
      </c>
      <c r="D9" s="526">
        <v>40060</v>
      </c>
      <c r="E9" s="526">
        <v>31150</v>
      </c>
      <c r="F9" s="526">
        <v>45700</v>
      </c>
      <c r="G9" s="526">
        <v>33070</v>
      </c>
      <c r="H9" s="526">
        <v>95360</v>
      </c>
    </row>
    <row r="10" spans="1:8" s="360" customFormat="1" ht="15" customHeight="1">
      <c r="A10" s="511" t="s">
        <v>793</v>
      </c>
      <c r="B10" s="511"/>
      <c r="C10" s="511"/>
      <c r="D10" s="511"/>
      <c r="E10" s="511"/>
      <c r="F10" s="511"/>
    </row>
    <row r="11" spans="1:8" s="360" customFormat="1" ht="15" customHeight="1">
      <c r="A11" s="511" t="s">
        <v>792</v>
      </c>
    </row>
    <row r="12" spans="1:8" s="360" customFormat="1" ht="15" customHeight="1">
      <c r="A12" s="493" t="s">
        <v>729</v>
      </c>
      <c r="B12" s="493"/>
      <c r="C12" s="493"/>
      <c r="D12" s="493"/>
    </row>
    <row r="13" spans="1:8" s="376" customFormat="1" ht="15" customHeight="1"/>
    <row r="14" spans="1:8" s="525" customFormat="1" ht="20.100000000000001" customHeight="1">
      <c r="A14" s="3192" t="s">
        <v>791</v>
      </c>
      <c r="B14" s="3192"/>
      <c r="C14" s="3192"/>
      <c r="D14" s="3192"/>
      <c r="E14" s="3192"/>
      <c r="F14" s="3192"/>
      <c r="G14" s="3192"/>
      <c r="H14" s="3192"/>
    </row>
    <row r="15" spans="1:8" s="376" customFormat="1" ht="15" customHeight="1">
      <c r="A15" s="524"/>
      <c r="B15" s="524"/>
      <c r="C15" s="524"/>
      <c r="D15" s="524"/>
      <c r="E15" s="524"/>
      <c r="F15" s="524"/>
      <c r="G15" s="524"/>
      <c r="H15" s="524"/>
    </row>
    <row r="16" spans="1:8" s="376" customFormat="1" ht="15" customHeight="1" thickBot="1">
      <c r="A16" s="376" t="s">
        <v>699</v>
      </c>
      <c r="B16" s="522"/>
      <c r="D16" s="523" t="s">
        <v>770</v>
      </c>
    </row>
    <row r="17" spans="1:8" s="364" customFormat="1" ht="18" customHeight="1" thickTop="1">
      <c r="A17" s="3193" t="s">
        <v>25</v>
      </c>
      <c r="B17" s="3195" t="s">
        <v>790</v>
      </c>
      <c r="C17" s="3195"/>
      <c r="D17" s="3195"/>
      <c r="G17" s="517"/>
      <c r="H17" s="517"/>
    </row>
    <row r="18" spans="1:8" s="364" customFormat="1" ht="18" customHeight="1">
      <c r="A18" s="3194"/>
      <c r="B18" s="520" t="s">
        <v>25</v>
      </c>
      <c r="C18" s="519" t="s">
        <v>789</v>
      </c>
      <c r="D18" s="518" t="s">
        <v>788</v>
      </c>
      <c r="G18" s="517"/>
      <c r="H18" s="517"/>
    </row>
    <row r="19" spans="1:8" s="512" customFormat="1" ht="18" customHeight="1">
      <c r="A19" s="516">
        <v>208710</v>
      </c>
      <c r="B19" s="514">
        <v>47170</v>
      </c>
      <c r="C19" s="515">
        <v>26130</v>
      </c>
      <c r="D19" s="514">
        <v>20270</v>
      </c>
      <c r="G19" s="513"/>
      <c r="H19" s="513"/>
    </row>
    <row r="20" spans="1:8" s="360" customFormat="1" ht="15" customHeight="1">
      <c r="A20" s="511" t="s">
        <v>787</v>
      </c>
      <c r="B20" s="496"/>
      <c r="C20" s="496"/>
      <c r="D20" s="511"/>
    </row>
    <row r="21" spans="1:8" s="360" customFormat="1" ht="15" customHeight="1">
      <c r="A21" s="493" t="s">
        <v>729</v>
      </c>
      <c r="B21" s="493"/>
    </row>
  </sheetData>
  <mergeCells count="10">
    <mergeCell ref="A14:H14"/>
    <mergeCell ref="A1:D1"/>
    <mergeCell ref="A2:D2"/>
    <mergeCell ref="A17:A18"/>
    <mergeCell ref="B17:D17"/>
    <mergeCell ref="B7:G7"/>
    <mergeCell ref="H7:H8"/>
    <mergeCell ref="A3:H3"/>
    <mergeCell ref="A5:H5"/>
    <mergeCell ref="A7:A8"/>
  </mergeCells>
  <phoneticPr fontId="20"/>
  <pageMargins left="0.62992125984251968" right="0.62992125984251968" top="0.74803149606299213" bottom="0.74803149606299213" header="0.31496062992125984" footer="0.31496062992125984"/>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activeCell="G7" sqref="G7"/>
    </sheetView>
  </sheetViews>
  <sheetFormatPr defaultColWidth="9" defaultRowHeight="25.5" customHeight="1"/>
  <cols>
    <col min="1" max="1" width="30.625" style="530" customWidth="1"/>
    <col min="2" max="2" width="22.625" style="529" customWidth="1"/>
    <col min="3" max="3" width="12.625" style="529" customWidth="1"/>
    <col min="4" max="4" width="22.625" style="529" customWidth="1"/>
    <col min="5" max="5" width="12.625" style="529" customWidth="1"/>
    <col min="6" max="6" width="22.625" style="529" customWidth="1"/>
    <col min="7" max="16384" width="9" style="529"/>
  </cols>
  <sheetData>
    <row r="1" spans="1:6" s="1763" customFormat="1" ht="20.100000000000001" customHeight="1">
      <c r="A1" s="3046" t="str">
        <f>HYPERLINK("#目次!A1","【目次に戻る】")</f>
        <v>【目次に戻る】</v>
      </c>
      <c r="B1" s="3046"/>
      <c r="C1" s="3046"/>
      <c r="D1" s="3046"/>
      <c r="E1" s="1762"/>
      <c r="F1" s="1762"/>
    </row>
    <row r="2" spans="1:6" s="1763" customFormat="1" ht="20.100000000000001" customHeight="1">
      <c r="A2" s="3046" t="str">
        <f>HYPERLINK("#業務所管課別目次!A1","【業務所管課別目次に戻る】")</f>
        <v>【業務所管課別目次に戻る】</v>
      </c>
      <c r="B2" s="3046"/>
      <c r="C2" s="3046"/>
      <c r="D2" s="3046"/>
      <c r="E2" s="1762"/>
      <c r="F2" s="1762"/>
    </row>
    <row r="3" spans="1:6" ht="26.1" customHeight="1">
      <c r="A3" s="3079" t="s">
        <v>849</v>
      </c>
      <c r="B3" s="3079"/>
      <c r="C3" s="3079"/>
      <c r="D3" s="3079"/>
      <c r="E3" s="3079"/>
      <c r="F3" s="3079"/>
    </row>
    <row r="4" spans="1:6" s="532" customFormat="1" ht="15" customHeight="1">
      <c r="A4" s="111"/>
      <c r="B4" s="111"/>
      <c r="C4" s="111"/>
      <c r="D4" s="111"/>
      <c r="E4" s="111"/>
      <c r="F4" s="111"/>
    </row>
    <row r="5" spans="1:6" ht="20.100000000000001" customHeight="1">
      <c r="A5" s="3048" t="s">
        <v>848</v>
      </c>
      <c r="B5" s="3048"/>
      <c r="C5" s="3048"/>
      <c r="D5" s="3048"/>
      <c r="E5" s="3048"/>
      <c r="F5" s="3048"/>
    </row>
    <row r="6" spans="1:6" s="532" customFormat="1" ht="15" customHeight="1" thickBot="1">
      <c r="A6" s="35"/>
      <c r="B6" s="90"/>
      <c r="C6" s="90"/>
      <c r="D6" s="90"/>
      <c r="E6" s="90"/>
      <c r="F6" s="90"/>
    </row>
    <row r="7" spans="1:6" s="560" customFormat="1" ht="18" customHeight="1" thickTop="1">
      <c r="A7" s="549" t="s">
        <v>825</v>
      </c>
      <c r="B7" s="548" t="s">
        <v>824</v>
      </c>
      <c r="C7" s="548" t="s">
        <v>823</v>
      </c>
      <c r="D7" s="548" t="s">
        <v>822</v>
      </c>
      <c r="E7" s="548" t="s">
        <v>847</v>
      </c>
      <c r="F7" s="548" t="s">
        <v>820</v>
      </c>
    </row>
    <row r="8" spans="1:6" s="545" customFormat="1" ht="18" customHeight="1">
      <c r="A8" s="34"/>
      <c r="B8" s="547" t="s">
        <v>819</v>
      </c>
      <c r="C8" s="547" t="s">
        <v>314</v>
      </c>
      <c r="D8" s="547" t="s">
        <v>819</v>
      </c>
      <c r="E8" s="547" t="s">
        <v>314</v>
      </c>
      <c r="F8" s="546" t="s">
        <v>819</v>
      </c>
    </row>
    <row r="9" spans="1:6" s="541" customFormat="1" ht="18" customHeight="1">
      <c r="A9" s="311" t="s">
        <v>818</v>
      </c>
      <c r="B9" s="559">
        <f>SUM(B10:B29)</f>
        <v>199420000</v>
      </c>
      <c r="C9" s="558">
        <f>ROUND(B9/B9*100,1)</f>
        <v>100</v>
      </c>
      <c r="D9" s="559">
        <f>SUM(D10:D29)</f>
        <v>204910000</v>
      </c>
      <c r="E9" s="558">
        <f t="shared" ref="E9:E29" si="0">ROUND(B9/D9*100,1)</f>
        <v>97.3</v>
      </c>
      <c r="F9" s="542">
        <f t="shared" ref="F9:F29" si="1">IF(B9-D9=0,"-",B9-D9)</f>
        <v>-5490000</v>
      </c>
    </row>
    <row r="10" spans="1:6" s="533" customFormat="1" ht="18" customHeight="1">
      <c r="A10" s="138" t="s">
        <v>846</v>
      </c>
      <c r="B10" s="557">
        <v>34132380</v>
      </c>
      <c r="C10" s="556">
        <f t="shared" ref="C10:C29" si="2">ROUND(B10/$B$9*100,1)</f>
        <v>17.100000000000001</v>
      </c>
      <c r="D10" s="557">
        <v>35001047</v>
      </c>
      <c r="E10" s="556">
        <f t="shared" si="0"/>
        <v>97.5</v>
      </c>
      <c r="F10" s="538">
        <f t="shared" si="1"/>
        <v>-868667</v>
      </c>
    </row>
    <row r="11" spans="1:6" s="533" customFormat="1" ht="18" customHeight="1">
      <c r="A11" s="138" t="s">
        <v>845</v>
      </c>
      <c r="B11" s="557">
        <v>674000</v>
      </c>
      <c r="C11" s="556">
        <f t="shared" si="2"/>
        <v>0.3</v>
      </c>
      <c r="D11" s="557">
        <v>696000</v>
      </c>
      <c r="E11" s="556">
        <f t="shared" si="0"/>
        <v>96.8</v>
      </c>
      <c r="F11" s="538">
        <f t="shared" si="1"/>
        <v>-22000</v>
      </c>
    </row>
    <row r="12" spans="1:6" s="533" customFormat="1" ht="18" customHeight="1">
      <c r="A12" s="138" t="s">
        <v>844</v>
      </c>
      <c r="B12" s="557">
        <v>93000</v>
      </c>
      <c r="C12" s="556">
        <f t="shared" si="2"/>
        <v>0</v>
      </c>
      <c r="D12" s="557">
        <v>125000</v>
      </c>
      <c r="E12" s="556">
        <f t="shared" si="0"/>
        <v>74.400000000000006</v>
      </c>
      <c r="F12" s="538">
        <f t="shared" si="1"/>
        <v>-32000</v>
      </c>
    </row>
    <row r="13" spans="1:6" s="533" customFormat="1" ht="18" customHeight="1">
      <c r="A13" s="138" t="s">
        <v>843</v>
      </c>
      <c r="B13" s="557">
        <v>472000</v>
      </c>
      <c r="C13" s="556">
        <f t="shared" si="2"/>
        <v>0.2</v>
      </c>
      <c r="D13" s="557">
        <v>505000</v>
      </c>
      <c r="E13" s="556">
        <f t="shared" si="0"/>
        <v>93.5</v>
      </c>
      <c r="F13" s="538">
        <f t="shared" si="1"/>
        <v>-33000</v>
      </c>
    </row>
    <row r="14" spans="1:6" s="533" customFormat="1" ht="18" customHeight="1">
      <c r="A14" s="225" t="s">
        <v>842</v>
      </c>
      <c r="B14" s="557">
        <v>318000</v>
      </c>
      <c r="C14" s="556">
        <f t="shared" si="2"/>
        <v>0.2</v>
      </c>
      <c r="D14" s="557">
        <v>365000</v>
      </c>
      <c r="E14" s="556">
        <f t="shared" si="0"/>
        <v>87.1</v>
      </c>
      <c r="F14" s="538">
        <f t="shared" si="1"/>
        <v>-47000</v>
      </c>
    </row>
    <row r="15" spans="1:6" s="533" customFormat="1" ht="18" customHeight="1">
      <c r="A15" s="138" t="s">
        <v>841</v>
      </c>
      <c r="B15" s="557">
        <v>8604000</v>
      </c>
      <c r="C15" s="556">
        <f t="shared" si="2"/>
        <v>4.3</v>
      </c>
      <c r="D15" s="557">
        <v>9943000</v>
      </c>
      <c r="E15" s="556">
        <f t="shared" si="0"/>
        <v>86.5</v>
      </c>
      <c r="F15" s="538">
        <f t="shared" si="1"/>
        <v>-1339000</v>
      </c>
    </row>
    <row r="16" spans="1:6" s="533" customFormat="1" ht="18" customHeight="1">
      <c r="A16" s="138" t="s">
        <v>840</v>
      </c>
      <c r="B16" s="557">
        <v>155000</v>
      </c>
      <c r="C16" s="556">
        <f t="shared" si="2"/>
        <v>0.1</v>
      </c>
      <c r="D16" s="557">
        <v>169000</v>
      </c>
      <c r="E16" s="556">
        <f t="shared" si="0"/>
        <v>91.7</v>
      </c>
      <c r="F16" s="538">
        <f t="shared" si="1"/>
        <v>-14000</v>
      </c>
    </row>
    <row r="17" spans="1:6" s="533" customFormat="1" ht="18" customHeight="1">
      <c r="A17" s="138" t="s">
        <v>839</v>
      </c>
      <c r="B17" s="557">
        <v>516000</v>
      </c>
      <c r="C17" s="556">
        <f t="shared" si="2"/>
        <v>0.3</v>
      </c>
      <c r="D17" s="557">
        <v>529000</v>
      </c>
      <c r="E17" s="556">
        <f t="shared" si="0"/>
        <v>97.5</v>
      </c>
      <c r="F17" s="538">
        <f t="shared" si="1"/>
        <v>-13000</v>
      </c>
    </row>
    <row r="18" spans="1:6" s="533" customFormat="1" ht="18" customHeight="1">
      <c r="A18" s="138" t="s">
        <v>838</v>
      </c>
      <c r="B18" s="557">
        <v>67500000</v>
      </c>
      <c r="C18" s="556">
        <f t="shared" si="2"/>
        <v>33.799999999999997</v>
      </c>
      <c r="D18" s="557">
        <v>71500000</v>
      </c>
      <c r="E18" s="556">
        <f t="shared" si="0"/>
        <v>94.4</v>
      </c>
      <c r="F18" s="538">
        <f t="shared" si="1"/>
        <v>-4000000</v>
      </c>
    </row>
    <row r="19" spans="1:6" s="533" customFormat="1" ht="18" customHeight="1">
      <c r="A19" s="138" t="s">
        <v>837</v>
      </c>
      <c r="B19" s="557">
        <v>43000</v>
      </c>
      <c r="C19" s="556">
        <f t="shared" si="2"/>
        <v>0</v>
      </c>
      <c r="D19" s="557">
        <v>44000</v>
      </c>
      <c r="E19" s="556">
        <f t="shared" si="0"/>
        <v>97.7</v>
      </c>
      <c r="F19" s="538">
        <f t="shared" si="1"/>
        <v>-1000</v>
      </c>
    </row>
    <row r="20" spans="1:6" s="533" customFormat="1" ht="18" customHeight="1">
      <c r="A20" s="225" t="s">
        <v>836</v>
      </c>
      <c r="B20" s="557">
        <v>1576426</v>
      </c>
      <c r="C20" s="556">
        <f t="shared" si="2"/>
        <v>0.8</v>
      </c>
      <c r="D20" s="557">
        <v>1114291</v>
      </c>
      <c r="E20" s="556">
        <f t="shared" si="0"/>
        <v>141.5</v>
      </c>
      <c r="F20" s="538">
        <f t="shared" si="1"/>
        <v>462135</v>
      </c>
    </row>
    <row r="21" spans="1:6" s="533" customFormat="1" ht="18" customHeight="1">
      <c r="A21" s="138" t="s">
        <v>835</v>
      </c>
      <c r="B21" s="557">
        <v>2876491</v>
      </c>
      <c r="C21" s="556">
        <f t="shared" si="2"/>
        <v>1.4</v>
      </c>
      <c r="D21" s="557">
        <v>2550611</v>
      </c>
      <c r="E21" s="556">
        <f t="shared" si="0"/>
        <v>112.8</v>
      </c>
      <c r="F21" s="538">
        <f t="shared" si="1"/>
        <v>325880</v>
      </c>
    </row>
    <row r="22" spans="1:6" s="533" customFormat="1" ht="18" customHeight="1">
      <c r="A22" s="138" t="s">
        <v>834</v>
      </c>
      <c r="B22" s="557">
        <v>41438703</v>
      </c>
      <c r="C22" s="556">
        <f t="shared" si="2"/>
        <v>20.8</v>
      </c>
      <c r="D22" s="557">
        <v>44040932</v>
      </c>
      <c r="E22" s="556">
        <f t="shared" si="0"/>
        <v>94.1</v>
      </c>
      <c r="F22" s="538">
        <f t="shared" si="1"/>
        <v>-2602229</v>
      </c>
    </row>
    <row r="23" spans="1:6" s="533" customFormat="1" ht="18" customHeight="1">
      <c r="A23" s="138" t="s">
        <v>833</v>
      </c>
      <c r="B23" s="557">
        <v>16129679</v>
      </c>
      <c r="C23" s="556">
        <f t="shared" si="2"/>
        <v>8.1</v>
      </c>
      <c r="D23" s="557">
        <v>16877826</v>
      </c>
      <c r="E23" s="556">
        <f t="shared" si="0"/>
        <v>95.6</v>
      </c>
      <c r="F23" s="538">
        <f t="shared" si="1"/>
        <v>-748147</v>
      </c>
    </row>
    <row r="24" spans="1:6" s="533" customFormat="1" ht="18" customHeight="1">
      <c r="A24" s="138" t="s">
        <v>832</v>
      </c>
      <c r="B24" s="557">
        <v>270483</v>
      </c>
      <c r="C24" s="556">
        <f t="shared" si="2"/>
        <v>0.1</v>
      </c>
      <c r="D24" s="557">
        <v>241292</v>
      </c>
      <c r="E24" s="556">
        <f t="shared" si="0"/>
        <v>112.1</v>
      </c>
      <c r="F24" s="538">
        <f t="shared" si="1"/>
        <v>29191</v>
      </c>
    </row>
    <row r="25" spans="1:6" s="533" customFormat="1" ht="18" customHeight="1">
      <c r="A25" s="138" t="s">
        <v>831</v>
      </c>
      <c r="B25" s="557">
        <v>88868</v>
      </c>
      <c r="C25" s="556">
        <f t="shared" si="2"/>
        <v>0</v>
      </c>
      <c r="D25" s="557">
        <v>20002</v>
      </c>
      <c r="E25" s="556">
        <f t="shared" si="0"/>
        <v>444.3</v>
      </c>
      <c r="F25" s="538">
        <f t="shared" si="1"/>
        <v>68866</v>
      </c>
    </row>
    <row r="26" spans="1:6" s="533" customFormat="1" ht="18" customHeight="1">
      <c r="A26" s="138" t="s">
        <v>830</v>
      </c>
      <c r="B26" s="557">
        <v>15786057</v>
      </c>
      <c r="C26" s="556">
        <f t="shared" si="2"/>
        <v>7.9</v>
      </c>
      <c r="D26" s="557">
        <v>13199573</v>
      </c>
      <c r="E26" s="556">
        <f t="shared" si="0"/>
        <v>119.6</v>
      </c>
      <c r="F26" s="538">
        <f t="shared" si="1"/>
        <v>2586484</v>
      </c>
    </row>
    <row r="27" spans="1:6" s="533" customFormat="1" ht="18" customHeight="1">
      <c r="A27" s="138" t="s">
        <v>829</v>
      </c>
      <c r="B27" s="557">
        <v>2000000</v>
      </c>
      <c r="C27" s="556">
        <f t="shared" si="2"/>
        <v>1</v>
      </c>
      <c r="D27" s="557">
        <v>2000000</v>
      </c>
      <c r="E27" s="556">
        <f t="shared" si="0"/>
        <v>100</v>
      </c>
      <c r="F27" s="538" t="str">
        <f t="shared" si="1"/>
        <v>-</v>
      </c>
    </row>
    <row r="28" spans="1:6" s="533" customFormat="1" ht="18" customHeight="1">
      <c r="A28" s="138" t="s">
        <v>828</v>
      </c>
      <c r="B28" s="557">
        <v>3910913</v>
      </c>
      <c r="C28" s="556">
        <f t="shared" si="2"/>
        <v>2</v>
      </c>
      <c r="D28" s="557">
        <v>4168426</v>
      </c>
      <c r="E28" s="556">
        <f t="shared" si="0"/>
        <v>93.8</v>
      </c>
      <c r="F28" s="538">
        <f t="shared" si="1"/>
        <v>-257513</v>
      </c>
    </row>
    <row r="29" spans="1:6" s="533" customFormat="1" ht="18" customHeight="1">
      <c r="A29" s="537" t="s">
        <v>827</v>
      </c>
      <c r="B29" s="555">
        <v>2835000</v>
      </c>
      <c r="C29" s="554">
        <f t="shared" si="2"/>
        <v>1.4</v>
      </c>
      <c r="D29" s="555">
        <v>1820000</v>
      </c>
      <c r="E29" s="554">
        <f t="shared" si="0"/>
        <v>155.80000000000001</v>
      </c>
      <c r="F29" s="534">
        <f t="shared" si="1"/>
        <v>1015000</v>
      </c>
    </row>
    <row r="30" spans="1:6" s="532" customFormat="1" ht="15" customHeight="1">
      <c r="A30" s="553"/>
      <c r="B30" s="552"/>
      <c r="C30" s="551"/>
      <c r="D30" s="552"/>
      <c r="E30" s="551"/>
      <c r="F30" s="550"/>
    </row>
    <row r="31" spans="1:6" s="532" customFormat="1" ht="15" customHeight="1">
      <c r="A31" s="90"/>
      <c r="B31" s="90"/>
      <c r="C31" s="90"/>
      <c r="D31" s="90"/>
      <c r="E31" s="90"/>
      <c r="F31" s="90"/>
    </row>
    <row r="32" spans="1:6" ht="20.100000000000001" customHeight="1">
      <c r="A32" s="3048" t="s">
        <v>826</v>
      </c>
      <c r="B32" s="3048"/>
      <c r="C32" s="3048"/>
      <c r="D32" s="3048"/>
      <c r="E32" s="3048"/>
      <c r="F32" s="3048"/>
    </row>
    <row r="33" spans="1:6" s="532" customFormat="1" ht="15" customHeight="1" thickBot="1">
      <c r="A33" s="35"/>
      <c r="B33" s="90"/>
      <c r="C33" s="90"/>
      <c r="D33" s="90"/>
      <c r="E33" s="90"/>
      <c r="F33" s="90"/>
    </row>
    <row r="34" spans="1:6" s="533" customFormat="1" ht="18" customHeight="1" thickTop="1">
      <c r="A34" s="549" t="s">
        <v>825</v>
      </c>
      <c r="B34" s="548" t="s">
        <v>824</v>
      </c>
      <c r="C34" s="548" t="s">
        <v>823</v>
      </c>
      <c r="D34" s="548" t="s">
        <v>822</v>
      </c>
      <c r="E34" s="548" t="s">
        <v>821</v>
      </c>
      <c r="F34" s="548" t="s">
        <v>820</v>
      </c>
    </row>
    <row r="35" spans="1:6" s="545" customFormat="1" ht="18" customHeight="1">
      <c r="A35" s="34"/>
      <c r="B35" s="547" t="s">
        <v>819</v>
      </c>
      <c r="C35" s="547" t="s">
        <v>314</v>
      </c>
      <c r="D35" s="547" t="s">
        <v>819</v>
      </c>
      <c r="E35" s="547" t="s">
        <v>314</v>
      </c>
      <c r="F35" s="546" t="s">
        <v>819</v>
      </c>
    </row>
    <row r="36" spans="1:6" s="541" customFormat="1" ht="18" customHeight="1">
      <c r="A36" s="311" t="s">
        <v>818</v>
      </c>
      <c r="B36" s="544">
        <f>SUM(B37:B48)</f>
        <v>199420000</v>
      </c>
      <c r="C36" s="543">
        <f t="shared" ref="C36:C48" si="3">ROUND(B36/$B$36*100,1)</f>
        <v>100</v>
      </c>
      <c r="D36" s="544">
        <f>SUM(D37:D48)</f>
        <v>204910000</v>
      </c>
      <c r="E36" s="543">
        <f t="shared" ref="E36:E48" si="4">ROUND(B36/D36*100,1)</f>
        <v>97.3</v>
      </c>
      <c r="F36" s="542">
        <f t="shared" ref="F36:F48" si="5">IF(B36-D36=0,"-",B36-D36)</f>
        <v>-5490000</v>
      </c>
    </row>
    <row r="37" spans="1:6" s="533" customFormat="1" ht="18" customHeight="1">
      <c r="A37" s="138" t="s">
        <v>817</v>
      </c>
      <c r="B37" s="540">
        <v>582479</v>
      </c>
      <c r="C37" s="539">
        <f t="shared" si="3"/>
        <v>0.3</v>
      </c>
      <c r="D37" s="540">
        <v>578105</v>
      </c>
      <c r="E37" s="539">
        <f t="shared" si="4"/>
        <v>100.8</v>
      </c>
      <c r="F37" s="538">
        <f t="shared" si="5"/>
        <v>4374</v>
      </c>
    </row>
    <row r="38" spans="1:6" s="533" customFormat="1" ht="18" customHeight="1">
      <c r="A38" s="138" t="s">
        <v>816</v>
      </c>
      <c r="B38" s="540">
        <v>18271637</v>
      </c>
      <c r="C38" s="539">
        <f t="shared" si="3"/>
        <v>9.1999999999999993</v>
      </c>
      <c r="D38" s="540">
        <v>17905152</v>
      </c>
      <c r="E38" s="539">
        <f t="shared" si="4"/>
        <v>102</v>
      </c>
      <c r="F38" s="538">
        <f t="shared" si="5"/>
        <v>366485</v>
      </c>
    </row>
    <row r="39" spans="1:6" s="533" customFormat="1" ht="18" customHeight="1">
      <c r="A39" s="138" t="s">
        <v>815</v>
      </c>
      <c r="B39" s="540">
        <v>5966420</v>
      </c>
      <c r="C39" s="539">
        <f t="shared" si="3"/>
        <v>3</v>
      </c>
      <c r="D39" s="540">
        <v>5751653</v>
      </c>
      <c r="E39" s="539">
        <f t="shared" si="4"/>
        <v>103.7</v>
      </c>
      <c r="F39" s="538">
        <f t="shared" si="5"/>
        <v>214767</v>
      </c>
    </row>
    <row r="40" spans="1:6" s="533" customFormat="1" ht="18" customHeight="1">
      <c r="A40" s="138" t="s">
        <v>814</v>
      </c>
      <c r="B40" s="540">
        <v>81571877</v>
      </c>
      <c r="C40" s="539">
        <f t="shared" si="3"/>
        <v>40.9</v>
      </c>
      <c r="D40" s="540">
        <v>82601768</v>
      </c>
      <c r="E40" s="539">
        <f t="shared" si="4"/>
        <v>98.8</v>
      </c>
      <c r="F40" s="538">
        <f t="shared" si="5"/>
        <v>-1029891</v>
      </c>
    </row>
    <row r="41" spans="1:6" s="533" customFormat="1" ht="18" customHeight="1">
      <c r="A41" s="138" t="s">
        <v>813</v>
      </c>
      <c r="B41" s="540">
        <v>5852329</v>
      </c>
      <c r="C41" s="539">
        <f t="shared" si="3"/>
        <v>2.9</v>
      </c>
      <c r="D41" s="540">
        <v>5409948</v>
      </c>
      <c r="E41" s="539">
        <f t="shared" si="4"/>
        <v>108.2</v>
      </c>
      <c r="F41" s="538">
        <f t="shared" si="5"/>
        <v>442381</v>
      </c>
    </row>
    <row r="42" spans="1:6" s="533" customFormat="1" ht="18" customHeight="1">
      <c r="A42" s="138" t="s">
        <v>812</v>
      </c>
      <c r="B42" s="540">
        <v>5014661</v>
      </c>
      <c r="C42" s="539">
        <f t="shared" si="3"/>
        <v>2.5</v>
      </c>
      <c r="D42" s="540">
        <v>3983476</v>
      </c>
      <c r="E42" s="539">
        <f t="shared" si="4"/>
        <v>125.9</v>
      </c>
      <c r="F42" s="538">
        <f t="shared" si="5"/>
        <v>1031185</v>
      </c>
    </row>
    <row r="43" spans="1:6" s="533" customFormat="1" ht="18" customHeight="1">
      <c r="A43" s="138" t="s">
        <v>811</v>
      </c>
      <c r="B43" s="540">
        <v>14559348</v>
      </c>
      <c r="C43" s="539">
        <f t="shared" si="3"/>
        <v>7.3</v>
      </c>
      <c r="D43" s="540">
        <v>18560108</v>
      </c>
      <c r="E43" s="539">
        <f t="shared" si="4"/>
        <v>78.400000000000006</v>
      </c>
      <c r="F43" s="538">
        <f t="shared" si="5"/>
        <v>-4000760</v>
      </c>
    </row>
    <row r="44" spans="1:6" s="533" customFormat="1" ht="18" customHeight="1">
      <c r="A44" s="138" t="s">
        <v>810</v>
      </c>
      <c r="B44" s="540">
        <v>23111365</v>
      </c>
      <c r="C44" s="539">
        <f t="shared" si="3"/>
        <v>11.6</v>
      </c>
      <c r="D44" s="540">
        <v>24665253</v>
      </c>
      <c r="E44" s="539">
        <f t="shared" si="4"/>
        <v>93.7</v>
      </c>
      <c r="F44" s="538">
        <f t="shared" si="5"/>
        <v>-1553888</v>
      </c>
    </row>
    <row r="45" spans="1:6" s="533" customFormat="1" ht="18" customHeight="1">
      <c r="A45" s="138" t="s">
        <v>809</v>
      </c>
      <c r="B45" s="540">
        <v>25421571</v>
      </c>
      <c r="C45" s="539">
        <f t="shared" si="3"/>
        <v>12.7</v>
      </c>
      <c r="D45" s="540">
        <v>26239265</v>
      </c>
      <c r="E45" s="539">
        <f t="shared" si="4"/>
        <v>96.9</v>
      </c>
      <c r="F45" s="538">
        <f t="shared" si="5"/>
        <v>-817694</v>
      </c>
    </row>
    <row r="46" spans="1:6" s="533" customFormat="1" ht="18" customHeight="1">
      <c r="A46" s="138" t="s">
        <v>808</v>
      </c>
      <c r="B46" s="540">
        <v>1157685</v>
      </c>
      <c r="C46" s="539">
        <f t="shared" si="3"/>
        <v>0.6</v>
      </c>
      <c r="D46" s="540">
        <v>1123767</v>
      </c>
      <c r="E46" s="539">
        <f t="shared" si="4"/>
        <v>103</v>
      </c>
      <c r="F46" s="538">
        <f t="shared" si="5"/>
        <v>33918</v>
      </c>
    </row>
    <row r="47" spans="1:6" s="533" customFormat="1" ht="18" customHeight="1">
      <c r="A47" s="138" t="s">
        <v>807</v>
      </c>
      <c r="B47" s="540">
        <v>17610628</v>
      </c>
      <c r="C47" s="539">
        <f t="shared" si="3"/>
        <v>8.8000000000000007</v>
      </c>
      <c r="D47" s="540">
        <v>17791505</v>
      </c>
      <c r="E47" s="539">
        <f t="shared" si="4"/>
        <v>99</v>
      </c>
      <c r="F47" s="538">
        <f t="shared" si="5"/>
        <v>-180877</v>
      </c>
    </row>
    <row r="48" spans="1:6" s="533" customFormat="1" ht="18" customHeight="1">
      <c r="A48" s="537" t="s">
        <v>806</v>
      </c>
      <c r="B48" s="536">
        <v>300000</v>
      </c>
      <c r="C48" s="535">
        <f t="shared" si="3"/>
        <v>0.2</v>
      </c>
      <c r="D48" s="536">
        <v>300000</v>
      </c>
      <c r="E48" s="535">
        <f t="shared" si="4"/>
        <v>100</v>
      </c>
      <c r="F48" s="534" t="str">
        <f t="shared" si="5"/>
        <v>-</v>
      </c>
    </row>
    <row r="49" spans="1:6" s="532" customFormat="1" ht="15" customHeight="1">
      <c r="A49" s="134" t="s">
        <v>805</v>
      </c>
      <c r="B49" s="134"/>
      <c r="C49" s="51"/>
      <c r="D49" s="90"/>
      <c r="E49" s="90"/>
      <c r="F49" s="90"/>
    </row>
    <row r="50" spans="1:6" s="532" customFormat="1" ht="15" customHeight="1">
      <c r="A50" s="90" t="s">
        <v>804</v>
      </c>
      <c r="B50" s="90"/>
      <c r="C50" s="90"/>
      <c r="D50" s="90"/>
      <c r="E50" s="90"/>
      <c r="F50" s="90"/>
    </row>
    <row r="51" spans="1:6" s="532" customFormat="1" ht="15" customHeight="1">
      <c r="A51" s="90" t="s">
        <v>803</v>
      </c>
      <c r="B51" s="90"/>
      <c r="C51" s="90"/>
      <c r="D51" s="90"/>
      <c r="E51" s="90"/>
      <c r="F51" s="90"/>
    </row>
  </sheetData>
  <mergeCells count="5">
    <mergeCell ref="A5:F5"/>
    <mergeCell ref="A3:F3"/>
    <mergeCell ref="A32:F32"/>
    <mergeCell ref="A1:D1"/>
    <mergeCell ref="A2:D2"/>
  </mergeCells>
  <phoneticPr fontId="20"/>
  <pageMargins left="0.62992125984251968" right="0.62992125984251968" top="0.74803149606299213" bottom="0.74803149606299213" header="0.31496062992125984" footer="0.31496062992125984"/>
  <headerFooter alignWithMargins="0"/>
  <colBreaks count="1" manualBreakCount="1">
    <brk id="5"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zoomScaleNormal="100" zoomScaleSheetLayoutView="100" workbookViewId="0">
      <selection activeCell="G7" sqref="G7"/>
    </sheetView>
  </sheetViews>
  <sheetFormatPr defaultColWidth="9" defaultRowHeight="13.5"/>
  <cols>
    <col min="1" max="1" width="30.625" style="529" customWidth="1"/>
    <col min="2" max="2" width="20.625" style="529" customWidth="1"/>
    <col min="3" max="3" width="11.625" style="529" customWidth="1"/>
    <col min="4" max="4" width="30.625" style="529" customWidth="1"/>
    <col min="5" max="5" width="20.625" style="529" customWidth="1"/>
    <col min="6" max="6" width="11.625" style="529" customWidth="1"/>
    <col min="7" max="16384" width="9" style="529"/>
  </cols>
  <sheetData>
    <row r="1" spans="1:6" s="1763" customFormat="1" ht="20.100000000000001" customHeight="1">
      <c r="A1" s="3046" t="str">
        <f>HYPERLINK("#目次!A1","【目次に戻る】")</f>
        <v>【目次に戻る】</v>
      </c>
      <c r="B1" s="3046"/>
      <c r="C1" s="3046"/>
      <c r="D1" s="3046"/>
      <c r="E1" s="1762"/>
      <c r="F1" s="1762"/>
    </row>
    <row r="2" spans="1:6" s="1763" customFormat="1" ht="20.100000000000001" customHeight="1">
      <c r="A2" s="3046" t="str">
        <f>HYPERLINK("#業務所管課別目次!A1","【業務所管課別目次に戻る】")</f>
        <v>【業務所管課別目次に戻る】</v>
      </c>
      <c r="B2" s="3046"/>
      <c r="C2" s="3046"/>
      <c r="D2" s="3046"/>
      <c r="E2" s="1762"/>
      <c r="F2" s="1762"/>
    </row>
    <row r="3" spans="1:6" s="602" customFormat="1" ht="26.1" customHeight="1">
      <c r="A3" s="3079" t="s">
        <v>891</v>
      </c>
      <c r="B3" s="3079"/>
      <c r="C3" s="3079"/>
      <c r="D3" s="3079"/>
      <c r="E3" s="3079"/>
      <c r="F3" s="3079"/>
    </row>
    <row r="4" spans="1:6" s="532" customFormat="1" ht="15" customHeight="1">
      <c r="A4" s="111"/>
      <c r="B4" s="111"/>
      <c r="C4" s="111"/>
      <c r="D4" s="111"/>
      <c r="E4" s="111"/>
      <c r="F4" s="111"/>
    </row>
    <row r="5" spans="1:6" s="596" customFormat="1" ht="20.100000000000001" customHeight="1">
      <c r="A5" s="3201" t="s">
        <v>890</v>
      </c>
      <c r="B5" s="3202"/>
      <c r="C5" s="3202"/>
      <c r="D5" s="3202"/>
      <c r="E5" s="3202"/>
      <c r="F5" s="3202"/>
    </row>
    <row r="6" spans="1:6" s="532" customFormat="1" ht="15" customHeight="1">
      <c r="A6" s="33"/>
      <c r="B6" s="90"/>
      <c r="C6" s="90"/>
      <c r="D6" s="90"/>
      <c r="E6" s="90"/>
      <c r="F6" s="90"/>
    </row>
    <row r="7" spans="1:6" s="596" customFormat="1" ht="20.100000000000001" customHeight="1">
      <c r="A7" s="3200" t="s">
        <v>858</v>
      </c>
      <c r="B7" s="3200"/>
      <c r="C7" s="3200"/>
      <c r="D7" s="3200" t="s">
        <v>857</v>
      </c>
      <c r="E7" s="3200"/>
      <c r="F7" s="3200"/>
    </row>
    <row r="8" spans="1:6" s="532" customFormat="1" ht="14.25" customHeight="1" thickBot="1">
      <c r="A8" s="35"/>
      <c r="B8" s="90"/>
      <c r="C8" s="90"/>
      <c r="D8" s="90"/>
      <c r="E8" s="90"/>
      <c r="F8" s="90"/>
    </row>
    <row r="9" spans="1:6" s="533" customFormat="1" ht="18" customHeight="1" thickTop="1">
      <c r="A9" s="351" t="s">
        <v>825</v>
      </c>
      <c r="B9" s="350" t="s">
        <v>856</v>
      </c>
      <c r="C9" s="350" t="s">
        <v>823</v>
      </c>
      <c r="D9" s="581" t="s">
        <v>825</v>
      </c>
      <c r="E9" s="350" t="s">
        <v>856</v>
      </c>
      <c r="F9" s="350" t="s">
        <v>823</v>
      </c>
    </row>
    <row r="10" spans="1:6" s="532" customFormat="1" ht="18" customHeight="1">
      <c r="A10" s="90"/>
      <c r="B10" s="211" t="s">
        <v>819</v>
      </c>
      <c r="C10" s="133" t="s">
        <v>314</v>
      </c>
      <c r="D10" s="595"/>
      <c r="E10" s="211" t="s">
        <v>819</v>
      </c>
      <c r="F10" s="133" t="s">
        <v>314</v>
      </c>
    </row>
    <row r="11" spans="1:6" s="541" customFormat="1" ht="18" customHeight="1">
      <c r="A11" s="311" t="s">
        <v>818</v>
      </c>
      <c r="B11" s="542">
        <f>SUM(B12:B20)</f>
        <v>46238000</v>
      </c>
      <c r="C11" s="601">
        <f>ROUND(B11/B11*100,1)</f>
        <v>100</v>
      </c>
      <c r="D11" s="576" t="s">
        <v>818</v>
      </c>
      <c r="E11" s="542">
        <f>SUM(E12:E20)</f>
        <v>46238000</v>
      </c>
      <c r="F11" s="588">
        <f t="shared" ref="F11:F18" si="0">ROUND(E11/$E$11*100,1)</f>
        <v>100</v>
      </c>
    </row>
    <row r="12" spans="1:6" s="533" customFormat="1" ht="18" customHeight="1">
      <c r="A12" s="138" t="s">
        <v>889</v>
      </c>
      <c r="B12" s="538">
        <v>10425361</v>
      </c>
      <c r="C12" s="598">
        <f t="shared" ref="C12:C20" si="1">ROUND(B12/$B$11*100,1)</f>
        <v>22.5</v>
      </c>
      <c r="D12" s="572" t="s">
        <v>816</v>
      </c>
      <c r="E12" s="538">
        <v>599369</v>
      </c>
      <c r="F12" s="127">
        <f t="shared" si="0"/>
        <v>1.3</v>
      </c>
    </row>
    <row r="13" spans="1:6" s="533" customFormat="1" ht="18" customHeight="1">
      <c r="A13" s="138" t="s">
        <v>888</v>
      </c>
      <c r="B13" s="538">
        <v>2</v>
      </c>
      <c r="C13" s="598">
        <f t="shared" si="1"/>
        <v>0</v>
      </c>
      <c r="D13" s="600" t="s">
        <v>887</v>
      </c>
      <c r="E13" s="538">
        <v>31309885</v>
      </c>
      <c r="F13" s="127">
        <f t="shared" si="0"/>
        <v>67.7</v>
      </c>
    </row>
    <row r="14" spans="1:6" s="533" customFormat="1" ht="18" customHeight="1">
      <c r="A14" s="138" t="s">
        <v>835</v>
      </c>
      <c r="B14" s="538">
        <v>90</v>
      </c>
      <c r="C14" s="598">
        <f t="shared" si="1"/>
        <v>0</v>
      </c>
      <c r="D14" s="599" t="s">
        <v>886</v>
      </c>
      <c r="E14" s="538">
        <v>13523676</v>
      </c>
      <c r="F14" s="127">
        <f t="shared" si="0"/>
        <v>29.2</v>
      </c>
    </row>
    <row r="15" spans="1:6" s="533" customFormat="1" ht="18" customHeight="1">
      <c r="A15" s="138" t="s">
        <v>834</v>
      </c>
      <c r="B15" s="538">
        <v>1</v>
      </c>
      <c r="C15" s="598">
        <f t="shared" si="1"/>
        <v>0</v>
      </c>
      <c r="D15" s="599" t="s">
        <v>885</v>
      </c>
      <c r="E15" s="538">
        <v>1</v>
      </c>
      <c r="F15" s="127">
        <f t="shared" si="0"/>
        <v>0</v>
      </c>
    </row>
    <row r="16" spans="1:6" s="533" customFormat="1" ht="18" customHeight="1">
      <c r="A16" s="138" t="s">
        <v>884</v>
      </c>
      <c r="B16" s="538">
        <v>31317448</v>
      </c>
      <c r="C16" s="598">
        <f t="shared" si="1"/>
        <v>67.7</v>
      </c>
      <c r="D16" s="572" t="s">
        <v>883</v>
      </c>
      <c r="E16" s="538">
        <v>530067</v>
      </c>
      <c r="F16" s="127">
        <f t="shared" si="0"/>
        <v>1.1000000000000001</v>
      </c>
    </row>
    <row r="17" spans="1:6" s="533" customFormat="1" ht="18" customHeight="1">
      <c r="A17" s="138" t="s">
        <v>882</v>
      </c>
      <c r="B17" s="538">
        <v>1</v>
      </c>
      <c r="C17" s="598">
        <f t="shared" si="1"/>
        <v>0</v>
      </c>
      <c r="D17" s="572" t="s">
        <v>881</v>
      </c>
      <c r="E17" s="538">
        <v>75002</v>
      </c>
      <c r="F17" s="127">
        <f t="shared" si="0"/>
        <v>0.2</v>
      </c>
    </row>
    <row r="18" spans="1:6" s="533" customFormat="1" ht="18" customHeight="1">
      <c r="A18" s="138" t="s">
        <v>880</v>
      </c>
      <c r="B18" s="538">
        <v>4437089</v>
      </c>
      <c r="C18" s="598">
        <f t="shared" si="1"/>
        <v>9.6</v>
      </c>
      <c r="D18" s="572" t="s">
        <v>879</v>
      </c>
      <c r="E18" s="538">
        <v>200000</v>
      </c>
      <c r="F18" s="127">
        <f t="shared" si="0"/>
        <v>0.4</v>
      </c>
    </row>
    <row r="19" spans="1:6" s="533" customFormat="1" ht="18" customHeight="1">
      <c r="A19" s="138" t="s">
        <v>870</v>
      </c>
      <c r="B19" s="538">
        <v>1</v>
      </c>
      <c r="C19" s="598">
        <f t="shared" si="1"/>
        <v>0</v>
      </c>
      <c r="D19" s="572"/>
      <c r="E19" s="538"/>
      <c r="F19" s="127"/>
    </row>
    <row r="20" spans="1:6" s="533" customFormat="1" ht="18" customHeight="1">
      <c r="A20" s="537" t="s">
        <v>878</v>
      </c>
      <c r="B20" s="534">
        <v>58007</v>
      </c>
      <c r="C20" s="597">
        <f t="shared" si="1"/>
        <v>0.1</v>
      </c>
      <c r="D20" s="564"/>
      <c r="E20" s="534"/>
      <c r="F20" s="590"/>
    </row>
    <row r="21" spans="1:6" s="532" customFormat="1" ht="15" customHeight="1">
      <c r="A21" s="90"/>
      <c r="B21" s="90"/>
      <c r="C21" s="90"/>
      <c r="D21" s="90"/>
      <c r="E21" s="90"/>
      <c r="F21" s="90"/>
    </row>
    <row r="22" spans="1:6" s="532" customFormat="1" ht="15" customHeight="1">
      <c r="A22" s="90"/>
      <c r="B22" s="90"/>
      <c r="C22" s="90"/>
      <c r="D22" s="90"/>
      <c r="E22" s="90"/>
      <c r="F22" s="90"/>
    </row>
    <row r="23" spans="1:6" s="596" customFormat="1" ht="20.100000000000001" customHeight="1">
      <c r="A23" s="3201" t="s">
        <v>877</v>
      </c>
      <c r="B23" s="3201"/>
      <c r="C23" s="3201"/>
      <c r="D23" s="3201"/>
      <c r="E23" s="3201"/>
      <c r="F23" s="3201"/>
    </row>
    <row r="24" spans="1:6" s="532" customFormat="1" ht="15" customHeight="1">
      <c r="A24" s="33"/>
      <c r="B24" s="33"/>
      <c r="C24" s="33"/>
      <c r="D24" s="33"/>
      <c r="E24" s="33"/>
      <c r="F24" s="33"/>
    </row>
    <row r="25" spans="1:6" s="596" customFormat="1" ht="20.100000000000001" customHeight="1">
      <c r="A25" s="3200" t="s">
        <v>858</v>
      </c>
      <c r="B25" s="3200"/>
      <c r="C25" s="3200"/>
      <c r="D25" s="3200" t="s">
        <v>857</v>
      </c>
      <c r="E25" s="3200"/>
      <c r="F25" s="3200"/>
    </row>
    <row r="26" spans="1:6" s="532" customFormat="1" ht="15" customHeight="1" thickBot="1">
      <c r="A26" s="35"/>
      <c r="B26" s="90"/>
      <c r="C26" s="90"/>
      <c r="D26" s="90"/>
      <c r="E26" s="90"/>
      <c r="F26" s="90"/>
    </row>
    <row r="27" spans="1:6" s="533" customFormat="1" ht="18" customHeight="1" thickTop="1">
      <c r="A27" s="351" t="s">
        <v>866</v>
      </c>
      <c r="B27" s="350" t="s">
        <v>856</v>
      </c>
      <c r="C27" s="350" t="s">
        <v>823</v>
      </c>
      <c r="D27" s="581" t="s">
        <v>825</v>
      </c>
      <c r="E27" s="350" t="s">
        <v>856</v>
      </c>
      <c r="F27" s="350" t="s">
        <v>823</v>
      </c>
    </row>
    <row r="28" spans="1:6" s="532" customFormat="1" ht="18" customHeight="1">
      <c r="A28" s="51"/>
      <c r="B28" s="594" t="s">
        <v>819</v>
      </c>
      <c r="C28" s="42" t="s">
        <v>314</v>
      </c>
      <c r="D28" s="595"/>
      <c r="E28" s="594" t="s">
        <v>819</v>
      </c>
      <c r="F28" s="42" t="s">
        <v>314</v>
      </c>
    </row>
    <row r="29" spans="1:6" s="541" customFormat="1" ht="18" customHeight="1">
      <c r="A29" s="311" t="s">
        <v>818</v>
      </c>
      <c r="B29" s="575">
        <f>SUM( B30:B34)</f>
        <v>10798000</v>
      </c>
      <c r="C29" s="593">
        <f t="shared" ref="C29:C34" si="2">ROUND(B29/$B$29*100,1)</f>
        <v>100</v>
      </c>
      <c r="D29" s="576" t="s">
        <v>818</v>
      </c>
      <c r="E29" s="575">
        <f>SUM(E30:E34)</f>
        <v>10798000</v>
      </c>
      <c r="F29" s="588">
        <f t="shared" ref="F29:F34" si="3">ROUND(E29/$E$29*100,1)</f>
        <v>100</v>
      </c>
    </row>
    <row r="30" spans="1:6" s="533" customFormat="1" ht="18" customHeight="1">
      <c r="A30" s="138" t="s">
        <v>876</v>
      </c>
      <c r="B30" s="570">
        <v>4389342</v>
      </c>
      <c r="C30" s="592">
        <f t="shared" si="2"/>
        <v>40.6</v>
      </c>
      <c r="D30" s="572" t="s">
        <v>875</v>
      </c>
      <c r="E30" s="570">
        <v>325840</v>
      </c>
      <c r="F30" s="127">
        <f t="shared" si="3"/>
        <v>3</v>
      </c>
    </row>
    <row r="31" spans="1:6" s="533" customFormat="1" ht="18" customHeight="1">
      <c r="A31" s="138" t="s">
        <v>874</v>
      </c>
      <c r="B31" s="570">
        <v>1</v>
      </c>
      <c r="C31" s="592">
        <f t="shared" si="2"/>
        <v>0</v>
      </c>
      <c r="D31" s="572" t="s">
        <v>873</v>
      </c>
      <c r="E31" s="570">
        <v>9861162</v>
      </c>
      <c r="F31" s="127">
        <f t="shared" si="3"/>
        <v>91.3</v>
      </c>
    </row>
    <row r="32" spans="1:6" s="533" customFormat="1" ht="18" customHeight="1">
      <c r="A32" s="138" t="s">
        <v>872</v>
      </c>
      <c r="B32" s="570">
        <v>5988136</v>
      </c>
      <c r="C32" s="592">
        <f t="shared" si="2"/>
        <v>55.5</v>
      </c>
      <c r="D32" s="572" t="s">
        <v>871</v>
      </c>
      <c r="E32" s="570">
        <v>538697</v>
      </c>
      <c r="F32" s="127">
        <f t="shared" si="3"/>
        <v>5</v>
      </c>
    </row>
    <row r="33" spans="1:6" s="533" customFormat="1" ht="18" customHeight="1">
      <c r="A33" s="138" t="s">
        <v>870</v>
      </c>
      <c r="B33" s="570">
        <v>1</v>
      </c>
      <c r="C33" s="592">
        <f t="shared" si="2"/>
        <v>0</v>
      </c>
      <c r="D33" s="572" t="s">
        <v>852</v>
      </c>
      <c r="E33" s="586">
        <v>12301</v>
      </c>
      <c r="F33" s="127">
        <f t="shared" si="3"/>
        <v>0.1</v>
      </c>
    </row>
    <row r="34" spans="1:6" s="533" customFormat="1" ht="18" customHeight="1">
      <c r="A34" s="537" t="s">
        <v>869</v>
      </c>
      <c r="B34" s="566">
        <v>420520</v>
      </c>
      <c r="C34" s="591">
        <f t="shared" si="2"/>
        <v>3.9</v>
      </c>
      <c r="D34" s="564" t="s">
        <v>868</v>
      </c>
      <c r="E34" s="563">
        <v>60000</v>
      </c>
      <c r="F34" s="590">
        <f t="shared" si="3"/>
        <v>0.6</v>
      </c>
    </row>
    <row r="35" spans="1:6" s="532" customFormat="1" ht="15" customHeight="1">
      <c r="A35" s="90"/>
      <c r="B35" s="90"/>
      <c r="C35" s="90"/>
      <c r="D35" s="90"/>
      <c r="E35" s="90"/>
      <c r="F35" s="90"/>
    </row>
    <row r="36" spans="1:6" s="532" customFormat="1" ht="15" customHeight="1">
      <c r="A36" s="90"/>
      <c r="B36" s="90"/>
      <c r="C36" s="90"/>
      <c r="D36" s="90"/>
      <c r="E36" s="90"/>
      <c r="F36" s="90"/>
    </row>
    <row r="37" spans="1:6" s="589" customFormat="1" ht="20.100000000000001" customHeight="1">
      <c r="A37" s="3048" t="s">
        <v>867</v>
      </c>
      <c r="B37" s="3048"/>
      <c r="C37" s="3048"/>
      <c r="D37" s="3048"/>
      <c r="E37" s="3048"/>
      <c r="F37" s="3048"/>
    </row>
    <row r="38" spans="1:6" s="532" customFormat="1" ht="15" customHeight="1">
      <c r="A38" s="33"/>
      <c r="B38" s="33"/>
      <c r="C38" s="33"/>
      <c r="D38" s="33"/>
      <c r="E38" s="33"/>
      <c r="F38" s="33"/>
    </row>
    <row r="39" spans="1:6" s="582" customFormat="1" ht="20.100000000000001" customHeight="1">
      <c r="A39" s="3200" t="s">
        <v>858</v>
      </c>
      <c r="B39" s="3200"/>
      <c r="C39" s="3200"/>
      <c r="D39" s="3200" t="s">
        <v>857</v>
      </c>
      <c r="E39" s="3200"/>
      <c r="F39" s="3200"/>
    </row>
    <row r="40" spans="1:6" s="532" customFormat="1" ht="15" customHeight="1" thickBot="1">
      <c r="A40" s="35"/>
      <c r="B40" s="90"/>
      <c r="C40" s="90"/>
      <c r="D40" s="90"/>
      <c r="E40" s="90"/>
      <c r="F40" s="90"/>
    </row>
    <row r="41" spans="1:6" s="561" customFormat="1" ht="18" customHeight="1" thickTop="1">
      <c r="A41" s="351" t="s">
        <v>866</v>
      </c>
      <c r="B41" s="350" t="s">
        <v>856</v>
      </c>
      <c r="C41" s="350" t="s">
        <v>823</v>
      </c>
      <c r="D41" s="581" t="s">
        <v>825</v>
      </c>
      <c r="E41" s="350" t="s">
        <v>856</v>
      </c>
      <c r="F41" s="350" t="s">
        <v>823</v>
      </c>
    </row>
    <row r="42" spans="1:6" s="532" customFormat="1" ht="18" customHeight="1">
      <c r="A42" s="580"/>
      <c r="B42" s="472" t="s">
        <v>819</v>
      </c>
      <c r="C42" s="133" t="s">
        <v>314</v>
      </c>
      <c r="D42" s="578"/>
      <c r="E42" s="133" t="s">
        <v>819</v>
      </c>
      <c r="F42" s="133" t="s">
        <v>314</v>
      </c>
    </row>
    <row r="43" spans="1:6" s="573" customFormat="1" ht="18" customHeight="1">
      <c r="A43" s="311" t="s">
        <v>818</v>
      </c>
      <c r="B43" s="575">
        <f>SUM(B44:B52)</f>
        <v>42104000</v>
      </c>
      <c r="C43" s="577">
        <f t="shared" ref="C43:C52" si="4">ROUND(B43/$B$43*100,1)</f>
        <v>100</v>
      </c>
      <c r="D43" s="576" t="s">
        <v>818</v>
      </c>
      <c r="E43" s="575">
        <f>SUM(E44:E52)</f>
        <v>42104000</v>
      </c>
      <c r="F43" s="588">
        <f t="shared" ref="F43:F49" si="5">ROUND(E43/$E$43*100,1)</f>
        <v>100</v>
      </c>
    </row>
    <row r="44" spans="1:6" s="561" customFormat="1" ht="18" customHeight="1">
      <c r="A44" s="138" t="s">
        <v>865</v>
      </c>
      <c r="B44" s="570">
        <v>8590637</v>
      </c>
      <c r="C44" s="565">
        <f t="shared" si="4"/>
        <v>20.399999999999999</v>
      </c>
      <c r="D44" s="572" t="s">
        <v>816</v>
      </c>
      <c r="E44" s="570">
        <v>940874</v>
      </c>
      <c r="F44" s="127">
        <f t="shared" si="5"/>
        <v>2.2000000000000002</v>
      </c>
    </row>
    <row r="45" spans="1:6" s="561" customFormat="1" ht="18" customHeight="1">
      <c r="A45" s="138" t="s">
        <v>864</v>
      </c>
      <c r="B45" s="570">
        <v>1</v>
      </c>
      <c r="C45" s="565">
        <f t="shared" si="4"/>
        <v>0</v>
      </c>
      <c r="D45" s="572" t="s">
        <v>863</v>
      </c>
      <c r="E45" s="570">
        <v>38148926</v>
      </c>
      <c r="F45" s="127">
        <f t="shared" si="5"/>
        <v>90.6</v>
      </c>
    </row>
    <row r="46" spans="1:6" s="561" customFormat="1" ht="18" customHeight="1">
      <c r="A46" s="138" t="s">
        <v>834</v>
      </c>
      <c r="B46" s="570">
        <v>9662842</v>
      </c>
      <c r="C46" s="565">
        <f t="shared" si="4"/>
        <v>22.9</v>
      </c>
      <c r="D46" s="572" t="s">
        <v>862</v>
      </c>
      <c r="E46" s="570">
        <v>1813284</v>
      </c>
      <c r="F46" s="127">
        <f t="shared" si="5"/>
        <v>4.3</v>
      </c>
    </row>
    <row r="47" spans="1:6" s="561" customFormat="1" ht="18" customHeight="1">
      <c r="A47" s="138" t="s">
        <v>833</v>
      </c>
      <c r="B47" s="570">
        <v>5741948</v>
      </c>
      <c r="C47" s="565">
        <f t="shared" si="4"/>
        <v>13.6</v>
      </c>
      <c r="D47" s="572" t="s">
        <v>861</v>
      </c>
      <c r="E47" s="570">
        <v>1043736</v>
      </c>
      <c r="F47" s="127">
        <f t="shared" si="5"/>
        <v>2.5</v>
      </c>
    </row>
    <row r="48" spans="1:6" s="561" customFormat="1" ht="18" customHeight="1">
      <c r="A48" s="138" t="s">
        <v>860</v>
      </c>
      <c r="B48" s="570">
        <v>10594821</v>
      </c>
      <c r="C48" s="565">
        <f t="shared" si="4"/>
        <v>25.2</v>
      </c>
      <c r="D48" s="572" t="s">
        <v>807</v>
      </c>
      <c r="E48" s="570">
        <v>57180</v>
      </c>
      <c r="F48" s="127">
        <f t="shared" si="5"/>
        <v>0.1</v>
      </c>
    </row>
    <row r="49" spans="1:6" s="561" customFormat="1" ht="18" customHeight="1">
      <c r="A49" s="138" t="s">
        <v>832</v>
      </c>
      <c r="B49" s="570">
        <v>698</v>
      </c>
      <c r="C49" s="565">
        <f t="shared" si="4"/>
        <v>0</v>
      </c>
      <c r="D49" s="572" t="s">
        <v>806</v>
      </c>
      <c r="E49" s="570">
        <v>100000</v>
      </c>
      <c r="F49" s="127">
        <f t="shared" si="5"/>
        <v>0.2</v>
      </c>
    </row>
    <row r="50" spans="1:6" s="561" customFormat="1" ht="18" customHeight="1">
      <c r="A50" s="138" t="s">
        <v>830</v>
      </c>
      <c r="B50" s="570">
        <v>7512327</v>
      </c>
      <c r="C50" s="565">
        <f t="shared" si="4"/>
        <v>17.8</v>
      </c>
      <c r="D50" s="572"/>
      <c r="E50" s="570"/>
      <c r="F50" s="587"/>
    </row>
    <row r="51" spans="1:6" s="561" customFormat="1" ht="18" customHeight="1">
      <c r="A51" s="138" t="s">
        <v>829</v>
      </c>
      <c r="B51" s="570">
        <v>1</v>
      </c>
      <c r="C51" s="565">
        <f t="shared" si="4"/>
        <v>0</v>
      </c>
      <c r="D51" s="572"/>
      <c r="E51" s="586"/>
      <c r="F51" s="114"/>
    </row>
    <row r="52" spans="1:6" s="561" customFormat="1" ht="18" customHeight="1">
      <c r="A52" s="537" t="s">
        <v>828</v>
      </c>
      <c r="B52" s="566">
        <v>725</v>
      </c>
      <c r="C52" s="565">
        <f t="shared" si="4"/>
        <v>0</v>
      </c>
      <c r="D52" s="564"/>
      <c r="E52" s="585"/>
      <c r="F52" s="584"/>
    </row>
    <row r="53" spans="1:6" s="532" customFormat="1" ht="15" customHeight="1">
      <c r="A53" s="134"/>
      <c r="B53" s="134"/>
      <c r="C53" s="134"/>
      <c r="D53" s="583"/>
      <c r="E53" s="90"/>
      <c r="F53" s="90"/>
    </row>
    <row r="54" spans="1:6" s="532" customFormat="1" ht="15" customHeight="1">
      <c r="A54" s="90"/>
      <c r="B54" s="90"/>
      <c r="C54" s="90"/>
      <c r="D54" s="90"/>
      <c r="E54" s="90"/>
      <c r="F54" s="90"/>
    </row>
    <row r="55" spans="1:6" s="582" customFormat="1" ht="20.100000000000001" customHeight="1">
      <c r="A55" s="3048" t="s">
        <v>859</v>
      </c>
      <c r="B55" s="3048"/>
      <c r="C55" s="3048"/>
      <c r="D55" s="3048"/>
      <c r="E55" s="3048"/>
      <c r="F55" s="3048"/>
    </row>
    <row r="56" spans="1:6" s="532" customFormat="1" ht="15" customHeight="1">
      <c r="A56" s="33"/>
      <c r="B56" s="33"/>
      <c r="C56" s="33"/>
      <c r="D56" s="33"/>
      <c r="E56" s="33"/>
      <c r="F56" s="33"/>
    </row>
    <row r="57" spans="1:6" s="582" customFormat="1" ht="20.100000000000001" customHeight="1">
      <c r="A57" s="3200" t="s">
        <v>858</v>
      </c>
      <c r="B57" s="3200"/>
      <c r="C57" s="3200"/>
      <c r="D57" s="3200" t="s">
        <v>857</v>
      </c>
      <c r="E57" s="3200"/>
      <c r="F57" s="3200"/>
    </row>
    <row r="58" spans="1:6" s="532" customFormat="1" ht="15" customHeight="1" thickBot="1">
      <c r="A58" s="35"/>
      <c r="B58" s="90"/>
      <c r="C58" s="90"/>
      <c r="D58" s="90"/>
      <c r="E58" s="90"/>
      <c r="F58" s="90"/>
    </row>
    <row r="59" spans="1:6" s="561" customFormat="1" ht="18" customHeight="1" thickTop="1">
      <c r="A59" s="351" t="s">
        <v>825</v>
      </c>
      <c r="B59" s="350" t="s">
        <v>856</v>
      </c>
      <c r="C59" s="350" t="s">
        <v>823</v>
      </c>
      <c r="D59" s="581" t="s">
        <v>825</v>
      </c>
      <c r="E59" s="350" t="s">
        <v>856</v>
      </c>
      <c r="F59" s="350" t="s">
        <v>823</v>
      </c>
    </row>
    <row r="60" spans="1:6" s="532" customFormat="1" ht="18" customHeight="1">
      <c r="A60" s="580"/>
      <c r="B60" s="546" t="s">
        <v>819</v>
      </c>
      <c r="C60" s="579" t="s">
        <v>314</v>
      </c>
      <c r="D60" s="578"/>
      <c r="E60" s="211" t="s">
        <v>819</v>
      </c>
      <c r="F60" s="133" t="s">
        <v>314</v>
      </c>
    </row>
    <row r="61" spans="1:6" s="573" customFormat="1" ht="18" customHeight="1">
      <c r="A61" s="311" t="s">
        <v>818</v>
      </c>
      <c r="B61" s="575">
        <f>SUM(B62:B66)</f>
        <v>613000</v>
      </c>
      <c r="C61" s="577">
        <f t="shared" ref="C61:C66" si="6">ROUND(B61/$B$61*100,1)</f>
        <v>100</v>
      </c>
      <c r="D61" s="576" t="s">
        <v>818</v>
      </c>
      <c r="E61" s="575">
        <f>SUM(E62:E66)</f>
        <v>613000</v>
      </c>
      <c r="F61" s="574">
        <f>ROUND(E61/$E$61*100,1)</f>
        <v>100</v>
      </c>
    </row>
    <row r="62" spans="1:6" s="561" customFormat="1" ht="18" customHeight="1">
      <c r="A62" s="138" t="s">
        <v>855</v>
      </c>
      <c r="B62" s="570">
        <v>1</v>
      </c>
      <c r="C62" s="565">
        <f t="shared" si="6"/>
        <v>0</v>
      </c>
      <c r="D62" s="572" t="s">
        <v>854</v>
      </c>
      <c r="E62" s="570">
        <v>54044</v>
      </c>
      <c r="F62" s="571">
        <f>ROUND(E62/$E$61*100,1)</f>
        <v>8.8000000000000007</v>
      </c>
    </row>
    <row r="63" spans="1:6" s="561" customFormat="1" ht="18" customHeight="1">
      <c r="A63" s="138" t="s">
        <v>832</v>
      </c>
      <c r="B63" s="570">
        <v>1</v>
      </c>
      <c r="C63" s="565">
        <f t="shared" si="6"/>
        <v>0</v>
      </c>
      <c r="D63" s="572" t="s">
        <v>808</v>
      </c>
      <c r="E63" s="570">
        <v>109653</v>
      </c>
      <c r="F63" s="571">
        <f>ROUND(E63/$E$61*100,1)</f>
        <v>17.899999999999999</v>
      </c>
    </row>
    <row r="64" spans="1:6" s="561" customFormat="1" ht="18" customHeight="1">
      <c r="A64" s="138" t="s">
        <v>853</v>
      </c>
      <c r="B64" s="570">
        <v>473076</v>
      </c>
      <c r="C64" s="565">
        <f t="shared" si="6"/>
        <v>77.2</v>
      </c>
      <c r="D64" s="572" t="s">
        <v>852</v>
      </c>
      <c r="E64" s="570">
        <v>449303</v>
      </c>
      <c r="F64" s="571">
        <f>ROUND(E64/$E$61*100,1)</f>
        <v>73.3</v>
      </c>
    </row>
    <row r="65" spans="1:6" s="561" customFormat="1" ht="18" customHeight="1">
      <c r="A65" s="138" t="s">
        <v>829</v>
      </c>
      <c r="B65" s="570">
        <v>1</v>
      </c>
      <c r="C65" s="565">
        <f t="shared" si="6"/>
        <v>0</v>
      </c>
      <c r="D65" s="569"/>
      <c r="E65" s="568"/>
    </row>
    <row r="66" spans="1:6" s="561" customFormat="1" ht="18" customHeight="1">
      <c r="A66" s="567" t="s">
        <v>828</v>
      </c>
      <c r="B66" s="566">
        <v>139921</v>
      </c>
      <c r="C66" s="565">
        <f t="shared" si="6"/>
        <v>22.8</v>
      </c>
      <c r="D66" s="564"/>
      <c r="E66" s="563"/>
      <c r="F66" s="562"/>
    </row>
    <row r="67" spans="1:6" s="532" customFormat="1" ht="15" customHeight="1">
      <c r="A67" s="91" t="s">
        <v>851</v>
      </c>
      <c r="B67" s="134"/>
      <c r="C67" s="134"/>
      <c r="D67" s="90"/>
      <c r="E67" s="90"/>
      <c r="F67" s="90"/>
    </row>
    <row r="68" spans="1:6" s="532" customFormat="1" ht="15" customHeight="1">
      <c r="A68" s="35" t="s">
        <v>850</v>
      </c>
      <c r="B68" s="90"/>
      <c r="C68" s="90"/>
      <c r="D68" s="90"/>
      <c r="E68" s="90"/>
      <c r="F68" s="90"/>
    </row>
    <row r="69" spans="1:6" s="532" customFormat="1" ht="15" customHeight="1">
      <c r="A69" s="125" t="s">
        <v>803</v>
      </c>
      <c r="B69" s="90"/>
      <c r="C69" s="90"/>
      <c r="D69" s="90"/>
      <c r="E69" s="90"/>
      <c r="F69" s="90"/>
    </row>
  </sheetData>
  <mergeCells count="15">
    <mergeCell ref="A1:D1"/>
    <mergeCell ref="A2:D2"/>
    <mergeCell ref="A55:F55"/>
    <mergeCell ref="A37:F37"/>
    <mergeCell ref="A39:C39"/>
    <mergeCell ref="D39:F39"/>
    <mergeCell ref="A57:C57"/>
    <mergeCell ref="D57:F57"/>
    <mergeCell ref="A25:C25"/>
    <mergeCell ref="D25:F25"/>
    <mergeCell ref="A3:F3"/>
    <mergeCell ref="A23:F23"/>
    <mergeCell ref="A5:F5"/>
    <mergeCell ref="A7:C7"/>
    <mergeCell ref="D7:F7"/>
  </mergeCells>
  <phoneticPr fontId="20"/>
  <pageMargins left="0.62992125984251968" right="0.62992125984251968" top="0.74803149606299213" bottom="0.74803149606299213" header="0.31496062992125984" footer="0.31496062992125984"/>
  <headerFooter alignWithMargins="0"/>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Normal="100" zoomScaleSheetLayoutView="100" workbookViewId="0">
      <selection activeCell="D7" sqref="D7"/>
    </sheetView>
  </sheetViews>
  <sheetFormatPr defaultColWidth="8.75" defaultRowHeight="13.5"/>
  <cols>
    <col min="1" max="8" width="8.75" style="1766" customWidth="1"/>
    <col min="9" max="9" width="14.375" style="1766" customWidth="1"/>
    <col min="10" max="256" width="8.75" style="1766"/>
    <col min="257" max="264" width="8.75" style="1766" customWidth="1"/>
    <col min="265" max="265" width="14.375" style="1766" customWidth="1"/>
    <col min="266" max="512" width="8.75" style="1766"/>
    <col min="513" max="520" width="8.75" style="1766" customWidth="1"/>
    <col min="521" max="521" width="14.375" style="1766" customWidth="1"/>
    <col min="522" max="768" width="8.75" style="1766"/>
    <col min="769" max="776" width="8.75" style="1766" customWidth="1"/>
    <col min="777" max="777" width="14.375" style="1766" customWidth="1"/>
    <col min="778" max="1024" width="8.75" style="1766"/>
    <col min="1025" max="1032" width="8.75" style="1766" customWidth="1"/>
    <col min="1033" max="1033" width="14.375" style="1766" customWidth="1"/>
    <col min="1034" max="1280" width="8.75" style="1766"/>
    <col min="1281" max="1288" width="8.75" style="1766" customWidth="1"/>
    <col min="1289" max="1289" width="14.375" style="1766" customWidth="1"/>
    <col min="1290" max="1536" width="8.75" style="1766"/>
    <col min="1537" max="1544" width="8.75" style="1766" customWidth="1"/>
    <col min="1545" max="1545" width="14.375" style="1766" customWidth="1"/>
    <col min="1546" max="1792" width="8.75" style="1766"/>
    <col min="1793" max="1800" width="8.75" style="1766" customWidth="1"/>
    <col min="1801" max="1801" width="14.375" style="1766" customWidth="1"/>
    <col min="1802" max="2048" width="8.75" style="1766"/>
    <col min="2049" max="2056" width="8.75" style="1766" customWidth="1"/>
    <col min="2057" max="2057" width="14.375" style="1766" customWidth="1"/>
    <col min="2058" max="2304" width="8.75" style="1766"/>
    <col min="2305" max="2312" width="8.75" style="1766" customWidth="1"/>
    <col min="2313" max="2313" width="14.375" style="1766" customWidth="1"/>
    <col min="2314" max="2560" width="8.75" style="1766"/>
    <col min="2561" max="2568" width="8.75" style="1766" customWidth="1"/>
    <col min="2569" max="2569" width="14.375" style="1766" customWidth="1"/>
    <col min="2570" max="2816" width="8.75" style="1766"/>
    <col min="2817" max="2824" width="8.75" style="1766" customWidth="1"/>
    <col min="2825" max="2825" width="14.375" style="1766" customWidth="1"/>
    <col min="2826" max="3072" width="8.75" style="1766"/>
    <col min="3073" max="3080" width="8.75" style="1766" customWidth="1"/>
    <col min="3081" max="3081" width="14.375" style="1766" customWidth="1"/>
    <col min="3082" max="3328" width="8.75" style="1766"/>
    <col min="3329" max="3336" width="8.75" style="1766" customWidth="1"/>
    <col min="3337" max="3337" width="14.375" style="1766" customWidth="1"/>
    <col min="3338" max="3584" width="8.75" style="1766"/>
    <col min="3585" max="3592" width="8.75" style="1766" customWidth="1"/>
    <col min="3593" max="3593" width="14.375" style="1766" customWidth="1"/>
    <col min="3594" max="3840" width="8.75" style="1766"/>
    <col min="3841" max="3848" width="8.75" style="1766" customWidth="1"/>
    <col min="3849" max="3849" width="14.375" style="1766" customWidth="1"/>
    <col min="3850" max="4096" width="8.75" style="1766"/>
    <col min="4097" max="4104" width="8.75" style="1766" customWidth="1"/>
    <col min="4105" max="4105" width="14.375" style="1766" customWidth="1"/>
    <col min="4106" max="4352" width="8.75" style="1766"/>
    <col min="4353" max="4360" width="8.75" style="1766" customWidth="1"/>
    <col min="4361" max="4361" width="14.375" style="1766" customWidth="1"/>
    <col min="4362" max="4608" width="8.75" style="1766"/>
    <col min="4609" max="4616" width="8.75" style="1766" customWidth="1"/>
    <col min="4617" max="4617" width="14.375" style="1766" customWidth="1"/>
    <col min="4618" max="4864" width="8.75" style="1766"/>
    <col min="4865" max="4872" width="8.75" style="1766" customWidth="1"/>
    <col min="4873" max="4873" width="14.375" style="1766" customWidth="1"/>
    <col min="4874" max="5120" width="8.75" style="1766"/>
    <col min="5121" max="5128" width="8.75" style="1766" customWidth="1"/>
    <col min="5129" max="5129" width="14.375" style="1766" customWidth="1"/>
    <col min="5130" max="5376" width="8.75" style="1766"/>
    <col min="5377" max="5384" width="8.75" style="1766" customWidth="1"/>
    <col min="5385" max="5385" width="14.375" style="1766" customWidth="1"/>
    <col min="5386" max="5632" width="8.75" style="1766"/>
    <col min="5633" max="5640" width="8.75" style="1766" customWidth="1"/>
    <col min="5641" max="5641" width="14.375" style="1766" customWidth="1"/>
    <col min="5642" max="5888" width="8.75" style="1766"/>
    <col min="5889" max="5896" width="8.75" style="1766" customWidth="1"/>
    <col min="5897" max="5897" width="14.375" style="1766" customWidth="1"/>
    <col min="5898" max="6144" width="8.75" style="1766"/>
    <col min="6145" max="6152" width="8.75" style="1766" customWidth="1"/>
    <col min="6153" max="6153" width="14.375" style="1766" customWidth="1"/>
    <col min="6154" max="6400" width="8.75" style="1766"/>
    <col min="6401" max="6408" width="8.75" style="1766" customWidth="1"/>
    <col min="6409" max="6409" width="14.375" style="1766" customWidth="1"/>
    <col min="6410" max="6656" width="8.75" style="1766"/>
    <col min="6657" max="6664" width="8.75" style="1766" customWidth="1"/>
    <col min="6665" max="6665" width="14.375" style="1766" customWidth="1"/>
    <col min="6666" max="6912" width="8.75" style="1766"/>
    <col min="6913" max="6920" width="8.75" style="1766" customWidth="1"/>
    <col min="6921" max="6921" width="14.375" style="1766" customWidth="1"/>
    <col min="6922" max="7168" width="8.75" style="1766"/>
    <col min="7169" max="7176" width="8.75" style="1766" customWidth="1"/>
    <col min="7177" max="7177" width="14.375" style="1766" customWidth="1"/>
    <col min="7178" max="7424" width="8.75" style="1766"/>
    <col min="7425" max="7432" width="8.75" style="1766" customWidth="1"/>
    <col min="7433" max="7433" width="14.375" style="1766" customWidth="1"/>
    <col min="7434" max="7680" width="8.75" style="1766"/>
    <col min="7681" max="7688" width="8.75" style="1766" customWidth="1"/>
    <col min="7689" max="7689" width="14.375" style="1766" customWidth="1"/>
    <col min="7690" max="7936" width="8.75" style="1766"/>
    <col min="7937" max="7944" width="8.75" style="1766" customWidth="1"/>
    <col min="7945" max="7945" width="14.375" style="1766" customWidth="1"/>
    <col min="7946" max="8192" width="8.75" style="1766"/>
    <col min="8193" max="8200" width="8.75" style="1766" customWidth="1"/>
    <col min="8201" max="8201" width="14.375" style="1766" customWidth="1"/>
    <col min="8202" max="8448" width="8.75" style="1766"/>
    <col min="8449" max="8456" width="8.75" style="1766" customWidth="1"/>
    <col min="8457" max="8457" width="14.375" style="1766" customWidth="1"/>
    <col min="8458" max="8704" width="8.75" style="1766"/>
    <col min="8705" max="8712" width="8.75" style="1766" customWidth="1"/>
    <col min="8713" max="8713" width="14.375" style="1766" customWidth="1"/>
    <col min="8714" max="8960" width="8.75" style="1766"/>
    <col min="8961" max="8968" width="8.75" style="1766" customWidth="1"/>
    <col min="8969" max="8969" width="14.375" style="1766" customWidth="1"/>
    <col min="8970" max="9216" width="8.75" style="1766"/>
    <col min="9217" max="9224" width="8.75" style="1766" customWidth="1"/>
    <col min="9225" max="9225" width="14.375" style="1766" customWidth="1"/>
    <col min="9226" max="9472" width="8.75" style="1766"/>
    <col min="9473" max="9480" width="8.75" style="1766" customWidth="1"/>
    <col min="9481" max="9481" width="14.375" style="1766" customWidth="1"/>
    <col min="9482" max="9728" width="8.75" style="1766"/>
    <col min="9729" max="9736" width="8.75" style="1766" customWidth="1"/>
    <col min="9737" max="9737" width="14.375" style="1766" customWidth="1"/>
    <col min="9738" max="9984" width="8.75" style="1766"/>
    <col min="9985" max="9992" width="8.75" style="1766" customWidth="1"/>
    <col min="9993" max="9993" width="14.375" style="1766" customWidth="1"/>
    <col min="9994" max="10240" width="8.75" style="1766"/>
    <col min="10241" max="10248" width="8.75" style="1766" customWidth="1"/>
    <col min="10249" max="10249" width="14.375" style="1766" customWidth="1"/>
    <col min="10250" max="10496" width="8.75" style="1766"/>
    <col min="10497" max="10504" width="8.75" style="1766" customWidth="1"/>
    <col min="10505" max="10505" width="14.375" style="1766" customWidth="1"/>
    <col min="10506" max="10752" width="8.75" style="1766"/>
    <col min="10753" max="10760" width="8.75" style="1766" customWidth="1"/>
    <col min="10761" max="10761" width="14.375" style="1766" customWidth="1"/>
    <col min="10762" max="11008" width="8.75" style="1766"/>
    <col min="11009" max="11016" width="8.75" style="1766" customWidth="1"/>
    <col min="11017" max="11017" width="14.375" style="1766" customWidth="1"/>
    <col min="11018" max="11264" width="8.75" style="1766"/>
    <col min="11265" max="11272" width="8.75" style="1766" customWidth="1"/>
    <col min="11273" max="11273" width="14.375" style="1766" customWidth="1"/>
    <col min="11274" max="11520" width="8.75" style="1766"/>
    <col min="11521" max="11528" width="8.75" style="1766" customWidth="1"/>
    <col min="11529" max="11529" width="14.375" style="1766" customWidth="1"/>
    <col min="11530" max="11776" width="8.75" style="1766"/>
    <col min="11777" max="11784" width="8.75" style="1766" customWidth="1"/>
    <col min="11785" max="11785" width="14.375" style="1766" customWidth="1"/>
    <col min="11786" max="12032" width="8.75" style="1766"/>
    <col min="12033" max="12040" width="8.75" style="1766" customWidth="1"/>
    <col min="12041" max="12041" width="14.375" style="1766" customWidth="1"/>
    <col min="12042" max="12288" width="8.75" style="1766"/>
    <col min="12289" max="12296" width="8.75" style="1766" customWidth="1"/>
    <col min="12297" max="12297" width="14.375" style="1766" customWidth="1"/>
    <col min="12298" max="12544" width="8.75" style="1766"/>
    <col min="12545" max="12552" width="8.75" style="1766" customWidth="1"/>
    <col min="12553" max="12553" width="14.375" style="1766" customWidth="1"/>
    <col min="12554" max="12800" width="8.75" style="1766"/>
    <col min="12801" max="12808" width="8.75" style="1766" customWidth="1"/>
    <col min="12809" max="12809" width="14.375" style="1766" customWidth="1"/>
    <col min="12810" max="13056" width="8.75" style="1766"/>
    <col min="13057" max="13064" width="8.75" style="1766" customWidth="1"/>
    <col min="13065" max="13065" width="14.375" style="1766" customWidth="1"/>
    <col min="13066" max="13312" width="8.75" style="1766"/>
    <col min="13313" max="13320" width="8.75" style="1766" customWidth="1"/>
    <col min="13321" max="13321" width="14.375" style="1766" customWidth="1"/>
    <col min="13322" max="13568" width="8.75" style="1766"/>
    <col min="13569" max="13576" width="8.75" style="1766" customWidth="1"/>
    <col min="13577" max="13577" width="14.375" style="1766" customWidth="1"/>
    <col min="13578" max="13824" width="8.75" style="1766"/>
    <col min="13825" max="13832" width="8.75" style="1766" customWidth="1"/>
    <col min="13833" max="13833" width="14.375" style="1766" customWidth="1"/>
    <col min="13834" max="14080" width="8.75" style="1766"/>
    <col min="14081" max="14088" width="8.75" style="1766" customWidth="1"/>
    <col min="14089" max="14089" width="14.375" style="1766" customWidth="1"/>
    <col min="14090" max="14336" width="8.75" style="1766"/>
    <col min="14337" max="14344" width="8.75" style="1766" customWidth="1"/>
    <col min="14345" max="14345" width="14.375" style="1766" customWidth="1"/>
    <col min="14346" max="14592" width="8.75" style="1766"/>
    <col min="14593" max="14600" width="8.75" style="1766" customWidth="1"/>
    <col min="14601" max="14601" width="14.375" style="1766" customWidth="1"/>
    <col min="14602" max="14848" width="8.75" style="1766"/>
    <col min="14849" max="14856" width="8.75" style="1766" customWidth="1"/>
    <col min="14857" max="14857" width="14.375" style="1766" customWidth="1"/>
    <col min="14858" max="15104" width="8.75" style="1766"/>
    <col min="15105" max="15112" width="8.75" style="1766" customWidth="1"/>
    <col min="15113" max="15113" width="14.375" style="1766" customWidth="1"/>
    <col min="15114" max="15360" width="8.75" style="1766"/>
    <col min="15361" max="15368" width="8.75" style="1766" customWidth="1"/>
    <col min="15369" max="15369" width="14.375" style="1766" customWidth="1"/>
    <col min="15370" max="15616" width="8.75" style="1766"/>
    <col min="15617" max="15624" width="8.75" style="1766" customWidth="1"/>
    <col min="15625" max="15625" width="14.375" style="1766" customWidth="1"/>
    <col min="15626" max="15872" width="8.75" style="1766"/>
    <col min="15873" max="15880" width="8.75" style="1766" customWidth="1"/>
    <col min="15881" max="15881" width="14.375" style="1766" customWidth="1"/>
    <col min="15882" max="16128" width="8.75" style="1766"/>
    <col min="16129" max="16136" width="8.75" style="1766" customWidth="1"/>
    <col min="16137" max="16137" width="14.375" style="1766" customWidth="1"/>
    <col min="16138" max="16384" width="8.75" style="1766"/>
  </cols>
  <sheetData>
    <row r="1" spans="1:9" ht="30" customHeight="1">
      <c r="A1" s="3034" t="s">
        <v>3112</v>
      </c>
      <c r="B1" s="3034"/>
      <c r="C1" s="3034"/>
      <c r="D1" s="3034"/>
      <c r="E1" s="3034"/>
      <c r="F1" s="3034"/>
      <c r="G1" s="3034"/>
      <c r="H1" s="3034"/>
      <c r="I1" s="3034"/>
    </row>
    <row r="2" spans="1:9" ht="30" customHeight="1">
      <c r="A2" s="1767"/>
      <c r="B2" s="1767"/>
      <c r="C2" s="1767"/>
      <c r="D2" s="1767"/>
      <c r="E2" s="1767"/>
      <c r="F2" s="1767"/>
      <c r="G2" s="1767"/>
      <c r="H2" s="1767"/>
      <c r="I2" s="1767"/>
    </row>
    <row r="3" spans="1:9" ht="30" customHeight="1">
      <c r="A3" s="1768" t="s">
        <v>3113</v>
      </c>
    </row>
    <row r="4" spans="1:9" ht="30" customHeight="1">
      <c r="A4" s="1768" t="s">
        <v>3114</v>
      </c>
    </row>
    <row r="5" spans="1:9" ht="30" customHeight="1">
      <c r="A5" s="1768" t="s">
        <v>3115</v>
      </c>
    </row>
    <row r="6" spans="1:9" ht="30" customHeight="1">
      <c r="A6" s="1768" t="s">
        <v>5155</v>
      </c>
    </row>
    <row r="7" spans="1:9" ht="30" customHeight="1">
      <c r="A7" s="1768" t="s">
        <v>3116</v>
      </c>
    </row>
    <row r="8" spans="1:9" ht="30" customHeight="1">
      <c r="A8" s="1768" t="s">
        <v>3117</v>
      </c>
    </row>
    <row r="9" spans="1:9" ht="30" customHeight="1">
      <c r="A9" s="1768" t="s">
        <v>3118</v>
      </c>
    </row>
    <row r="10" spans="1:9" ht="30" customHeight="1">
      <c r="A10" s="1768" t="s">
        <v>3119</v>
      </c>
    </row>
    <row r="11" spans="1:9" ht="30" customHeight="1">
      <c r="A11" s="1768" t="s">
        <v>3120</v>
      </c>
    </row>
    <row r="12" spans="1:9" ht="30" customHeight="1">
      <c r="A12" s="1768" t="s">
        <v>3121</v>
      </c>
    </row>
    <row r="13" spans="1:9" ht="30" customHeight="1">
      <c r="A13" s="1768" t="s">
        <v>3122</v>
      </c>
    </row>
    <row r="14" spans="1:9" ht="30" customHeight="1">
      <c r="A14" s="1768" t="s">
        <v>3123</v>
      </c>
    </row>
    <row r="15" spans="1:9" ht="30" customHeight="1">
      <c r="A15" s="1768" t="s">
        <v>3124</v>
      </c>
    </row>
    <row r="16" spans="1:9" ht="30" customHeight="1">
      <c r="A16" s="1768" t="s">
        <v>3125</v>
      </c>
    </row>
    <row r="17" spans="1:8" ht="30" customHeight="1">
      <c r="A17" s="1768" t="s">
        <v>3126</v>
      </c>
    </row>
    <row r="18" spans="1:8" ht="30" customHeight="1">
      <c r="A18" s="1768" t="s">
        <v>3127</v>
      </c>
    </row>
    <row r="19" spans="1:8" ht="30" customHeight="1">
      <c r="A19" s="1768" t="s">
        <v>3128</v>
      </c>
    </row>
    <row r="20" spans="1:8" ht="30" customHeight="1">
      <c r="A20" s="1768" t="s">
        <v>3129</v>
      </c>
    </row>
    <row r="21" spans="1:8" ht="30" customHeight="1">
      <c r="A21" s="1768" t="s">
        <v>3130</v>
      </c>
    </row>
    <row r="22" spans="1:8" ht="30" customHeight="1">
      <c r="A22" s="1768" t="s">
        <v>3131</v>
      </c>
    </row>
    <row r="23" spans="1:8" ht="30" customHeight="1">
      <c r="A23" s="1768" t="s">
        <v>3132</v>
      </c>
    </row>
    <row r="24" spans="1:8" ht="30" customHeight="1">
      <c r="A24" s="1768" t="s">
        <v>3133</v>
      </c>
    </row>
    <row r="25" spans="1:8" ht="30" customHeight="1">
      <c r="A25" s="1768" t="s">
        <v>3134</v>
      </c>
    </row>
    <row r="26" spans="1:8" ht="30" customHeight="1">
      <c r="A26" s="1768" t="s">
        <v>3135</v>
      </c>
    </row>
    <row r="27" spans="1:8" ht="30" customHeight="1">
      <c r="A27" s="1768" t="s">
        <v>3136</v>
      </c>
    </row>
    <row r="28" spans="1:8" ht="14.25">
      <c r="A28" s="1768"/>
    </row>
    <row r="29" spans="1:8" ht="14.25">
      <c r="A29" s="1768"/>
      <c r="H29" s="1769"/>
    </row>
    <row r="30" spans="1:8" ht="14.25">
      <c r="A30" s="1768"/>
    </row>
    <row r="31" spans="1:8" ht="14.25">
      <c r="A31" s="1768"/>
    </row>
    <row r="32" spans="1:8" ht="14.25">
      <c r="A32" s="1768"/>
    </row>
    <row r="33" spans="1:1" ht="14.25">
      <c r="A33" s="1768"/>
    </row>
    <row r="34" spans="1:1" ht="14.25">
      <c r="A34" s="1768"/>
    </row>
    <row r="35" spans="1:1" ht="14.25">
      <c r="A35" s="1768"/>
    </row>
    <row r="36" spans="1:1" ht="14.25">
      <c r="A36" s="1768"/>
    </row>
    <row r="37" spans="1:1" ht="14.25">
      <c r="A37" s="1768"/>
    </row>
    <row r="38" spans="1:1" ht="14.25">
      <c r="A38" s="1768"/>
    </row>
    <row r="39" spans="1:1" ht="14.25">
      <c r="A39" s="1768"/>
    </row>
    <row r="40" spans="1:1" ht="14.25">
      <c r="A40" s="1768"/>
    </row>
    <row r="41" spans="1:1" ht="14.25">
      <c r="A41" s="1768"/>
    </row>
    <row r="42" spans="1:1" ht="14.25">
      <c r="A42" s="1768"/>
    </row>
    <row r="43" spans="1:1" ht="14.25">
      <c r="A43" s="1768"/>
    </row>
    <row r="44" spans="1:1" ht="14.25">
      <c r="A44" s="1768"/>
    </row>
    <row r="45" spans="1:1" ht="14.25">
      <c r="A45" s="1768"/>
    </row>
    <row r="46" spans="1:1" ht="14.25">
      <c r="A46" s="1768"/>
    </row>
    <row r="47" spans="1:1" ht="14.25">
      <c r="A47" s="1768"/>
    </row>
    <row r="48" spans="1:1" ht="14.25">
      <c r="A48" s="1768"/>
    </row>
    <row r="49" spans="1:1" ht="14.25">
      <c r="A49" s="1768"/>
    </row>
    <row r="50" spans="1:1" ht="14.25">
      <c r="A50" s="1768"/>
    </row>
    <row r="51" spans="1:1" ht="14.25">
      <c r="A51" s="1768"/>
    </row>
    <row r="52" spans="1:1" ht="14.25">
      <c r="A52" s="1768"/>
    </row>
    <row r="53" spans="1:1" ht="14.25">
      <c r="A53" s="1768"/>
    </row>
    <row r="54" spans="1:1" ht="14.25">
      <c r="A54" s="1768"/>
    </row>
    <row r="55" spans="1:1" ht="14.25">
      <c r="A55" s="1768"/>
    </row>
    <row r="56" spans="1:1" ht="14.25">
      <c r="A56" s="1768"/>
    </row>
    <row r="57" spans="1:1" ht="14.25">
      <c r="A57" s="1769"/>
    </row>
  </sheetData>
  <mergeCells count="1">
    <mergeCell ref="A1:I1"/>
  </mergeCells>
  <phoneticPr fontId="20"/>
  <pageMargins left="0.78740157480314965" right="0.78740157480314965" top="0.98425196850393704" bottom="0.98425196850393704" header="0.51181102362204722" footer="0.5118110236220472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zoomScaleNormal="100" zoomScaleSheetLayoutView="100" workbookViewId="0">
      <selection activeCell="F13" sqref="F13"/>
    </sheetView>
  </sheetViews>
  <sheetFormatPr defaultColWidth="9" defaultRowHeight="13.5"/>
  <cols>
    <col min="1" max="1" width="29.5" style="1" customWidth="1"/>
    <col min="2" max="6" width="19.125" style="1" customWidth="1"/>
    <col min="7" max="16384" width="9" style="1"/>
  </cols>
  <sheetData>
    <row r="1" spans="1:6" s="1763" customFormat="1" ht="20.100000000000001" customHeight="1">
      <c r="A1" s="3046" t="str">
        <f>HYPERLINK("#目次!A1","【目次に戻る】")</f>
        <v>【目次に戻る】</v>
      </c>
      <c r="B1" s="3046"/>
      <c r="C1" s="3046"/>
      <c r="D1" s="3046"/>
      <c r="E1" s="1762"/>
      <c r="F1" s="1762"/>
    </row>
    <row r="2" spans="1:6" s="1763" customFormat="1" ht="20.100000000000001" customHeight="1">
      <c r="A2" s="3046" t="str">
        <f>HYPERLINK("#業務所管課別目次!A1","【業務所管課別目次に戻る】")</f>
        <v>【業務所管課別目次に戻る】</v>
      </c>
      <c r="B2" s="3046"/>
      <c r="C2" s="3046"/>
      <c r="D2" s="3046"/>
      <c r="E2" s="1762"/>
      <c r="F2" s="1762"/>
    </row>
    <row r="3" spans="1:6" s="401" customFormat="1" ht="26.1" customHeight="1">
      <c r="A3" s="3047" t="s">
        <v>903</v>
      </c>
      <c r="B3" s="3047"/>
      <c r="C3" s="3047"/>
      <c r="D3" s="3047"/>
      <c r="E3" s="3047"/>
      <c r="F3" s="3047"/>
    </row>
    <row r="4" spans="1:6" s="90" customFormat="1" ht="15" customHeight="1">
      <c r="A4" s="33"/>
      <c r="B4" s="33"/>
      <c r="C4" s="33"/>
      <c r="D4" s="33"/>
      <c r="E4" s="33"/>
    </row>
    <row r="5" spans="1:6" s="141" customFormat="1" ht="20.100000000000001" customHeight="1">
      <c r="A5" s="3048" t="s">
        <v>848</v>
      </c>
      <c r="B5" s="3048"/>
      <c r="C5" s="3048"/>
      <c r="D5" s="3048"/>
      <c r="E5" s="3048"/>
      <c r="F5" s="3048"/>
    </row>
    <row r="6" spans="1:6" s="90" customFormat="1" ht="15" customHeight="1" thickBot="1">
      <c r="A6" s="35" t="s">
        <v>898</v>
      </c>
    </row>
    <row r="7" spans="1:6" s="24" customFormat="1" ht="18" customHeight="1" thickTop="1">
      <c r="A7" s="613" t="s">
        <v>825</v>
      </c>
      <c r="B7" s="350" t="s">
        <v>897</v>
      </c>
      <c r="C7" s="350" t="s">
        <v>896</v>
      </c>
      <c r="D7" s="350" t="s">
        <v>895</v>
      </c>
      <c r="E7" s="350" t="s">
        <v>660</v>
      </c>
      <c r="F7" s="350" t="s">
        <v>894</v>
      </c>
    </row>
    <row r="8" spans="1:6" s="310" customFormat="1" ht="18" customHeight="1">
      <c r="A8" s="612" t="s">
        <v>818</v>
      </c>
      <c r="B8" s="611">
        <v>196065940735</v>
      </c>
      <c r="C8" s="611">
        <v>208147683724</v>
      </c>
      <c r="D8" s="611">
        <v>204869074794</v>
      </c>
      <c r="E8" s="611">
        <v>210710266692</v>
      </c>
      <c r="F8" s="611">
        <f>SUM(F9:F29)</f>
        <v>274291723177</v>
      </c>
    </row>
    <row r="9" spans="1:6" s="24" customFormat="1" ht="18" customHeight="1">
      <c r="A9" s="354" t="s">
        <v>846</v>
      </c>
      <c r="B9" s="605">
        <v>33003364073</v>
      </c>
      <c r="C9" s="605">
        <v>33297490015</v>
      </c>
      <c r="D9" s="605">
        <v>34143571063</v>
      </c>
      <c r="E9" s="605">
        <v>35117606869</v>
      </c>
      <c r="F9" s="605">
        <v>35416189333</v>
      </c>
    </row>
    <row r="10" spans="1:6" s="24" customFormat="1" ht="18" customHeight="1">
      <c r="A10" s="354" t="s">
        <v>845</v>
      </c>
      <c r="B10" s="605">
        <v>647511001</v>
      </c>
      <c r="C10" s="605">
        <v>637641000</v>
      </c>
      <c r="D10" s="605">
        <v>661223000</v>
      </c>
      <c r="E10" s="605">
        <v>687380069</v>
      </c>
      <c r="F10" s="605">
        <v>701957001</v>
      </c>
    </row>
    <row r="11" spans="1:6" s="24" customFormat="1" ht="18" customHeight="1">
      <c r="A11" s="354" t="s">
        <v>844</v>
      </c>
      <c r="B11" s="605">
        <v>116908000</v>
      </c>
      <c r="C11" s="605">
        <v>124285000</v>
      </c>
      <c r="D11" s="605">
        <v>132214000</v>
      </c>
      <c r="E11" s="605">
        <v>99993000</v>
      </c>
      <c r="F11" s="605">
        <v>95763000</v>
      </c>
    </row>
    <row r="12" spans="1:6" s="24" customFormat="1" ht="18" customHeight="1">
      <c r="A12" s="354" t="s">
        <v>902</v>
      </c>
      <c r="B12" s="605">
        <v>381528000</v>
      </c>
      <c r="C12" s="605">
        <v>511922000</v>
      </c>
      <c r="D12" s="605">
        <v>440649000</v>
      </c>
      <c r="E12" s="605">
        <v>497561000</v>
      </c>
      <c r="F12" s="605">
        <v>463752000</v>
      </c>
    </row>
    <row r="13" spans="1:6" s="24" customFormat="1" ht="18" customHeight="1">
      <c r="A13" s="354" t="s">
        <v>901</v>
      </c>
      <c r="B13" s="605">
        <v>221749000</v>
      </c>
      <c r="C13" s="605">
        <v>513117000</v>
      </c>
      <c r="D13" s="605">
        <v>359859000</v>
      </c>
      <c r="E13" s="605">
        <v>307343000</v>
      </c>
      <c r="F13" s="605">
        <v>541360000</v>
      </c>
    </row>
    <row r="14" spans="1:6" s="24" customFormat="1" ht="18" customHeight="1">
      <c r="A14" s="354" t="s">
        <v>841</v>
      </c>
      <c r="B14" s="605">
        <v>8806454000</v>
      </c>
      <c r="C14" s="605">
        <v>8900348000</v>
      </c>
      <c r="D14" s="605">
        <v>7593124000</v>
      </c>
      <c r="E14" s="605">
        <v>7267525000</v>
      </c>
      <c r="F14" s="605">
        <v>9185647000</v>
      </c>
    </row>
    <row r="15" spans="1:6" s="24" customFormat="1" ht="18" customHeight="1">
      <c r="A15" s="354" t="s">
        <v>900</v>
      </c>
      <c r="B15" s="605">
        <v>294885000</v>
      </c>
      <c r="C15" s="605">
        <v>365786000</v>
      </c>
      <c r="D15" s="605">
        <v>394178000</v>
      </c>
      <c r="E15" s="605">
        <v>202384000</v>
      </c>
      <c r="F15" s="605">
        <v>59399</v>
      </c>
    </row>
    <row r="16" spans="1:6" s="24" customFormat="1" ht="18" customHeight="1">
      <c r="A16" s="354" t="s">
        <v>840</v>
      </c>
      <c r="B16" s="610" t="s">
        <v>893</v>
      </c>
      <c r="C16" s="610" t="s">
        <v>893</v>
      </c>
      <c r="D16" s="610" t="s">
        <v>893</v>
      </c>
      <c r="E16" s="610">
        <v>71514135</v>
      </c>
      <c r="F16" s="605">
        <v>123380303</v>
      </c>
    </row>
    <row r="17" spans="1:6" s="24" customFormat="1" ht="18" customHeight="1">
      <c r="A17" s="354" t="s">
        <v>839</v>
      </c>
      <c r="B17" s="605">
        <v>356889000</v>
      </c>
      <c r="C17" s="605">
        <v>391694000</v>
      </c>
      <c r="D17" s="605">
        <v>439850000</v>
      </c>
      <c r="E17" s="605">
        <v>1365627000</v>
      </c>
      <c r="F17" s="605">
        <v>509791000</v>
      </c>
    </row>
    <row r="18" spans="1:6" s="24" customFormat="1" ht="18" customHeight="1">
      <c r="A18" s="354" t="s">
        <v>838</v>
      </c>
      <c r="B18" s="605">
        <v>73389337000</v>
      </c>
      <c r="C18" s="605">
        <v>74919135000</v>
      </c>
      <c r="D18" s="605">
        <v>77554205000</v>
      </c>
      <c r="E18" s="605">
        <v>80056620000</v>
      </c>
      <c r="F18" s="605">
        <v>73965048000</v>
      </c>
    </row>
    <row r="19" spans="1:6" s="24" customFormat="1" ht="18" customHeight="1">
      <c r="A19" s="354" t="s">
        <v>837</v>
      </c>
      <c r="B19" s="605">
        <v>47957000</v>
      </c>
      <c r="C19" s="605">
        <v>44790000</v>
      </c>
      <c r="D19" s="605">
        <v>41816000</v>
      </c>
      <c r="E19" s="605">
        <v>41467000</v>
      </c>
      <c r="F19" s="605">
        <v>46059000</v>
      </c>
    </row>
    <row r="20" spans="1:6" s="24" customFormat="1" ht="18" customHeight="1">
      <c r="A20" s="354" t="s">
        <v>836</v>
      </c>
      <c r="B20" s="605">
        <v>1636669926</v>
      </c>
      <c r="C20" s="605">
        <v>1685742263</v>
      </c>
      <c r="D20" s="605">
        <v>1783423265</v>
      </c>
      <c r="E20" s="605">
        <v>1617685531</v>
      </c>
      <c r="F20" s="605">
        <v>1326576121</v>
      </c>
    </row>
    <row r="21" spans="1:6" s="24" customFormat="1" ht="18" customHeight="1">
      <c r="A21" s="354" t="s">
        <v>835</v>
      </c>
      <c r="B21" s="605">
        <v>3018287184</v>
      </c>
      <c r="C21" s="605">
        <v>3036155159</v>
      </c>
      <c r="D21" s="605">
        <v>3018725924</v>
      </c>
      <c r="E21" s="605">
        <v>3007016596</v>
      </c>
      <c r="F21" s="605">
        <v>2691923305</v>
      </c>
    </row>
    <row r="22" spans="1:6" s="24" customFormat="1" ht="18" customHeight="1">
      <c r="A22" s="354" t="s">
        <v>834</v>
      </c>
      <c r="B22" s="605">
        <v>37957003072</v>
      </c>
      <c r="C22" s="605">
        <v>37966432479</v>
      </c>
      <c r="D22" s="605">
        <v>37314715530</v>
      </c>
      <c r="E22" s="605">
        <v>40758628559</v>
      </c>
      <c r="F22" s="605">
        <v>89928032197</v>
      </c>
    </row>
    <row r="23" spans="1:6" s="24" customFormat="1" ht="18" customHeight="1">
      <c r="A23" s="354" t="s">
        <v>833</v>
      </c>
      <c r="B23" s="605">
        <v>13363278164</v>
      </c>
      <c r="C23" s="605">
        <v>14481639192</v>
      </c>
      <c r="D23" s="605">
        <v>14566567370</v>
      </c>
      <c r="E23" s="605">
        <v>15935606144</v>
      </c>
      <c r="F23" s="605">
        <v>20212542572</v>
      </c>
    </row>
    <row r="24" spans="1:6" s="24" customFormat="1" ht="18" customHeight="1">
      <c r="A24" s="354" t="s">
        <v>832</v>
      </c>
      <c r="B24" s="605">
        <v>411553025</v>
      </c>
      <c r="C24" s="605">
        <v>3074429410</v>
      </c>
      <c r="D24" s="605">
        <v>339381249</v>
      </c>
      <c r="E24" s="605">
        <v>409690993</v>
      </c>
      <c r="F24" s="605">
        <v>223169672</v>
      </c>
    </row>
    <row r="25" spans="1:6" s="24" customFormat="1" ht="18" customHeight="1">
      <c r="A25" s="354" t="s">
        <v>831</v>
      </c>
      <c r="B25" s="605">
        <v>8853691</v>
      </c>
      <c r="C25" s="605">
        <v>53488793</v>
      </c>
      <c r="D25" s="605">
        <v>87466760</v>
      </c>
      <c r="E25" s="605">
        <v>42462232</v>
      </c>
      <c r="F25" s="605">
        <v>35321994</v>
      </c>
    </row>
    <row r="26" spans="1:6" s="24" customFormat="1" ht="18" customHeight="1">
      <c r="A26" s="354" t="s">
        <v>830</v>
      </c>
      <c r="B26" s="605">
        <v>3910928176</v>
      </c>
      <c r="C26" s="605">
        <v>9348462262</v>
      </c>
      <c r="D26" s="605">
        <v>7417334020</v>
      </c>
      <c r="E26" s="605">
        <v>6589637497</v>
      </c>
      <c r="F26" s="605">
        <v>15547450320</v>
      </c>
    </row>
    <row r="27" spans="1:6" s="24" customFormat="1" ht="18" customHeight="1">
      <c r="A27" s="354" t="s">
        <v>829</v>
      </c>
      <c r="B27" s="605">
        <v>11108466214</v>
      </c>
      <c r="C27" s="605">
        <v>8705242634</v>
      </c>
      <c r="D27" s="605">
        <v>11906835976</v>
      </c>
      <c r="E27" s="605">
        <v>10146868028</v>
      </c>
      <c r="F27" s="605">
        <v>12844333091</v>
      </c>
    </row>
    <row r="28" spans="1:6" s="24" customFormat="1" ht="18" customHeight="1">
      <c r="A28" s="354" t="s">
        <v>828</v>
      </c>
      <c r="B28" s="605">
        <v>6589319209</v>
      </c>
      <c r="C28" s="605">
        <v>8849883517</v>
      </c>
      <c r="D28" s="605">
        <v>5391935637</v>
      </c>
      <c r="E28" s="605">
        <v>4705650039</v>
      </c>
      <c r="F28" s="605">
        <v>8678267869</v>
      </c>
    </row>
    <row r="29" spans="1:6" s="24" customFormat="1" ht="18" customHeight="1">
      <c r="A29" s="567" t="s">
        <v>899</v>
      </c>
      <c r="B29" s="609">
        <v>795000000</v>
      </c>
      <c r="C29" s="609">
        <v>1240000000</v>
      </c>
      <c r="D29" s="609">
        <v>1282000000</v>
      </c>
      <c r="E29" s="609">
        <v>1782000000</v>
      </c>
      <c r="F29" s="609">
        <v>1755100000</v>
      </c>
    </row>
    <row r="30" spans="1:6" s="90" customFormat="1" ht="15" customHeight="1">
      <c r="E30" s="608"/>
    </row>
    <row r="31" spans="1:6" s="90" customFormat="1" ht="15" customHeight="1"/>
    <row r="32" spans="1:6" s="141" customFormat="1" ht="20.100000000000001" customHeight="1">
      <c r="A32" s="3048" t="s">
        <v>826</v>
      </c>
      <c r="B32" s="3048"/>
      <c r="C32" s="3048"/>
      <c r="D32" s="3048"/>
      <c r="E32" s="3048"/>
      <c r="F32" s="3048"/>
    </row>
    <row r="33" spans="1:6" s="90" customFormat="1" ht="15" customHeight="1" thickBot="1">
      <c r="A33" s="35" t="s">
        <v>898</v>
      </c>
    </row>
    <row r="34" spans="1:6" s="24" customFormat="1" ht="18" customHeight="1" thickTop="1">
      <c r="A34" s="607" t="s">
        <v>825</v>
      </c>
      <c r="B34" s="350" t="s">
        <v>897</v>
      </c>
      <c r="C34" s="350" t="s">
        <v>896</v>
      </c>
      <c r="D34" s="350" t="s">
        <v>895</v>
      </c>
      <c r="E34" s="350" t="s">
        <v>660</v>
      </c>
      <c r="F34" s="350" t="s">
        <v>894</v>
      </c>
    </row>
    <row r="35" spans="1:6" s="310" customFormat="1" ht="18" customHeight="1">
      <c r="A35" s="322" t="s">
        <v>818</v>
      </c>
      <c r="B35" s="606">
        <v>187360698101</v>
      </c>
      <c r="C35" s="606">
        <v>196240847748</v>
      </c>
      <c r="D35" s="606">
        <v>194722206766</v>
      </c>
      <c r="E35" s="606">
        <v>197865933601</v>
      </c>
      <c r="F35" s="606">
        <f>SUM(F36:F47)</f>
        <v>259379216750</v>
      </c>
    </row>
    <row r="36" spans="1:6" s="24" customFormat="1" ht="18" customHeight="1">
      <c r="A36" s="354" t="s">
        <v>817</v>
      </c>
      <c r="B36" s="605">
        <v>592841985</v>
      </c>
      <c r="C36" s="605">
        <v>578672533</v>
      </c>
      <c r="D36" s="605">
        <v>597036381</v>
      </c>
      <c r="E36" s="605">
        <v>583739182</v>
      </c>
      <c r="F36" s="605">
        <v>564157921</v>
      </c>
    </row>
    <row r="37" spans="1:6" s="24" customFormat="1" ht="18" customHeight="1">
      <c r="A37" s="354" t="s">
        <v>816</v>
      </c>
      <c r="B37" s="605">
        <v>22109380309</v>
      </c>
      <c r="C37" s="605">
        <v>23331123675</v>
      </c>
      <c r="D37" s="605">
        <v>23517082533</v>
      </c>
      <c r="E37" s="605">
        <v>20434072121</v>
      </c>
      <c r="F37" s="605">
        <v>26344677192</v>
      </c>
    </row>
    <row r="38" spans="1:6" s="24" customFormat="1" ht="18" customHeight="1">
      <c r="A38" s="354" t="s">
        <v>815</v>
      </c>
      <c r="B38" s="605">
        <v>4497773181</v>
      </c>
      <c r="C38" s="605">
        <v>4712401977</v>
      </c>
      <c r="D38" s="605">
        <v>4725132453</v>
      </c>
      <c r="E38" s="605">
        <v>4915018300</v>
      </c>
      <c r="F38" s="605">
        <v>5471113120</v>
      </c>
    </row>
    <row r="39" spans="1:6" s="24" customFormat="1" ht="18" customHeight="1">
      <c r="A39" s="354" t="s">
        <v>814</v>
      </c>
      <c r="B39" s="605">
        <v>74018036327</v>
      </c>
      <c r="C39" s="605">
        <v>73978231157</v>
      </c>
      <c r="D39" s="605">
        <v>74195604769</v>
      </c>
      <c r="E39" s="605">
        <v>79412263334</v>
      </c>
      <c r="F39" s="605">
        <v>127742259779</v>
      </c>
    </row>
    <row r="40" spans="1:6" s="24" customFormat="1" ht="18" customHeight="1">
      <c r="A40" s="354" t="s">
        <v>813</v>
      </c>
      <c r="B40" s="605">
        <v>4694939913</v>
      </c>
      <c r="C40" s="605">
        <v>4858459146</v>
      </c>
      <c r="D40" s="605">
        <v>4702066642</v>
      </c>
      <c r="E40" s="605">
        <v>5011681674</v>
      </c>
      <c r="F40" s="605">
        <v>6405358938</v>
      </c>
    </row>
    <row r="41" spans="1:6" s="24" customFormat="1" ht="18" customHeight="1">
      <c r="A41" s="354" t="s">
        <v>812</v>
      </c>
      <c r="B41" s="605">
        <v>3492348761</v>
      </c>
      <c r="C41" s="605">
        <v>3496446295</v>
      </c>
      <c r="D41" s="605">
        <v>3745299851</v>
      </c>
      <c r="E41" s="605">
        <v>3332112239</v>
      </c>
      <c r="F41" s="605">
        <v>4390753632</v>
      </c>
    </row>
    <row r="42" spans="1:6" s="24" customFormat="1" ht="18" customHeight="1">
      <c r="A42" s="354" t="s">
        <v>811</v>
      </c>
      <c r="B42" s="605">
        <v>15478089167</v>
      </c>
      <c r="C42" s="605">
        <v>17303600096</v>
      </c>
      <c r="D42" s="605">
        <v>16034750588</v>
      </c>
      <c r="E42" s="605">
        <v>16764885865</v>
      </c>
      <c r="F42" s="605">
        <v>23053908157</v>
      </c>
    </row>
    <row r="43" spans="1:6" s="24" customFormat="1" ht="18" customHeight="1">
      <c r="A43" s="354" t="s">
        <v>810</v>
      </c>
      <c r="B43" s="605">
        <v>16467240639</v>
      </c>
      <c r="C43" s="605">
        <v>18928028832</v>
      </c>
      <c r="D43" s="605">
        <v>22603648330</v>
      </c>
      <c r="E43" s="605">
        <v>23865752394</v>
      </c>
      <c r="F43" s="605">
        <v>22902578417</v>
      </c>
    </row>
    <row r="44" spans="1:6" s="24" customFormat="1" ht="18" customHeight="1">
      <c r="A44" s="354" t="s">
        <v>809</v>
      </c>
      <c r="B44" s="605">
        <v>25795545004</v>
      </c>
      <c r="C44" s="605">
        <v>25751473485</v>
      </c>
      <c r="D44" s="605">
        <v>25568452508</v>
      </c>
      <c r="E44" s="605">
        <v>25287840015</v>
      </c>
      <c r="F44" s="605">
        <v>25102430570</v>
      </c>
    </row>
    <row r="45" spans="1:6" s="24" customFormat="1" ht="18" customHeight="1">
      <c r="A45" s="354" t="s">
        <v>808</v>
      </c>
      <c r="B45" s="605">
        <v>3951104399</v>
      </c>
      <c r="C45" s="605">
        <v>7259227760</v>
      </c>
      <c r="D45" s="605">
        <v>2959724235</v>
      </c>
      <c r="E45" s="605">
        <v>1498622952</v>
      </c>
      <c r="F45" s="605">
        <v>1100394621</v>
      </c>
    </row>
    <row r="46" spans="1:6" s="24" customFormat="1" ht="18" customHeight="1">
      <c r="A46" s="354" t="s">
        <v>807</v>
      </c>
      <c r="B46" s="605">
        <v>16263398416</v>
      </c>
      <c r="C46" s="605">
        <v>16043182792</v>
      </c>
      <c r="D46" s="605">
        <v>16073408476</v>
      </c>
      <c r="E46" s="605">
        <v>16759945525</v>
      </c>
      <c r="F46" s="605">
        <v>16301584403</v>
      </c>
    </row>
    <row r="47" spans="1:6" s="24" customFormat="1" ht="18" customHeight="1">
      <c r="A47" s="567" t="s">
        <v>806</v>
      </c>
      <c r="B47" s="604" t="s">
        <v>893</v>
      </c>
      <c r="C47" s="604" t="s">
        <v>893</v>
      </c>
      <c r="D47" s="604" t="s">
        <v>893</v>
      </c>
      <c r="E47" s="604" t="s">
        <v>893</v>
      </c>
      <c r="F47" s="604" t="s">
        <v>893</v>
      </c>
    </row>
    <row r="48" spans="1:6" s="90" customFormat="1" ht="15" customHeight="1">
      <c r="A48" s="35" t="s">
        <v>892</v>
      </c>
      <c r="D48" s="603"/>
    </row>
  </sheetData>
  <mergeCells count="5">
    <mergeCell ref="A3:F3"/>
    <mergeCell ref="A5:F5"/>
    <mergeCell ref="A32:F32"/>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zoomScaleNormal="100" zoomScaleSheetLayoutView="100" workbookViewId="0">
      <selection activeCell="G7" sqref="G7"/>
    </sheetView>
  </sheetViews>
  <sheetFormatPr defaultColWidth="9" defaultRowHeight="13.5"/>
  <cols>
    <col min="1" max="1" width="33.125" style="1" customWidth="1"/>
    <col min="2" max="2" width="22.625" style="1" customWidth="1"/>
    <col min="3" max="3" width="22.625" style="614" customWidth="1"/>
    <col min="4" max="4" width="22.625" style="1" customWidth="1"/>
    <col min="5" max="5" width="22.625" style="614" customWidth="1"/>
    <col min="6" max="16384" width="9" style="1"/>
  </cols>
  <sheetData>
    <row r="1" spans="1:5" s="1763" customFormat="1" ht="20.100000000000001" customHeight="1">
      <c r="A1" s="3046" t="str">
        <f>HYPERLINK("#目次!A1","【目次に戻る】")</f>
        <v>【目次に戻る】</v>
      </c>
      <c r="B1" s="3046"/>
      <c r="C1" s="3046"/>
      <c r="D1" s="3046"/>
      <c r="E1" s="1762"/>
    </row>
    <row r="2" spans="1:5" s="1763" customFormat="1" ht="20.100000000000001" customHeight="1">
      <c r="A2" s="3046" t="str">
        <f>HYPERLINK("#業務所管課別目次!A1","【業務所管課別目次に戻る】")</f>
        <v>【業務所管課別目次に戻る】</v>
      </c>
      <c r="B2" s="3046"/>
      <c r="C2" s="3046"/>
      <c r="D2" s="3046"/>
      <c r="E2" s="1762"/>
    </row>
    <row r="3" spans="1:5" s="638" customFormat="1" ht="26.1" customHeight="1">
      <c r="A3" s="3047" t="s">
        <v>912</v>
      </c>
      <c r="B3" s="3047"/>
      <c r="C3" s="3047"/>
      <c r="D3" s="3047"/>
      <c r="E3" s="3047"/>
    </row>
    <row r="4" spans="1:5" s="90" customFormat="1" ht="15" customHeight="1">
      <c r="A4" s="33"/>
      <c r="B4" s="33"/>
      <c r="C4" s="33"/>
      <c r="D4" s="33"/>
      <c r="E4" s="33"/>
    </row>
    <row r="5" spans="1:5" ht="20.100000000000001" customHeight="1">
      <c r="A5" s="3048" t="s">
        <v>848</v>
      </c>
      <c r="B5" s="3048"/>
      <c r="C5" s="3048"/>
      <c r="D5" s="3048"/>
      <c r="E5" s="3048"/>
    </row>
    <row r="6" spans="1:5" s="90" customFormat="1" ht="15" customHeight="1" thickBot="1">
      <c r="A6" s="35"/>
      <c r="C6" s="615"/>
      <c r="E6" s="615"/>
    </row>
    <row r="7" spans="1:5" s="453" customFormat="1" ht="18" customHeight="1" thickTop="1">
      <c r="A7" s="549" t="s">
        <v>825</v>
      </c>
      <c r="B7" s="548" t="s">
        <v>911</v>
      </c>
      <c r="C7" s="629" t="s">
        <v>823</v>
      </c>
      <c r="D7" s="548" t="s">
        <v>906</v>
      </c>
      <c r="E7" s="629" t="s">
        <v>905</v>
      </c>
    </row>
    <row r="8" spans="1:5" s="90" customFormat="1" ht="18" customHeight="1">
      <c r="A8" s="580"/>
      <c r="B8" s="211" t="s">
        <v>904</v>
      </c>
      <c r="C8" s="628" t="s">
        <v>314</v>
      </c>
      <c r="D8" s="226" t="s">
        <v>904</v>
      </c>
      <c r="E8" s="628" t="s">
        <v>314</v>
      </c>
    </row>
    <row r="9" spans="1:5" s="310" customFormat="1" ht="18" customHeight="1">
      <c r="A9" s="311" t="s">
        <v>818</v>
      </c>
      <c r="B9" s="302">
        <f>SUM(B10:B30)</f>
        <v>274291723177</v>
      </c>
      <c r="C9" s="637">
        <v>100</v>
      </c>
      <c r="D9" s="303">
        <f>SUM(D10:D30)</f>
        <v>278201148000</v>
      </c>
      <c r="E9" s="623">
        <f t="shared" ref="E9:E30" si="0">IF(D9="-","-",IF(B9="-","-",ROUND(B9/D9*100,1)))</f>
        <v>98.6</v>
      </c>
    </row>
    <row r="10" spans="1:5" s="24" customFormat="1" ht="18" customHeight="1">
      <c r="A10" s="354" t="s">
        <v>846</v>
      </c>
      <c r="B10" s="622">
        <v>35416189333</v>
      </c>
      <c r="C10" s="620">
        <v>12.9</v>
      </c>
      <c r="D10" s="621">
        <v>35001047000</v>
      </c>
      <c r="E10" s="620">
        <f t="shared" si="0"/>
        <v>101.2</v>
      </c>
    </row>
    <row r="11" spans="1:5" s="24" customFormat="1" ht="18" customHeight="1">
      <c r="A11" s="354" t="s">
        <v>845</v>
      </c>
      <c r="B11" s="622">
        <v>701957001</v>
      </c>
      <c r="C11" s="620">
        <v>0.2</v>
      </c>
      <c r="D11" s="621">
        <v>696000000</v>
      </c>
      <c r="E11" s="620">
        <f t="shared" si="0"/>
        <v>100.9</v>
      </c>
    </row>
    <row r="12" spans="1:5" s="24" customFormat="1" ht="18" customHeight="1">
      <c r="A12" s="354" t="s">
        <v>844</v>
      </c>
      <c r="B12" s="622">
        <v>95763000</v>
      </c>
      <c r="C12" s="620">
        <v>0</v>
      </c>
      <c r="D12" s="621">
        <v>125000000</v>
      </c>
      <c r="E12" s="620">
        <f t="shared" si="0"/>
        <v>76.599999999999994</v>
      </c>
    </row>
    <row r="13" spans="1:5" s="24" customFormat="1" ht="18" customHeight="1">
      <c r="A13" s="354" t="s">
        <v>902</v>
      </c>
      <c r="B13" s="622">
        <v>463752000</v>
      </c>
      <c r="C13" s="620">
        <v>0.2</v>
      </c>
      <c r="D13" s="621">
        <v>505000000</v>
      </c>
      <c r="E13" s="620">
        <f t="shared" si="0"/>
        <v>91.8</v>
      </c>
    </row>
    <row r="14" spans="1:5" s="24" customFormat="1" ht="18" customHeight="1">
      <c r="A14" s="354" t="s">
        <v>910</v>
      </c>
      <c r="B14" s="622">
        <v>541360000</v>
      </c>
      <c r="C14" s="620">
        <v>0.2</v>
      </c>
      <c r="D14" s="621">
        <v>365000000</v>
      </c>
      <c r="E14" s="620">
        <f t="shared" si="0"/>
        <v>148.30000000000001</v>
      </c>
    </row>
    <row r="15" spans="1:5" s="24" customFormat="1" ht="18" customHeight="1">
      <c r="A15" s="354" t="s">
        <v>841</v>
      </c>
      <c r="B15" s="622">
        <v>9185647000</v>
      </c>
      <c r="C15" s="620">
        <v>3.3</v>
      </c>
      <c r="D15" s="621">
        <v>9943000000</v>
      </c>
      <c r="E15" s="620">
        <f t="shared" si="0"/>
        <v>92.4</v>
      </c>
    </row>
    <row r="16" spans="1:5" s="24" customFormat="1" ht="18" customHeight="1">
      <c r="A16" s="354" t="s">
        <v>900</v>
      </c>
      <c r="B16" s="622">
        <v>59399</v>
      </c>
      <c r="C16" s="620">
        <v>0</v>
      </c>
      <c r="D16" s="621" t="s">
        <v>443</v>
      </c>
      <c r="E16" s="620" t="str">
        <f t="shared" si="0"/>
        <v>-</v>
      </c>
    </row>
    <row r="17" spans="1:5" s="24" customFormat="1" ht="18" customHeight="1">
      <c r="A17" s="354" t="s">
        <v>909</v>
      </c>
      <c r="B17" s="622">
        <v>123380303</v>
      </c>
      <c r="C17" s="620">
        <v>0</v>
      </c>
      <c r="D17" s="621">
        <v>169000000</v>
      </c>
      <c r="E17" s="620">
        <f t="shared" si="0"/>
        <v>73</v>
      </c>
    </row>
    <row r="18" spans="1:5" s="24" customFormat="1" ht="18" customHeight="1">
      <c r="A18" s="354" t="s">
        <v>839</v>
      </c>
      <c r="B18" s="622">
        <v>509791000</v>
      </c>
      <c r="C18" s="620">
        <v>0.2</v>
      </c>
      <c r="D18" s="621">
        <v>529000000</v>
      </c>
      <c r="E18" s="620">
        <f t="shared" si="0"/>
        <v>96.4</v>
      </c>
    </row>
    <row r="19" spans="1:5" s="24" customFormat="1" ht="18" customHeight="1">
      <c r="A19" s="354" t="s">
        <v>838</v>
      </c>
      <c r="B19" s="622">
        <v>73965048000</v>
      </c>
      <c r="C19" s="620">
        <v>27</v>
      </c>
      <c r="D19" s="621">
        <v>71500000000</v>
      </c>
      <c r="E19" s="620">
        <f t="shared" si="0"/>
        <v>103.4</v>
      </c>
    </row>
    <row r="20" spans="1:5" s="24" customFormat="1" ht="18" customHeight="1">
      <c r="A20" s="354" t="s">
        <v>837</v>
      </c>
      <c r="B20" s="622">
        <v>46059000</v>
      </c>
      <c r="C20" s="620">
        <v>0</v>
      </c>
      <c r="D20" s="621">
        <v>44000000</v>
      </c>
      <c r="E20" s="620">
        <f t="shared" si="0"/>
        <v>104.7</v>
      </c>
    </row>
    <row r="21" spans="1:5" s="24" customFormat="1" ht="18" customHeight="1">
      <c r="A21" s="354" t="s">
        <v>836</v>
      </c>
      <c r="B21" s="622">
        <v>1326576121</v>
      </c>
      <c r="C21" s="620">
        <v>0.5</v>
      </c>
      <c r="D21" s="621">
        <v>1114291000</v>
      </c>
      <c r="E21" s="620">
        <f t="shared" si="0"/>
        <v>119.1</v>
      </c>
    </row>
    <row r="22" spans="1:5" s="24" customFormat="1" ht="18" customHeight="1">
      <c r="A22" s="354" t="s">
        <v>835</v>
      </c>
      <c r="B22" s="622">
        <v>2691923305</v>
      </c>
      <c r="C22" s="620">
        <v>1</v>
      </c>
      <c r="D22" s="621">
        <v>2550611000</v>
      </c>
      <c r="E22" s="620">
        <f t="shared" si="0"/>
        <v>105.5</v>
      </c>
    </row>
    <row r="23" spans="1:5" s="24" customFormat="1" ht="18" customHeight="1">
      <c r="A23" s="354" t="s">
        <v>834</v>
      </c>
      <c r="B23" s="622">
        <v>89928032197</v>
      </c>
      <c r="C23" s="620">
        <v>32.799999999999997</v>
      </c>
      <c r="D23" s="621">
        <v>92992030000</v>
      </c>
      <c r="E23" s="620">
        <f t="shared" si="0"/>
        <v>96.7</v>
      </c>
    </row>
    <row r="24" spans="1:5" s="24" customFormat="1" ht="18" customHeight="1">
      <c r="A24" s="354" t="s">
        <v>833</v>
      </c>
      <c r="B24" s="622">
        <v>20212542572</v>
      </c>
      <c r="C24" s="620">
        <v>7.4</v>
      </c>
      <c r="D24" s="621">
        <v>20368859000</v>
      </c>
      <c r="E24" s="620">
        <f t="shared" si="0"/>
        <v>99.2</v>
      </c>
    </row>
    <row r="25" spans="1:5" s="24" customFormat="1" ht="18" customHeight="1">
      <c r="A25" s="354" t="s">
        <v>832</v>
      </c>
      <c r="B25" s="622">
        <v>223169672</v>
      </c>
      <c r="C25" s="620">
        <v>0.1</v>
      </c>
      <c r="D25" s="621">
        <v>241292000</v>
      </c>
      <c r="E25" s="620">
        <f t="shared" si="0"/>
        <v>92.5</v>
      </c>
    </row>
    <row r="26" spans="1:5" s="24" customFormat="1" ht="18" customHeight="1">
      <c r="A26" s="354" t="s">
        <v>831</v>
      </c>
      <c r="B26" s="622">
        <v>35321994</v>
      </c>
      <c r="C26" s="620">
        <v>0</v>
      </c>
      <c r="D26" s="621">
        <v>34599000</v>
      </c>
      <c r="E26" s="620">
        <f t="shared" si="0"/>
        <v>102.1</v>
      </c>
    </row>
    <row r="27" spans="1:5" s="24" customFormat="1" ht="18" customHeight="1">
      <c r="A27" s="354" t="s">
        <v>830</v>
      </c>
      <c r="B27" s="622">
        <v>15547450320</v>
      </c>
      <c r="C27" s="620">
        <v>5.7</v>
      </c>
      <c r="D27" s="621">
        <v>17909151000</v>
      </c>
      <c r="E27" s="620">
        <f t="shared" si="0"/>
        <v>86.8</v>
      </c>
    </row>
    <row r="28" spans="1:5" s="24" customFormat="1" ht="18" customHeight="1">
      <c r="A28" s="354" t="s">
        <v>829</v>
      </c>
      <c r="B28" s="622">
        <v>12844333091</v>
      </c>
      <c r="C28" s="620">
        <v>4.7</v>
      </c>
      <c r="D28" s="621">
        <v>12844333000</v>
      </c>
      <c r="E28" s="620">
        <f t="shared" si="0"/>
        <v>100</v>
      </c>
    </row>
    <row r="29" spans="1:5" s="24" customFormat="1" ht="18" customHeight="1">
      <c r="A29" s="354" t="s">
        <v>828</v>
      </c>
      <c r="B29" s="622">
        <v>8678267869</v>
      </c>
      <c r="C29" s="620">
        <v>3.2</v>
      </c>
      <c r="D29" s="621">
        <v>8894935000</v>
      </c>
      <c r="E29" s="620">
        <f t="shared" si="0"/>
        <v>97.6</v>
      </c>
    </row>
    <row r="30" spans="1:5" s="24" customFormat="1" ht="18" customHeight="1">
      <c r="A30" s="567" t="s">
        <v>908</v>
      </c>
      <c r="B30" s="635">
        <v>1755100000</v>
      </c>
      <c r="C30" s="620">
        <v>0.6</v>
      </c>
      <c r="D30" s="621">
        <v>2374000000</v>
      </c>
      <c r="E30" s="620">
        <f t="shared" si="0"/>
        <v>73.900000000000006</v>
      </c>
    </row>
    <row r="31" spans="1:5" s="90" customFormat="1" ht="15" customHeight="1">
      <c r="A31" s="583"/>
      <c r="B31" s="633"/>
      <c r="C31" s="634"/>
      <c r="D31" s="633"/>
      <c r="E31" s="632"/>
    </row>
    <row r="32" spans="1:5" s="90" customFormat="1" ht="15" customHeight="1">
      <c r="B32" s="608"/>
      <c r="C32" s="615"/>
      <c r="D32" s="631"/>
      <c r="E32" s="615"/>
    </row>
    <row r="33" spans="1:5" ht="20.100000000000001" customHeight="1">
      <c r="A33" s="3048" t="s">
        <v>826</v>
      </c>
      <c r="B33" s="3048"/>
      <c r="C33" s="3048"/>
      <c r="D33" s="3048"/>
      <c r="E33" s="3048"/>
    </row>
    <row r="34" spans="1:5" s="90" customFormat="1" ht="15" customHeight="1" thickBot="1">
      <c r="A34" s="35"/>
      <c r="C34" s="615"/>
      <c r="E34" s="615"/>
    </row>
    <row r="35" spans="1:5" s="453" customFormat="1" ht="18" customHeight="1" thickTop="1">
      <c r="A35" s="630" t="s">
        <v>825</v>
      </c>
      <c r="B35" s="548" t="s">
        <v>907</v>
      </c>
      <c r="C35" s="629" t="s">
        <v>823</v>
      </c>
      <c r="D35" s="548" t="s">
        <v>906</v>
      </c>
      <c r="E35" s="629" t="s">
        <v>905</v>
      </c>
    </row>
    <row r="36" spans="1:5" s="90" customFormat="1" ht="18" customHeight="1">
      <c r="A36" s="580"/>
      <c r="B36" s="211" t="s">
        <v>904</v>
      </c>
      <c r="C36" s="628" t="s">
        <v>314</v>
      </c>
      <c r="D36" s="226" t="s">
        <v>904</v>
      </c>
      <c r="E36" s="628" t="s">
        <v>314</v>
      </c>
    </row>
    <row r="37" spans="1:5" s="310" customFormat="1" ht="18" customHeight="1">
      <c r="A37" s="627" t="s">
        <v>818</v>
      </c>
      <c r="B37" s="626">
        <f>SUM(B38:B49)</f>
        <v>259379216750</v>
      </c>
      <c r="C37" s="625">
        <v>100</v>
      </c>
      <c r="D37" s="624">
        <f>SUM(D38:D49)</f>
        <v>278201148000</v>
      </c>
      <c r="E37" s="623">
        <f t="shared" ref="E37:E49" si="1">IF(D37="-","-",IF(B37="-","-",ROUND(B37/D37*100,1)))</f>
        <v>93.2</v>
      </c>
    </row>
    <row r="38" spans="1:5" s="24" customFormat="1" ht="18" customHeight="1">
      <c r="A38" s="354" t="s">
        <v>817</v>
      </c>
      <c r="B38" s="622">
        <v>564157921</v>
      </c>
      <c r="C38" s="620">
        <v>0.2</v>
      </c>
      <c r="D38" s="621">
        <v>578105000</v>
      </c>
      <c r="E38" s="620">
        <f t="shared" si="1"/>
        <v>97.6</v>
      </c>
    </row>
    <row r="39" spans="1:5" s="24" customFormat="1" ht="18" customHeight="1">
      <c r="A39" s="354" t="s">
        <v>816</v>
      </c>
      <c r="B39" s="622">
        <v>26344677192</v>
      </c>
      <c r="C39" s="620">
        <v>10.199999999999999</v>
      </c>
      <c r="D39" s="621">
        <v>28002598000</v>
      </c>
      <c r="E39" s="620">
        <f t="shared" si="1"/>
        <v>94.1</v>
      </c>
    </row>
    <row r="40" spans="1:5" s="24" customFormat="1" ht="18" customHeight="1">
      <c r="A40" s="354" t="s">
        <v>815</v>
      </c>
      <c r="B40" s="622">
        <v>5471113120</v>
      </c>
      <c r="C40" s="620">
        <v>2.1</v>
      </c>
      <c r="D40" s="621">
        <v>5620928000</v>
      </c>
      <c r="E40" s="620">
        <f t="shared" si="1"/>
        <v>97.3</v>
      </c>
    </row>
    <row r="41" spans="1:5" s="24" customFormat="1" ht="18" customHeight="1">
      <c r="A41" s="354" t="s">
        <v>814</v>
      </c>
      <c r="B41" s="622">
        <v>127742259779</v>
      </c>
      <c r="C41" s="620">
        <v>49.2</v>
      </c>
      <c r="D41" s="621">
        <v>135398053000</v>
      </c>
      <c r="E41" s="620">
        <f t="shared" si="1"/>
        <v>94.3</v>
      </c>
    </row>
    <row r="42" spans="1:5" s="24" customFormat="1" ht="18" customHeight="1">
      <c r="A42" s="354" t="s">
        <v>813</v>
      </c>
      <c r="B42" s="622">
        <v>6405358938</v>
      </c>
      <c r="C42" s="620">
        <v>2.5</v>
      </c>
      <c r="D42" s="621">
        <v>7134175000</v>
      </c>
      <c r="E42" s="620">
        <f t="shared" si="1"/>
        <v>89.8</v>
      </c>
    </row>
    <row r="43" spans="1:5" s="24" customFormat="1" ht="18" customHeight="1">
      <c r="A43" s="354" t="s">
        <v>812</v>
      </c>
      <c r="B43" s="622">
        <v>4390753632</v>
      </c>
      <c r="C43" s="620">
        <v>1.7</v>
      </c>
      <c r="D43" s="621">
        <v>6297991000</v>
      </c>
      <c r="E43" s="620">
        <f t="shared" si="1"/>
        <v>69.7</v>
      </c>
    </row>
    <row r="44" spans="1:5" s="24" customFormat="1" ht="18" customHeight="1">
      <c r="A44" s="354" t="s">
        <v>811</v>
      </c>
      <c r="B44" s="622">
        <v>23053908157</v>
      </c>
      <c r="C44" s="620">
        <v>8.9</v>
      </c>
      <c r="D44" s="621">
        <v>24743516000</v>
      </c>
      <c r="E44" s="620">
        <f t="shared" si="1"/>
        <v>93.2</v>
      </c>
    </row>
    <row r="45" spans="1:5" s="24" customFormat="1" ht="18" customHeight="1">
      <c r="A45" s="354" t="s">
        <v>810</v>
      </c>
      <c r="B45" s="622">
        <v>22902578417</v>
      </c>
      <c r="C45" s="620">
        <v>8.8000000000000007</v>
      </c>
      <c r="D45" s="621">
        <v>25009509000</v>
      </c>
      <c r="E45" s="620">
        <f t="shared" si="1"/>
        <v>91.6</v>
      </c>
    </row>
    <row r="46" spans="1:5" s="24" customFormat="1" ht="18" customHeight="1">
      <c r="A46" s="354" t="s">
        <v>809</v>
      </c>
      <c r="B46" s="622">
        <v>25102430570</v>
      </c>
      <c r="C46" s="620">
        <v>9.6999999999999993</v>
      </c>
      <c r="D46" s="621">
        <v>26239265000</v>
      </c>
      <c r="E46" s="620">
        <f t="shared" si="1"/>
        <v>95.7</v>
      </c>
    </row>
    <row r="47" spans="1:5" s="24" customFormat="1" ht="18" customHeight="1">
      <c r="A47" s="354" t="s">
        <v>808</v>
      </c>
      <c r="B47" s="622">
        <v>1100394621</v>
      </c>
      <c r="C47" s="620">
        <v>0.4</v>
      </c>
      <c r="D47" s="621">
        <v>1123767000</v>
      </c>
      <c r="E47" s="620">
        <f t="shared" si="1"/>
        <v>97.9</v>
      </c>
    </row>
    <row r="48" spans="1:5" s="24" customFormat="1" ht="18" customHeight="1">
      <c r="A48" s="354" t="s">
        <v>807</v>
      </c>
      <c r="B48" s="622">
        <v>16301584403</v>
      </c>
      <c r="C48" s="620">
        <v>6.3</v>
      </c>
      <c r="D48" s="621">
        <v>17847922000</v>
      </c>
      <c r="E48" s="620">
        <f t="shared" si="1"/>
        <v>91.3</v>
      </c>
    </row>
    <row r="49" spans="1:5" s="24" customFormat="1" ht="18" customHeight="1">
      <c r="A49" s="537" t="s">
        <v>806</v>
      </c>
      <c r="B49" s="619" t="s">
        <v>443</v>
      </c>
      <c r="C49" s="617" t="s">
        <v>443</v>
      </c>
      <c r="D49" s="618">
        <v>205319000</v>
      </c>
      <c r="E49" s="617" t="str">
        <f t="shared" si="1"/>
        <v>-</v>
      </c>
    </row>
    <row r="50" spans="1:5" s="90" customFormat="1" ht="16.5" customHeight="1">
      <c r="A50" s="90" t="s">
        <v>892</v>
      </c>
      <c r="B50" s="608"/>
      <c r="C50" s="616"/>
      <c r="D50" s="608"/>
      <c r="E50" s="615"/>
    </row>
  </sheetData>
  <mergeCells count="5">
    <mergeCell ref="A3:E3"/>
    <mergeCell ref="A5:E5"/>
    <mergeCell ref="A33:E33"/>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zoomScaleNormal="100" zoomScaleSheetLayoutView="100" workbookViewId="0">
      <selection activeCell="G7" sqref="G7"/>
    </sheetView>
  </sheetViews>
  <sheetFormatPr defaultColWidth="9" defaultRowHeight="13.5"/>
  <cols>
    <col min="1" max="1" width="33.125" style="1" customWidth="1"/>
    <col min="2" max="5" width="22.625" style="1" customWidth="1"/>
    <col min="6" max="16384" width="9" style="1"/>
  </cols>
  <sheetData>
    <row r="1" spans="1:5" s="1763" customFormat="1" ht="20.100000000000001" customHeight="1">
      <c r="A1" s="3046" t="str">
        <f>HYPERLINK("#目次!A1","【目次に戻る】")</f>
        <v>【目次に戻る】</v>
      </c>
      <c r="B1" s="3046"/>
      <c r="C1" s="3046"/>
      <c r="D1" s="3046"/>
      <c r="E1" s="1762"/>
    </row>
    <row r="2" spans="1:5" s="1763" customFormat="1" ht="20.100000000000001" customHeight="1">
      <c r="A2" s="3046" t="str">
        <f>HYPERLINK("#業務所管課別目次!A1","【業務所管課別目次に戻る】")</f>
        <v>【業務所管課別目次に戻る】</v>
      </c>
      <c r="B2" s="3046"/>
      <c r="C2" s="3046"/>
      <c r="D2" s="3046"/>
      <c r="E2" s="1762"/>
    </row>
    <row r="3" spans="1:5" s="647" customFormat="1" ht="26.1" customHeight="1">
      <c r="A3" s="3047" t="s">
        <v>918</v>
      </c>
      <c r="B3" s="3047"/>
      <c r="C3" s="3047"/>
      <c r="D3" s="3047"/>
      <c r="E3" s="3047"/>
    </row>
    <row r="4" spans="1:5" s="90" customFormat="1" ht="15" customHeight="1">
      <c r="A4" s="111"/>
      <c r="B4" s="111"/>
      <c r="C4" s="111"/>
      <c r="D4" s="111"/>
      <c r="E4" s="111"/>
    </row>
    <row r="5" spans="1:5" s="86" customFormat="1" ht="20.100000000000001" customHeight="1">
      <c r="A5" s="3048" t="s">
        <v>848</v>
      </c>
      <c r="B5" s="3048"/>
      <c r="C5" s="3048"/>
      <c r="D5" s="3048"/>
      <c r="E5" s="3048"/>
    </row>
    <row r="6" spans="1:5" s="90" customFormat="1" ht="15" customHeight="1" thickBot="1">
      <c r="A6" s="35"/>
    </row>
    <row r="7" spans="1:5" s="24" customFormat="1" ht="18" customHeight="1" thickTop="1">
      <c r="A7" s="549" t="s">
        <v>825</v>
      </c>
      <c r="B7" s="548" t="s">
        <v>917</v>
      </c>
      <c r="C7" s="629" t="s">
        <v>823</v>
      </c>
      <c r="D7" s="548" t="s">
        <v>906</v>
      </c>
      <c r="E7" s="629" t="s">
        <v>905</v>
      </c>
    </row>
    <row r="8" spans="1:5" s="90" customFormat="1" ht="18" customHeight="1">
      <c r="A8" s="580"/>
      <c r="B8" s="472" t="s">
        <v>904</v>
      </c>
      <c r="C8" s="133" t="s">
        <v>314</v>
      </c>
      <c r="D8" s="226" t="s">
        <v>904</v>
      </c>
      <c r="E8" s="133" t="s">
        <v>314</v>
      </c>
    </row>
    <row r="9" spans="1:5" s="310" customFormat="1" ht="18" customHeight="1">
      <c r="A9" s="311" t="s">
        <v>818</v>
      </c>
      <c r="B9" s="646">
        <f>SUM(B10:B18)</f>
        <v>44020600513</v>
      </c>
      <c r="C9" s="637">
        <v>100</v>
      </c>
      <c r="D9" s="303">
        <f>SUM(D10:D18)</f>
        <v>47317988000</v>
      </c>
      <c r="E9" s="623">
        <f t="shared" ref="E9:E18" si="0">IF(D9="-","-",IF(B9="-","-",ROUND(B9/D9*100,1)))</f>
        <v>93</v>
      </c>
    </row>
    <row r="10" spans="1:5" s="24" customFormat="1" ht="18" customHeight="1">
      <c r="A10" s="138" t="s">
        <v>889</v>
      </c>
      <c r="B10" s="21">
        <v>10367944949</v>
      </c>
      <c r="C10" s="642">
        <v>23.6</v>
      </c>
      <c r="D10" s="22">
        <v>10842778000</v>
      </c>
      <c r="E10" s="641">
        <f t="shared" si="0"/>
        <v>95.6</v>
      </c>
    </row>
    <row r="11" spans="1:5" s="24" customFormat="1" ht="18" customHeight="1">
      <c r="A11" s="138" t="s">
        <v>888</v>
      </c>
      <c r="B11" s="21" t="s">
        <v>443</v>
      </c>
      <c r="C11" s="620" t="s">
        <v>443</v>
      </c>
      <c r="D11" s="22">
        <v>2000</v>
      </c>
      <c r="E11" s="641" t="str">
        <f t="shared" si="0"/>
        <v>-</v>
      </c>
    </row>
    <row r="12" spans="1:5" s="24" customFormat="1" ht="18" customHeight="1">
      <c r="A12" s="138" t="s">
        <v>835</v>
      </c>
      <c r="B12" s="21">
        <v>114000</v>
      </c>
      <c r="C12" s="642">
        <v>0</v>
      </c>
      <c r="D12" s="22">
        <v>90000</v>
      </c>
      <c r="E12" s="641">
        <f t="shared" si="0"/>
        <v>126.7</v>
      </c>
    </row>
    <row r="13" spans="1:5" s="24" customFormat="1" ht="18" customHeight="1">
      <c r="A13" s="138" t="s">
        <v>834</v>
      </c>
      <c r="B13" s="21">
        <v>300301000</v>
      </c>
      <c r="C13" s="642">
        <v>0.7</v>
      </c>
      <c r="D13" s="22">
        <v>1000</v>
      </c>
      <c r="E13" s="641">
        <f t="shared" si="0"/>
        <v>30030100</v>
      </c>
    </row>
    <row r="14" spans="1:5" s="24" customFormat="1" ht="18" customHeight="1">
      <c r="A14" s="138" t="s">
        <v>833</v>
      </c>
      <c r="B14" s="21">
        <v>29018244542</v>
      </c>
      <c r="C14" s="642">
        <v>65.900000000000006</v>
      </c>
      <c r="D14" s="22">
        <v>31394316000</v>
      </c>
      <c r="E14" s="641">
        <f t="shared" si="0"/>
        <v>92.4</v>
      </c>
    </row>
    <row r="15" spans="1:5" s="24" customFormat="1" ht="18" customHeight="1">
      <c r="A15" s="138" t="s">
        <v>832</v>
      </c>
      <c r="B15" s="21" t="s">
        <v>443</v>
      </c>
      <c r="C15" s="620" t="s">
        <v>443</v>
      </c>
      <c r="D15" s="22">
        <v>1000</v>
      </c>
      <c r="E15" s="641" t="str">
        <f t="shared" si="0"/>
        <v>-</v>
      </c>
    </row>
    <row r="16" spans="1:5" s="24" customFormat="1" ht="18" customHeight="1">
      <c r="A16" s="138" t="s">
        <v>830</v>
      </c>
      <c r="B16" s="21">
        <v>3966377000</v>
      </c>
      <c r="C16" s="642">
        <v>9</v>
      </c>
      <c r="D16" s="22">
        <v>4767532000</v>
      </c>
      <c r="E16" s="641">
        <f t="shared" si="0"/>
        <v>83.2</v>
      </c>
    </row>
    <row r="17" spans="1:5" s="24" customFormat="1" ht="18" customHeight="1">
      <c r="A17" s="138" t="s">
        <v>829</v>
      </c>
      <c r="B17" s="21">
        <v>258904356</v>
      </c>
      <c r="C17" s="642">
        <v>0.6</v>
      </c>
      <c r="D17" s="22">
        <v>258904000</v>
      </c>
      <c r="E17" s="641">
        <f t="shared" si="0"/>
        <v>100</v>
      </c>
    </row>
    <row r="18" spans="1:5" s="24" customFormat="1" ht="18" customHeight="1">
      <c r="A18" s="567" t="s">
        <v>828</v>
      </c>
      <c r="B18" s="96">
        <v>108714666</v>
      </c>
      <c r="C18" s="645">
        <v>0.2</v>
      </c>
      <c r="D18" s="115">
        <v>54364000</v>
      </c>
      <c r="E18" s="640">
        <f t="shared" si="0"/>
        <v>200</v>
      </c>
    </row>
    <row r="19" spans="1:5" s="90" customFormat="1" ht="15" customHeight="1">
      <c r="B19" s="603"/>
      <c r="C19" s="615"/>
      <c r="D19" s="608"/>
    </row>
    <row r="20" spans="1:5" s="90" customFormat="1" ht="15" customHeight="1"/>
    <row r="21" spans="1:5" s="114" customFormat="1" ht="20.100000000000001" customHeight="1">
      <c r="A21" s="3048" t="s">
        <v>826</v>
      </c>
      <c r="B21" s="3048"/>
      <c r="C21" s="3048"/>
      <c r="D21" s="3048"/>
      <c r="E21" s="3048"/>
    </row>
    <row r="22" spans="1:5" s="90" customFormat="1" ht="15" customHeight="1" thickBot="1">
      <c r="A22" s="35"/>
    </row>
    <row r="23" spans="1:5" s="24" customFormat="1" ht="18" customHeight="1" thickTop="1">
      <c r="A23" s="549" t="s">
        <v>825</v>
      </c>
      <c r="B23" s="548" t="s">
        <v>907</v>
      </c>
      <c r="C23" s="629" t="s">
        <v>823</v>
      </c>
      <c r="D23" s="548" t="s">
        <v>906</v>
      </c>
      <c r="E23" s="629" t="s">
        <v>905</v>
      </c>
    </row>
    <row r="24" spans="1:5" s="90" customFormat="1" ht="18" customHeight="1">
      <c r="A24" s="553"/>
      <c r="B24" s="472" t="s">
        <v>904</v>
      </c>
      <c r="C24" s="42" t="s">
        <v>314</v>
      </c>
      <c r="D24" s="226" t="s">
        <v>904</v>
      </c>
      <c r="E24" s="42" t="s">
        <v>314</v>
      </c>
    </row>
    <row r="25" spans="1:5" s="310" customFormat="1" ht="18" customHeight="1">
      <c r="A25" s="323" t="s">
        <v>818</v>
      </c>
      <c r="B25" s="302">
        <f>SUM(B26:B32)</f>
        <v>43560132676</v>
      </c>
      <c r="C25" s="637">
        <v>100</v>
      </c>
      <c r="D25" s="303">
        <f>SUM(D26:D32)</f>
        <v>47317988000</v>
      </c>
      <c r="E25" s="623">
        <f t="shared" ref="E25:E32" si="1">IF(D25="-","-",IF(B25="-","-",ROUND(B25/D25*100,1)))</f>
        <v>92.1</v>
      </c>
    </row>
    <row r="26" spans="1:5" s="24" customFormat="1" ht="18" customHeight="1">
      <c r="A26" s="643" t="s">
        <v>816</v>
      </c>
      <c r="B26" s="104">
        <v>482654070</v>
      </c>
      <c r="C26" s="642">
        <v>1.1000000000000001</v>
      </c>
      <c r="D26" s="22">
        <v>593128000</v>
      </c>
      <c r="E26" s="641">
        <f t="shared" si="1"/>
        <v>81.400000000000006</v>
      </c>
    </row>
    <row r="27" spans="1:5" s="24" customFormat="1" ht="18" customHeight="1">
      <c r="A27" s="643" t="s">
        <v>863</v>
      </c>
      <c r="B27" s="104">
        <v>28260415345</v>
      </c>
      <c r="C27" s="642">
        <v>64.900000000000006</v>
      </c>
      <c r="D27" s="22">
        <v>31524592000</v>
      </c>
      <c r="E27" s="641">
        <f t="shared" si="1"/>
        <v>89.6</v>
      </c>
    </row>
    <row r="28" spans="1:5" s="24" customFormat="1" ht="18" customHeight="1">
      <c r="A28" s="644" t="s">
        <v>916</v>
      </c>
      <c r="B28" s="104">
        <v>14063066712</v>
      </c>
      <c r="C28" s="642">
        <v>32.299999999999997</v>
      </c>
      <c r="D28" s="22">
        <v>14126151000</v>
      </c>
      <c r="E28" s="641">
        <f t="shared" si="1"/>
        <v>99.6</v>
      </c>
    </row>
    <row r="29" spans="1:5" s="24" customFormat="1" ht="18" customHeight="1">
      <c r="A29" s="643" t="s">
        <v>915</v>
      </c>
      <c r="B29" s="104" t="s">
        <v>443</v>
      </c>
      <c r="C29" s="620" t="s">
        <v>443</v>
      </c>
      <c r="D29" s="22">
        <v>1000</v>
      </c>
      <c r="E29" s="641" t="str">
        <f t="shared" si="1"/>
        <v>-</v>
      </c>
    </row>
    <row r="30" spans="1:5" s="24" customFormat="1" ht="18" customHeight="1">
      <c r="A30" s="643" t="s">
        <v>914</v>
      </c>
      <c r="B30" s="104">
        <v>410046177</v>
      </c>
      <c r="C30" s="642">
        <v>0.9</v>
      </c>
      <c r="D30" s="22">
        <v>577934000</v>
      </c>
      <c r="E30" s="641">
        <f t="shared" si="1"/>
        <v>71</v>
      </c>
    </row>
    <row r="31" spans="1:5" s="24" customFormat="1" ht="18" customHeight="1">
      <c r="A31" s="643" t="s">
        <v>807</v>
      </c>
      <c r="B31" s="104">
        <v>343950372</v>
      </c>
      <c r="C31" s="642">
        <v>0.8</v>
      </c>
      <c r="D31" s="22">
        <v>343952000</v>
      </c>
      <c r="E31" s="641">
        <f t="shared" si="1"/>
        <v>100</v>
      </c>
    </row>
    <row r="32" spans="1:5" s="24" customFormat="1" ht="18" customHeight="1">
      <c r="A32" s="537" t="s">
        <v>806</v>
      </c>
      <c r="B32" s="116" t="s">
        <v>443</v>
      </c>
      <c r="C32" s="617" t="s">
        <v>443</v>
      </c>
      <c r="D32" s="115">
        <v>152230000</v>
      </c>
      <c r="E32" s="640" t="str">
        <f t="shared" si="1"/>
        <v>-</v>
      </c>
    </row>
    <row r="33" spans="1:4" s="90" customFormat="1" ht="15" customHeight="1">
      <c r="A33" s="91" t="s">
        <v>913</v>
      </c>
      <c r="B33" s="639"/>
      <c r="C33" s="628"/>
      <c r="D33" s="608"/>
    </row>
  </sheetData>
  <mergeCells count="5">
    <mergeCell ref="A3:E3"/>
    <mergeCell ref="A5:E5"/>
    <mergeCell ref="A21:E21"/>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zoomScaleNormal="100" zoomScaleSheetLayoutView="100" workbookViewId="0">
      <selection activeCell="G7" sqref="G7"/>
    </sheetView>
  </sheetViews>
  <sheetFormatPr defaultColWidth="9" defaultRowHeight="14.25"/>
  <cols>
    <col min="1" max="1" width="33.125" style="24" customWidth="1"/>
    <col min="2" max="2" width="22.625" style="24" customWidth="1"/>
    <col min="3" max="3" width="22.625" style="636" customWidth="1"/>
    <col min="4" max="4" width="22.625" style="24" customWidth="1"/>
    <col min="5" max="5" width="22.625" style="636" customWidth="1"/>
    <col min="6" max="16384" width="9" style="24"/>
  </cols>
  <sheetData>
    <row r="1" spans="1:5" s="1763" customFormat="1" ht="20.100000000000001" customHeight="1">
      <c r="A1" s="3046" t="str">
        <f>HYPERLINK("#目次!A1","【目次に戻る】")</f>
        <v>【目次に戻る】</v>
      </c>
      <c r="B1" s="3046"/>
      <c r="C1" s="3046"/>
      <c r="D1" s="3046"/>
      <c r="E1" s="1762"/>
    </row>
    <row r="2" spans="1:5" s="1763" customFormat="1" ht="20.100000000000001" customHeight="1">
      <c r="A2" s="3046" t="str">
        <f>HYPERLINK("#業務所管課別目次!A1","【業務所管課別目次に戻る】")</f>
        <v>【業務所管課別目次に戻る】</v>
      </c>
      <c r="B2" s="3046"/>
      <c r="C2" s="3046"/>
      <c r="D2" s="3046"/>
      <c r="E2" s="1762"/>
    </row>
    <row r="3" spans="1:5" s="114" customFormat="1" ht="26.1" customHeight="1">
      <c r="A3" s="3203" t="s">
        <v>924</v>
      </c>
      <c r="B3" s="3203"/>
      <c r="C3" s="3203"/>
      <c r="D3" s="3203"/>
      <c r="E3" s="3203"/>
    </row>
    <row r="4" spans="1:5" s="90" customFormat="1" ht="15" customHeight="1">
      <c r="A4" s="652"/>
      <c r="B4" s="652"/>
      <c r="C4" s="652"/>
      <c r="D4" s="652"/>
      <c r="E4" s="652"/>
    </row>
    <row r="5" spans="1:5" s="114" customFormat="1" ht="20.100000000000001" customHeight="1">
      <c r="A5" s="3048" t="s">
        <v>848</v>
      </c>
      <c r="B5" s="3048"/>
      <c r="C5" s="3048"/>
      <c r="D5" s="3048"/>
      <c r="E5" s="3048"/>
    </row>
    <row r="6" spans="1:5" s="90" customFormat="1" ht="15" customHeight="1" thickBot="1">
      <c r="C6" s="615"/>
      <c r="E6" s="615"/>
    </row>
    <row r="7" spans="1:5" s="453" customFormat="1" ht="18" customHeight="1" thickTop="1">
      <c r="A7" s="549" t="s">
        <v>825</v>
      </c>
      <c r="B7" s="548" t="s">
        <v>923</v>
      </c>
      <c r="C7" s="629" t="s">
        <v>823</v>
      </c>
      <c r="D7" s="548" t="s">
        <v>906</v>
      </c>
      <c r="E7" s="629" t="s">
        <v>905</v>
      </c>
    </row>
    <row r="8" spans="1:5" s="90" customFormat="1" ht="18" customHeight="1">
      <c r="A8" s="553"/>
      <c r="B8" s="472" t="s">
        <v>904</v>
      </c>
      <c r="C8" s="651" t="s">
        <v>314</v>
      </c>
      <c r="D8" s="42" t="s">
        <v>904</v>
      </c>
      <c r="E8" s="651" t="s">
        <v>314</v>
      </c>
    </row>
    <row r="9" spans="1:5" s="310" customFormat="1" ht="18" customHeight="1">
      <c r="A9" s="323" t="s">
        <v>818</v>
      </c>
      <c r="B9" s="302">
        <f>SUM(B10:B14)</f>
        <v>10543335389</v>
      </c>
      <c r="C9" s="637">
        <f>SUM(C10:C14)</f>
        <v>100</v>
      </c>
      <c r="D9" s="303">
        <f>SUM(D10:D14)</f>
        <v>10845783000</v>
      </c>
      <c r="E9" s="623">
        <f t="shared" ref="E9:E14" si="0">IF(D9="-","-",IF(B9="-","-",ROUND(B9/D9*100,1)))</f>
        <v>97.2</v>
      </c>
    </row>
    <row r="10" spans="1:5" ht="18" customHeight="1">
      <c r="A10" s="643" t="s">
        <v>922</v>
      </c>
      <c r="B10" s="104">
        <v>4408136519</v>
      </c>
      <c r="C10" s="642">
        <v>41.8</v>
      </c>
      <c r="D10" s="22">
        <v>4511650000</v>
      </c>
      <c r="E10" s="641">
        <f t="shared" si="0"/>
        <v>97.7</v>
      </c>
    </row>
    <row r="11" spans="1:5" ht="18" customHeight="1">
      <c r="A11" s="643" t="s">
        <v>835</v>
      </c>
      <c r="B11" s="104">
        <v>2400</v>
      </c>
      <c r="C11" s="642">
        <v>0</v>
      </c>
      <c r="D11" s="22">
        <v>1000</v>
      </c>
      <c r="E11" s="641">
        <f t="shared" si="0"/>
        <v>240</v>
      </c>
    </row>
    <row r="12" spans="1:5" ht="18" customHeight="1">
      <c r="A12" s="643" t="s">
        <v>830</v>
      </c>
      <c r="B12" s="104">
        <v>5716475260</v>
      </c>
      <c r="C12" s="642">
        <v>54.2</v>
      </c>
      <c r="D12" s="22">
        <v>5915425000</v>
      </c>
      <c r="E12" s="641">
        <f t="shared" si="0"/>
        <v>96.6</v>
      </c>
    </row>
    <row r="13" spans="1:5" ht="18" customHeight="1">
      <c r="A13" s="643" t="s">
        <v>921</v>
      </c>
      <c r="B13" s="104" t="s">
        <v>443</v>
      </c>
      <c r="C13" s="620" t="s">
        <v>443</v>
      </c>
      <c r="D13" s="22">
        <v>1000</v>
      </c>
      <c r="E13" s="641" t="str">
        <f t="shared" si="0"/>
        <v>-</v>
      </c>
    </row>
    <row r="14" spans="1:5" ht="18" customHeight="1">
      <c r="A14" s="537" t="s">
        <v>828</v>
      </c>
      <c r="B14" s="116">
        <v>418721210</v>
      </c>
      <c r="C14" s="645">
        <v>4</v>
      </c>
      <c r="D14" s="115">
        <v>418706000</v>
      </c>
      <c r="E14" s="640">
        <f t="shared" si="0"/>
        <v>100</v>
      </c>
    </row>
    <row r="15" spans="1:5" s="90" customFormat="1" ht="15" customHeight="1">
      <c r="A15" s="553"/>
      <c r="B15" s="650"/>
      <c r="C15" s="649"/>
      <c r="D15" s="650"/>
      <c r="E15" s="649"/>
    </row>
    <row r="16" spans="1:5" s="90" customFormat="1" ht="15" customHeight="1"/>
    <row r="17" spans="1:5" s="114" customFormat="1" ht="20.100000000000001" customHeight="1">
      <c r="A17" s="3048" t="s">
        <v>826</v>
      </c>
      <c r="B17" s="3048"/>
      <c r="C17" s="3048"/>
      <c r="D17" s="3048"/>
      <c r="E17" s="3048"/>
    </row>
    <row r="18" spans="1:5" s="90" customFormat="1" ht="15" customHeight="1" thickBot="1">
      <c r="A18" s="35"/>
    </row>
    <row r="19" spans="1:5" s="453" customFormat="1" ht="18" customHeight="1" thickTop="1">
      <c r="A19" s="549" t="s">
        <v>825</v>
      </c>
      <c r="B19" s="548" t="s">
        <v>920</v>
      </c>
      <c r="C19" s="629" t="s">
        <v>823</v>
      </c>
      <c r="D19" s="548" t="s">
        <v>906</v>
      </c>
      <c r="E19" s="629" t="s">
        <v>905</v>
      </c>
    </row>
    <row r="20" spans="1:5" s="90" customFormat="1" ht="18" customHeight="1">
      <c r="A20" s="580"/>
      <c r="B20" s="472" t="s">
        <v>904</v>
      </c>
      <c r="C20" s="133" t="s">
        <v>314</v>
      </c>
      <c r="D20" s="133" t="s">
        <v>904</v>
      </c>
      <c r="E20" s="133" t="s">
        <v>314</v>
      </c>
    </row>
    <row r="21" spans="1:5" s="310" customFormat="1" ht="18" customHeight="1">
      <c r="A21" s="311" t="s">
        <v>818</v>
      </c>
      <c r="B21" s="302">
        <f>SUM(B22:B26)</f>
        <v>10543335389</v>
      </c>
      <c r="C21" s="623">
        <v>100</v>
      </c>
      <c r="D21" s="303">
        <f>SUM(D22:D26)</f>
        <v>10845783000</v>
      </c>
      <c r="E21" s="623">
        <f t="shared" ref="E21:E26" si="1">IF(D21="-","-",IF(B21="-","-",ROUND(B21/D21*100,1)))</f>
        <v>97.2</v>
      </c>
    </row>
    <row r="22" spans="1:5" ht="18" customHeight="1">
      <c r="A22" s="138" t="s">
        <v>816</v>
      </c>
      <c r="B22" s="104">
        <v>327634824</v>
      </c>
      <c r="C22" s="642">
        <v>3.1</v>
      </c>
      <c r="D22" s="22">
        <v>351992000</v>
      </c>
      <c r="E22" s="641">
        <f t="shared" si="1"/>
        <v>93.1</v>
      </c>
    </row>
    <row r="23" spans="1:5" ht="18" customHeight="1">
      <c r="A23" s="138" t="s">
        <v>873</v>
      </c>
      <c r="B23" s="104">
        <v>9687464970</v>
      </c>
      <c r="C23" s="642">
        <v>91.9</v>
      </c>
      <c r="D23" s="22">
        <v>9828738000</v>
      </c>
      <c r="E23" s="641">
        <f t="shared" si="1"/>
        <v>98.6</v>
      </c>
    </row>
    <row r="24" spans="1:5" ht="18" customHeight="1">
      <c r="A24" s="138" t="s">
        <v>871</v>
      </c>
      <c r="B24" s="104">
        <v>427816295</v>
      </c>
      <c r="C24" s="642">
        <v>4.0999999999999996</v>
      </c>
      <c r="D24" s="22">
        <v>510516000</v>
      </c>
      <c r="E24" s="641">
        <f t="shared" si="1"/>
        <v>83.8</v>
      </c>
    </row>
    <row r="25" spans="1:5" ht="18" customHeight="1">
      <c r="A25" s="138" t="s">
        <v>807</v>
      </c>
      <c r="B25" s="104">
        <v>100419300</v>
      </c>
      <c r="C25" s="642">
        <v>0.9</v>
      </c>
      <c r="D25" s="22">
        <v>101397000</v>
      </c>
      <c r="E25" s="641">
        <f t="shared" si="1"/>
        <v>99</v>
      </c>
    </row>
    <row r="26" spans="1:5" ht="18" customHeight="1">
      <c r="A26" s="537" t="s">
        <v>879</v>
      </c>
      <c r="B26" s="116" t="s">
        <v>443</v>
      </c>
      <c r="C26" s="617" t="s">
        <v>443</v>
      </c>
      <c r="D26" s="115">
        <v>53140000</v>
      </c>
      <c r="E26" s="640" t="str">
        <f t="shared" si="1"/>
        <v>-</v>
      </c>
    </row>
    <row r="27" spans="1:5" s="90" customFormat="1" ht="15" customHeight="1">
      <c r="A27" s="90" t="s">
        <v>919</v>
      </c>
      <c r="B27" s="608"/>
      <c r="C27" s="615"/>
      <c r="D27" s="608"/>
    </row>
  </sheetData>
  <mergeCells count="5">
    <mergeCell ref="A5:E5"/>
    <mergeCell ref="A17:E17"/>
    <mergeCell ref="A3:E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zoomScaleNormal="100" zoomScaleSheetLayoutView="100" workbookViewId="0">
      <selection activeCell="G7" sqref="G7"/>
    </sheetView>
  </sheetViews>
  <sheetFormatPr defaultColWidth="9" defaultRowHeight="13.5"/>
  <cols>
    <col min="1" max="1" width="33.125" style="1" customWidth="1"/>
    <col min="2" max="5" width="22.625" style="1" customWidth="1"/>
    <col min="6" max="16384" width="9" style="1"/>
  </cols>
  <sheetData>
    <row r="1" spans="1:5" s="1763" customFormat="1" ht="20.100000000000001" customHeight="1">
      <c r="A1" s="3046" t="str">
        <f>HYPERLINK("#目次!A1","【目次に戻る】")</f>
        <v>【目次に戻る】</v>
      </c>
      <c r="B1" s="3046"/>
      <c r="C1" s="3046"/>
      <c r="D1" s="3046"/>
      <c r="E1" s="1762"/>
    </row>
    <row r="2" spans="1:5" s="1763" customFormat="1" ht="20.100000000000001" customHeight="1">
      <c r="A2" s="3046" t="str">
        <f>HYPERLINK("#業務所管課別目次!A1","【業務所管課別目次に戻る】")</f>
        <v>【業務所管課別目次に戻る】</v>
      </c>
      <c r="B2" s="3046"/>
      <c r="C2" s="3046"/>
      <c r="D2" s="3046"/>
      <c r="E2" s="1762"/>
    </row>
    <row r="3" spans="1:5" s="647" customFormat="1" ht="26.1" customHeight="1">
      <c r="A3" s="3203" t="s">
        <v>925</v>
      </c>
      <c r="B3" s="3203"/>
      <c r="C3" s="3203"/>
      <c r="D3" s="3203"/>
      <c r="E3" s="3203"/>
    </row>
    <row r="4" spans="1:5" s="90" customFormat="1" ht="15" customHeight="1">
      <c r="A4" s="652"/>
      <c r="B4" s="652"/>
      <c r="C4" s="652"/>
      <c r="D4" s="652"/>
      <c r="E4" s="652"/>
    </row>
    <row r="5" spans="1:5" ht="20.100000000000001" customHeight="1">
      <c r="A5" s="3204" t="s">
        <v>848</v>
      </c>
      <c r="B5" s="3204"/>
      <c r="C5" s="3204"/>
      <c r="D5" s="3204"/>
      <c r="E5" s="3204"/>
    </row>
    <row r="6" spans="1:5" s="90" customFormat="1" ht="15" customHeight="1" thickBot="1">
      <c r="C6" s="615"/>
      <c r="E6" s="615"/>
    </row>
    <row r="7" spans="1:5" s="453" customFormat="1" ht="18" customHeight="1" thickTop="1">
      <c r="A7" s="549" t="s">
        <v>825</v>
      </c>
      <c r="B7" s="548" t="s">
        <v>911</v>
      </c>
      <c r="C7" s="629" t="s">
        <v>823</v>
      </c>
      <c r="D7" s="548" t="s">
        <v>906</v>
      </c>
      <c r="E7" s="629" t="s">
        <v>905</v>
      </c>
    </row>
    <row r="8" spans="1:5" s="90" customFormat="1" ht="18" customHeight="1">
      <c r="A8" s="553"/>
      <c r="B8" s="472" t="s">
        <v>904</v>
      </c>
      <c r="C8" s="651" t="s">
        <v>314</v>
      </c>
      <c r="D8" s="42" t="s">
        <v>904</v>
      </c>
      <c r="E8" s="651" t="s">
        <v>314</v>
      </c>
    </row>
    <row r="9" spans="1:5" s="310" customFormat="1" ht="18" customHeight="1">
      <c r="A9" s="323" t="s">
        <v>818</v>
      </c>
      <c r="B9" s="302">
        <f>SUM(B10:B18)</f>
        <v>40148218644</v>
      </c>
      <c r="C9" s="637">
        <v>100</v>
      </c>
      <c r="D9" s="303">
        <f>SUM(D10:D18)</f>
        <v>41248937000</v>
      </c>
      <c r="E9" s="623">
        <f t="shared" ref="E9:E18" si="0">IF(D9="-","-",IF(B9="-","-",ROUND(B9/D9*100,1)))</f>
        <v>97.3</v>
      </c>
    </row>
    <row r="10" spans="1:5" s="24" customFormat="1" ht="18" customHeight="1">
      <c r="A10" s="643" t="s">
        <v>865</v>
      </c>
      <c r="B10" s="104">
        <v>7883947630</v>
      </c>
      <c r="C10" s="642">
        <v>19.600000000000001</v>
      </c>
      <c r="D10" s="22">
        <v>7845482000</v>
      </c>
      <c r="E10" s="641">
        <f t="shared" si="0"/>
        <v>100.5</v>
      </c>
    </row>
    <row r="11" spans="1:5" s="24" customFormat="1" ht="18" customHeight="1">
      <c r="A11" s="643" t="s">
        <v>835</v>
      </c>
      <c r="B11" s="104" t="s">
        <v>443</v>
      </c>
      <c r="C11" s="620" t="s">
        <v>443</v>
      </c>
      <c r="D11" s="22">
        <v>1000</v>
      </c>
      <c r="E11" s="641" t="str">
        <f t="shared" si="0"/>
        <v>-</v>
      </c>
    </row>
    <row r="12" spans="1:5" s="24" customFormat="1" ht="18" customHeight="1">
      <c r="A12" s="643" t="s">
        <v>834</v>
      </c>
      <c r="B12" s="104">
        <v>9261522871</v>
      </c>
      <c r="C12" s="642">
        <v>23.1</v>
      </c>
      <c r="D12" s="22">
        <v>9297672000</v>
      </c>
      <c r="E12" s="641">
        <f t="shared" si="0"/>
        <v>99.6</v>
      </c>
    </row>
    <row r="13" spans="1:5" s="24" customFormat="1" ht="18" customHeight="1">
      <c r="A13" s="643" t="s">
        <v>833</v>
      </c>
      <c r="B13" s="104">
        <v>5463597434</v>
      </c>
      <c r="C13" s="642">
        <v>13.6</v>
      </c>
      <c r="D13" s="22">
        <v>5622748000</v>
      </c>
      <c r="E13" s="641">
        <f t="shared" si="0"/>
        <v>97.2</v>
      </c>
    </row>
    <row r="14" spans="1:5" s="24" customFormat="1" ht="18" customHeight="1">
      <c r="A14" s="643" t="s">
        <v>860</v>
      </c>
      <c r="B14" s="104">
        <v>9919460320</v>
      </c>
      <c r="C14" s="642">
        <v>24.7</v>
      </c>
      <c r="D14" s="22">
        <v>10363017000</v>
      </c>
      <c r="E14" s="641">
        <f t="shared" si="0"/>
        <v>95.7</v>
      </c>
    </row>
    <row r="15" spans="1:5" s="24" customFormat="1" ht="18" customHeight="1">
      <c r="A15" s="643" t="s">
        <v>832</v>
      </c>
      <c r="B15" s="104">
        <v>371612</v>
      </c>
      <c r="C15" s="642">
        <v>0</v>
      </c>
      <c r="D15" s="22">
        <v>534000</v>
      </c>
      <c r="E15" s="641">
        <f t="shared" si="0"/>
        <v>69.599999999999994</v>
      </c>
    </row>
    <row r="16" spans="1:5" s="24" customFormat="1" ht="18" customHeight="1">
      <c r="A16" s="643" t="s">
        <v>830</v>
      </c>
      <c r="B16" s="104">
        <v>7122596143</v>
      </c>
      <c r="C16" s="642">
        <v>17.8</v>
      </c>
      <c r="D16" s="22">
        <v>7631829000</v>
      </c>
      <c r="E16" s="641">
        <f t="shared" si="0"/>
        <v>93.3</v>
      </c>
    </row>
    <row r="17" spans="1:5" s="24" customFormat="1" ht="18" customHeight="1">
      <c r="A17" s="643" t="s">
        <v>829</v>
      </c>
      <c r="B17" s="104">
        <v>486901139</v>
      </c>
      <c r="C17" s="642">
        <v>1.2</v>
      </c>
      <c r="D17" s="22">
        <v>486901000</v>
      </c>
      <c r="E17" s="641">
        <f t="shared" si="0"/>
        <v>100</v>
      </c>
    </row>
    <row r="18" spans="1:5" s="24" customFormat="1" ht="18" customHeight="1">
      <c r="A18" s="537" t="s">
        <v>828</v>
      </c>
      <c r="B18" s="116">
        <v>9821495</v>
      </c>
      <c r="C18" s="645">
        <v>0</v>
      </c>
      <c r="D18" s="115">
        <v>753000</v>
      </c>
      <c r="E18" s="640">
        <f t="shared" si="0"/>
        <v>1304.3</v>
      </c>
    </row>
    <row r="19" spans="1:5" s="90" customFormat="1" ht="15" customHeight="1">
      <c r="A19" s="553"/>
      <c r="B19" s="650"/>
      <c r="C19" s="649"/>
      <c r="D19" s="650"/>
      <c r="E19" s="649"/>
    </row>
    <row r="20" spans="1:5" s="90" customFormat="1" ht="15" customHeight="1"/>
    <row r="21" spans="1:5" s="140" customFormat="1" ht="20.100000000000001" customHeight="1">
      <c r="A21" s="3204" t="s">
        <v>826</v>
      </c>
      <c r="B21" s="3204"/>
      <c r="C21" s="3204"/>
      <c r="D21" s="3204"/>
      <c r="E21" s="3204"/>
    </row>
    <row r="22" spans="1:5" s="90" customFormat="1" ht="15" customHeight="1" thickBot="1">
      <c r="A22" s="35"/>
    </row>
    <row r="23" spans="1:5" s="453" customFormat="1" ht="18" customHeight="1" thickTop="1">
      <c r="A23" s="549" t="s">
        <v>825</v>
      </c>
      <c r="B23" s="548" t="s">
        <v>907</v>
      </c>
      <c r="C23" s="629" t="s">
        <v>823</v>
      </c>
      <c r="D23" s="653" t="s">
        <v>906</v>
      </c>
      <c r="E23" s="629" t="s">
        <v>905</v>
      </c>
    </row>
    <row r="24" spans="1:5" s="90" customFormat="1" ht="18" customHeight="1">
      <c r="A24" s="580"/>
      <c r="B24" s="472" t="s">
        <v>904</v>
      </c>
      <c r="C24" s="133" t="s">
        <v>314</v>
      </c>
      <c r="D24" s="133" t="s">
        <v>904</v>
      </c>
      <c r="E24" s="133" t="s">
        <v>314</v>
      </c>
    </row>
    <row r="25" spans="1:5" s="310" customFormat="1" ht="18" customHeight="1">
      <c r="A25" s="311" t="s">
        <v>818</v>
      </c>
      <c r="B25" s="302">
        <f>SUM(B26:B31)</f>
        <v>39226727719</v>
      </c>
      <c r="C25" s="623">
        <f>SUM(C26:C31)</f>
        <v>100.00000000000001</v>
      </c>
      <c r="D25" s="303">
        <f>SUM(D26:D31)</f>
        <v>41248937000</v>
      </c>
      <c r="E25" s="623">
        <f t="shared" ref="E25:E31" si="1">IF(D25="-","-",IF(B25="-","-",ROUND(B25/D25*100,1)))</f>
        <v>95.1</v>
      </c>
    </row>
    <row r="26" spans="1:5" s="24" customFormat="1" ht="18" customHeight="1">
      <c r="A26" s="138" t="s">
        <v>816</v>
      </c>
      <c r="B26" s="104">
        <v>723509098</v>
      </c>
      <c r="C26" s="642">
        <v>1.9</v>
      </c>
      <c r="D26" s="22">
        <v>951072000</v>
      </c>
      <c r="E26" s="641">
        <f t="shared" si="1"/>
        <v>76.099999999999994</v>
      </c>
    </row>
    <row r="27" spans="1:5" s="24" customFormat="1" ht="18" customHeight="1">
      <c r="A27" s="138" t="s">
        <v>863</v>
      </c>
      <c r="B27" s="104">
        <v>35768796802</v>
      </c>
      <c r="C27" s="642">
        <v>91.2</v>
      </c>
      <c r="D27" s="22">
        <v>37243688000</v>
      </c>
      <c r="E27" s="641">
        <f t="shared" si="1"/>
        <v>96</v>
      </c>
    </row>
    <row r="28" spans="1:5" s="24" customFormat="1" ht="18" customHeight="1">
      <c r="A28" s="138" t="s">
        <v>862</v>
      </c>
      <c r="B28" s="104">
        <v>1642505440</v>
      </c>
      <c r="C28" s="642">
        <v>4.2</v>
      </c>
      <c r="D28" s="22">
        <v>1863884000</v>
      </c>
      <c r="E28" s="641">
        <f t="shared" si="1"/>
        <v>88.1</v>
      </c>
    </row>
    <row r="29" spans="1:5" s="24" customFormat="1" ht="18" customHeight="1">
      <c r="A29" s="138" t="s">
        <v>861</v>
      </c>
      <c r="B29" s="104">
        <v>996060543</v>
      </c>
      <c r="C29" s="642">
        <v>2.5</v>
      </c>
      <c r="D29" s="22">
        <v>996223000</v>
      </c>
      <c r="E29" s="641">
        <f t="shared" si="1"/>
        <v>100</v>
      </c>
    </row>
    <row r="30" spans="1:5" s="24" customFormat="1" ht="18" customHeight="1">
      <c r="A30" s="138" t="s">
        <v>807</v>
      </c>
      <c r="B30" s="104">
        <v>95855836</v>
      </c>
      <c r="C30" s="642">
        <v>0.2</v>
      </c>
      <c r="D30" s="22">
        <v>95981000</v>
      </c>
      <c r="E30" s="641">
        <f t="shared" si="1"/>
        <v>99.9</v>
      </c>
    </row>
    <row r="31" spans="1:5" s="24" customFormat="1" ht="18" customHeight="1">
      <c r="A31" s="537" t="s">
        <v>879</v>
      </c>
      <c r="B31" s="116" t="s">
        <v>443</v>
      </c>
      <c r="C31" s="617" t="s">
        <v>443</v>
      </c>
      <c r="D31" s="115">
        <v>98089000</v>
      </c>
      <c r="E31" s="640" t="str">
        <f t="shared" si="1"/>
        <v>-</v>
      </c>
    </row>
    <row r="32" spans="1:5" s="90" customFormat="1" ht="15" customHeight="1">
      <c r="A32" s="90" t="s">
        <v>919</v>
      </c>
      <c r="B32" s="608"/>
      <c r="C32" s="615"/>
      <c r="D32" s="608"/>
    </row>
  </sheetData>
  <mergeCells count="5">
    <mergeCell ref="A21:E21"/>
    <mergeCell ref="A3:E3"/>
    <mergeCell ref="A5:E5"/>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zoomScaleNormal="100" zoomScaleSheetLayoutView="100" workbookViewId="0">
      <selection activeCell="G7" sqref="G7"/>
    </sheetView>
  </sheetViews>
  <sheetFormatPr defaultColWidth="9" defaultRowHeight="13.5"/>
  <cols>
    <col min="1" max="1" width="33.125" style="1" customWidth="1"/>
    <col min="2" max="5" width="22.625" style="1" customWidth="1"/>
    <col min="6" max="16384" width="9" style="1"/>
  </cols>
  <sheetData>
    <row r="1" spans="1:5" s="1763" customFormat="1" ht="20.100000000000001" customHeight="1">
      <c r="A1" s="3046" t="str">
        <f>HYPERLINK("#目次!A1","【目次に戻る】")</f>
        <v>【目次に戻る】</v>
      </c>
      <c r="B1" s="3046"/>
      <c r="C1" s="3046"/>
      <c r="D1" s="3046"/>
      <c r="E1" s="1762"/>
    </row>
    <row r="2" spans="1:5" s="1763" customFormat="1" ht="20.100000000000001" customHeight="1">
      <c r="A2" s="3046" t="str">
        <f>HYPERLINK("#業務所管課別目次!A1","【業務所管課別目次に戻る】")</f>
        <v>【業務所管課別目次に戻る】</v>
      </c>
      <c r="B2" s="3046"/>
      <c r="C2" s="3046"/>
      <c r="D2" s="3046"/>
      <c r="E2" s="1762"/>
    </row>
    <row r="3" spans="1:5" ht="26.1" customHeight="1">
      <c r="A3" s="3047" t="s">
        <v>930</v>
      </c>
      <c r="B3" s="3047"/>
      <c r="C3" s="3047"/>
      <c r="D3" s="3047"/>
      <c r="E3" s="3047"/>
    </row>
    <row r="4" spans="1:5" s="90" customFormat="1" ht="15" customHeight="1">
      <c r="A4" s="33"/>
      <c r="B4" s="33"/>
      <c r="C4" s="33"/>
      <c r="D4" s="33"/>
      <c r="E4" s="33"/>
    </row>
    <row r="5" spans="1:5" ht="20.100000000000001" customHeight="1">
      <c r="A5" s="3048" t="s">
        <v>848</v>
      </c>
      <c r="B5" s="3048"/>
      <c r="C5" s="3048"/>
      <c r="D5" s="3048"/>
      <c r="E5" s="3048"/>
    </row>
    <row r="6" spans="1:5" s="90" customFormat="1" ht="15" customHeight="1" thickBot="1"/>
    <row r="7" spans="1:5" s="453" customFormat="1" ht="18" customHeight="1" thickTop="1">
      <c r="A7" s="549" t="s">
        <v>866</v>
      </c>
      <c r="B7" s="548" t="s">
        <v>929</v>
      </c>
      <c r="C7" s="629" t="s">
        <v>823</v>
      </c>
      <c r="D7" s="548" t="s">
        <v>906</v>
      </c>
      <c r="E7" s="629" t="s">
        <v>905</v>
      </c>
    </row>
    <row r="8" spans="1:5" s="90" customFormat="1" ht="18" customHeight="1">
      <c r="A8" s="553"/>
      <c r="B8" s="472" t="s">
        <v>904</v>
      </c>
      <c r="C8" s="42" t="s">
        <v>314</v>
      </c>
      <c r="D8" s="42" t="s">
        <v>904</v>
      </c>
      <c r="E8" s="226" t="s">
        <v>314</v>
      </c>
    </row>
    <row r="9" spans="1:5" s="310" customFormat="1" ht="18" customHeight="1">
      <c r="A9" s="323" t="s">
        <v>818</v>
      </c>
      <c r="B9" s="302">
        <f>SUM(B10:B14)</f>
        <v>701108888</v>
      </c>
      <c r="C9" s="623">
        <v>100</v>
      </c>
      <c r="D9" s="303">
        <f>SUM(D10:D14)</f>
        <v>703100000</v>
      </c>
      <c r="E9" s="623">
        <f t="shared" ref="E9:E14" si="0">IF(D9="-","-",IF(B9="-","-",ROUND(B9/D9*100,1)))</f>
        <v>99.7</v>
      </c>
    </row>
    <row r="10" spans="1:5" s="24" customFormat="1" ht="18" customHeight="1">
      <c r="A10" s="643" t="s">
        <v>928</v>
      </c>
      <c r="B10" s="104">
        <v>1224</v>
      </c>
      <c r="C10" s="620">
        <v>0</v>
      </c>
      <c r="D10" s="22">
        <v>1000</v>
      </c>
      <c r="E10" s="641">
        <f t="shared" si="0"/>
        <v>122.4</v>
      </c>
    </row>
    <row r="11" spans="1:5" s="24" customFormat="1" ht="18" customHeight="1">
      <c r="A11" s="643" t="s">
        <v>832</v>
      </c>
      <c r="B11" s="104" t="s">
        <v>443</v>
      </c>
      <c r="C11" s="620" t="s">
        <v>443</v>
      </c>
      <c r="D11" s="22">
        <v>1000</v>
      </c>
      <c r="E11" s="641" t="str">
        <f t="shared" si="0"/>
        <v>-</v>
      </c>
    </row>
    <row r="12" spans="1:5" s="24" customFormat="1" ht="18" customHeight="1">
      <c r="A12" s="643" t="s">
        <v>830</v>
      </c>
      <c r="B12" s="104">
        <v>557346000</v>
      </c>
      <c r="C12" s="620">
        <v>79.5</v>
      </c>
      <c r="D12" s="22">
        <v>594346000</v>
      </c>
      <c r="E12" s="641">
        <f t="shared" si="0"/>
        <v>93.8</v>
      </c>
    </row>
    <row r="13" spans="1:5" s="24" customFormat="1" ht="18" customHeight="1">
      <c r="A13" s="643" t="s">
        <v>829</v>
      </c>
      <c r="B13" s="104">
        <v>489943</v>
      </c>
      <c r="C13" s="620">
        <v>0.1</v>
      </c>
      <c r="D13" s="22">
        <v>1000</v>
      </c>
      <c r="E13" s="641">
        <f t="shared" si="0"/>
        <v>48994.3</v>
      </c>
    </row>
    <row r="14" spans="1:5" s="24" customFormat="1" ht="18" customHeight="1">
      <c r="A14" s="567" t="s">
        <v>869</v>
      </c>
      <c r="B14" s="116">
        <v>143271721</v>
      </c>
      <c r="C14" s="617">
        <v>20.399999999999999</v>
      </c>
      <c r="D14" s="115">
        <v>108751000</v>
      </c>
      <c r="E14" s="641">
        <f t="shared" si="0"/>
        <v>131.69999999999999</v>
      </c>
    </row>
    <row r="15" spans="1:5" s="90" customFormat="1" ht="15" customHeight="1">
      <c r="B15" s="608"/>
      <c r="C15" s="615"/>
      <c r="D15" s="608"/>
      <c r="E15" s="134"/>
    </row>
    <row r="16" spans="1:5" s="90" customFormat="1" ht="15" customHeight="1"/>
    <row r="17" spans="1:5" s="140" customFormat="1" ht="20.100000000000001" customHeight="1">
      <c r="A17" s="3048" t="s">
        <v>927</v>
      </c>
      <c r="B17" s="3048"/>
      <c r="C17" s="3048"/>
      <c r="D17" s="3048"/>
      <c r="E17" s="3048"/>
    </row>
    <row r="18" spans="1:5" s="90" customFormat="1" ht="15" customHeight="1" thickBot="1">
      <c r="A18" s="90" t="s">
        <v>898</v>
      </c>
    </row>
    <row r="19" spans="1:5" s="453" customFormat="1" ht="18" customHeight="1" thickTop="1">
      <c r="A19" s="549" t="s">
        <v>825</v>
      </c>
      <c r="B19" s="548" t="s">
        <v>920</v>
      </c>
      <c r="C19" s="629" t="s">
        <v>823</v>
      </c>
      <c r="D19" s="548" t="s">
        <v>906</v>
      </c>
      <c r="E19" s="629" t="s">
        <v>905</v>
      </c>
    </row>
    <row r="20" spans="1:5" s="90" customFormat="1" ht="18" customHeight="1">
      <c r="A20" s="553"/>
      <c r="B20" s="472" t="s">
        <v>904</v>
      </c>
      <c r="C20" s="42" t="s">
        <v>314</v>
      </c>
      <c r="D20" s="42" t="s">
        <v>904</v>
      </c>
      <c r="E20" s="42" t="s">
        <v>314</v>
      </c>
    </row>
    <row r="21" spans="1:5" s="391" customFormat="1" ht="18" customHeight="1">
      <c r="A21" s="323" t="s">
        <v>818</v>
      </c>
      <c r="B21" s="302">
        <f>SUM(B22:B24)</f>
        <v>700813444</v>
      </c>
      <c r="C21" s="623">
        <v>100</v>
      </c>
      <c r="D21" s="303">
        <f>SUM(D22:D24)</f>
        <v>703100000</v>
      </c>
      <c r="E21" s="623">
        <f>IF(D21="-","-",IF(B21="-","-",ROUND(B21/D21*100,1)))</f>
        <v>99.7</v>
      </c>
    </row>
    <row r="22" spans="1:5" s="24" customFormat="1" ht="18" customHeight="1">
      <c r="A22" s="643" t="s">
        <v>854</v>
      </c>
      <c r="B22" s="104">
        <v>37458818</v>
      </c>
      <c r="C22" s="620">
        <v>5.3</v>
      </c>
      <c r="D22" s="22">
        <v>39132000</v>
      </c>
      <c r="E22" s="641">
        <f>IF(D22="-","-",IF(B22="-","-",ROUND(B22/D22*100,1)))</f>
        <v>95.7</v>
      </c>
    </row>
    <row r="23" spans="1:5" s="24" customFormat="1" ht="18" customHeight="1">
      <c r="A23" s="643" t="s">
        <v>808</v>
      </c>
      <c r="B23" s="104">
        <v>109652226</v>
      </c>
      <c r="C23" s="620">
        <v>15.7</v>
      </c>
      <c r="D23" s="22">
        <v>109653000</v>
      </c>
      <c r="E23" s="641">
        <f>IF(D23="-","-",IF(B23="-","-",ROUND(B23/D23*100,1)))</f>
        <v>100</v>
      </c>
    </row>
    <row r="24" spans="1:5" s="24" customFormat="1" ht="18" customHeight="1">
      <c r="A24" s="537" t="s">
        <v>926</v>
      </c>
      <c r="B24" s="116">
        <v>553702400</v>
      </c>
      <c r="C24" s="620">
        <v>79</v>
      </c>
      <c r="D24" s="115">
        <v>554315000</v>
      </c>
      <c r="E24" s="640">
        <f>IF(D24="-","-",IF(B24="-","-",ROUND(B24/D24*100,1)))</f>
        <v>99.9</v>
      </c>
    </row>
    <row r="25" spans="1:5" s="90" customFormat="1" ht="15" customHeight="1">
      <c r="A25" s="90" t="s">
        <v>919</v>
      </c>
      <c r="B25" s="608"/>
      <c r="C25" s="654"/>
      <c r="D25" s="608"/>
    </row>
  </sheetData>
  <mergeCells count="5">
    <mergeCell ref="A5:E5"/>
    <mergeCell ref="A17:E17"/>
    <mergeCell ref="A3:E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Normal="100" zoomScaleSheetLayoutView="100" workbookViewId="0">
      <selection activeCell="G7" sqref="G7"/>
    </sheetView>
  </sheetViews>
  <sheetFormatPr defaultColWidth="9" defaultRowHeight="14.25"/>
  <cols>
    <col min="1" max="1" width="3.125" style="24" customWidth="1"/>
    <col min="2" max="2" width="2.375" style="24" customWidth="1"/>
    <col min="3" max="3" width="26.625" style="24" customWidth="1"/>
    <col min="4" max="8" width="18.625" style="24" customWidth="1"/>
    <col min="9" max="16384" width="9" style="24"/>
  </cols>
  <sheetData>
    <row r="1" spans="1:8" s="1763" customFormat="1" ht="20.100000000000001" customHeight="1">
      <c r="A1" s="3046" t="str">
        <f>HYPERLINK("#目次!A1","【目次に戻る】")</f>
        <v>【目次に戻る】</v>
      </c>
      <c r="B1" s="3046"/>
      <c r="C1" s="3046"/>
      <c r="D1" s="3046"/>
      <c r="E1" s="1762"/>
      <c r="F1" s="1762"/>
      <c r="G1" s="1762"/>
      <c r="H1" s="1762"/>
    </row>
    <row r="2" spans="1:8" s="1763" customFormat="1" ht="20.100000000000001" customHeight="1">
      <c r="A2" s="3046" t="str">
        <f>HYPERLINK("#業務所管課別目次!A1","【業務所管課別目次に戻る】")</f>
        <v>【業務所管課別目次に戻る】</v>
      </c>
      <c r="B2" s="3046"/>
      <c r="C2" s="3046"/>
      <c r="D2" s="3046"/>
      <c r="E2" s="1762"/>
      <c r="F2" s="1762"/>
      <c r="G2" s="1762"/>
      <c r="H2" s="1762"/>
    </row>
    <row r="3" spans="1:8" s="114" customFormat="1" ht="26.1" customHeight="1">
      <c r="A3" s="3047" t="s">
        <v>962</v>
      </c>
      <c r="B3" s="3047"/>
      <c r="C3" s="3047"/>
      <c r="D3" s="3047"/>
      <c r="E3" s="3047"/>
      <c r="F3" s="3047"/>
      <c r="G3" s="3047"/>
      <c r="H3" s="3047"/>
    </row>
    <row r="4" spans="1:8" s="32" customFormat="1" ht="15" customHeight="1">
      <c r="A4" s="111"/>
      <c r="B4" s="111"/>
      <c r="C4" s="111"/>
      <c r="D4" s="111"/>
      <c r="E4" s="111"/>
      <c r="F4" s="111"/>
      <c r="G4" s="111"/>
      <c r="H4" s="111"/>
    </row>
    <row r="5" spans="1:8" s="32" customFormat="1" ht="15" customHeight="1" thickBot="1">
      <c r="A5" s="3132" t="s">
        <v>898</v>
      </c>
      <c r="B5" s="3212"/>
      <c r="C5" s="3212"/>
    </row>
    <row r="6" spans="1:8" ht="18" customHeight="1" thickTop="1">
      <c r="A6" s="3210" t="s">
        <v>961</v>
      </c>
      <c r="B6" s="3210"/>
      <c r="C6" s="3211"/>
      <c r="D6" s="350" t="s">
        <v>960</v>
      </c>
      <c r="E6" s="350" t="s">
        <v>897</v>
      </c>
      <c r="F6" s="350" t="s">
        <v>896</v>
      </c>
      <c r="G6" s="350" t="s">
        <v>895</v>
      </c>
      <c r="H6" s="350" t="s">
        <v>959</v>
      </c>
    </row>
    <row r="7" spans="1:8" s="310" customFormat="1" ht="18" customHeight="1">
      <c r="A7" s="3208" t="s">
        <v>958</v>
      </c>
      <c r="B7" s="3208"/>
      <c r="C7" s="3209"/>
      <c r="D7" s="665">
        <v>49057306466</v>
      </c>
      <c r="E7" s="665">
        <v>49883010972</v>
      </c>
      <c r="F7" s="665">
        <v>50992552980</v>
      </c>
      <c r="G7" s="665">
        <v>51543331058</v>
      </c>
      <c r="H7" s="665">
        <f>H29+H32</f>
        <v>52164887187</v>
      </c>
    </row>
    <row r="8" spans="1:8" ht="18" customHeight="1">
      <c r="A8" s="3205" t="s">
        <v>957</v>
      </c>
      <c r="B8" s="3205"/>
      <c r="C8" s="3206"/>
      <c r="D8" s="621">
        <v>28112601989</v>
      </c>
      <c r="E8" s="621">
        <v>28739521655</v>
      </c>
      <c r="F8" s="621">
        <v>29616247781</v>
      </c>
      <c r="G8" s="621">
        <v>29787908307</v>
      </c>
      <c r="H8" s="621">
        <f>SUM(H9:H27)</f>
        <v>29904296427</v>
      </c>
    </row>
    <row r="9" spans="1:8" ht="18" customHeight="1">
      <c r="A9" s="664"/>
      <c r="B9" s="3205" t="s">
        <v>956</v>
      </c>
      <c r="C9" s="3206"/>
      <c r="D9" s="621">
        <v>56578008</v>
      </c>
      <c r="E9" s="621">
        <v>57403389</v>
      </c>
      <c r="F9" s="621">
        <v>59134037</v>
      </c>
      <c r="G9" s="621">
        <v>55030200</v>
      </c>
      <c r="H9" s="621">
        <v>50972071</v>
      </c>
    </row>
    <row r="10" spans="1:8" ht="18" customHeight="1">
      <c r="A10" s="664"/>
      <c r="B10" s="3205" t="s">
        <v>955</v>
      </c>
      <c r="C10" s="3206"/>
      <c r="D10" s="621">
        <v>38958600</v>
      </c>
      <c r="E10" s="621">
        <v>41306500</v>
      </c>
      <c r="F10" s="621">
        <v>47436700</v>
      </c>
      <c r="G10" s="621">
        <v>52487100</v>
      </c>
      <c r="H10" s="621">
        <v>53100400</v>
      </c>
    </row>
    <row r="11" spans="1:8" ht="18" customHeight="1">
      <c r="A11" s="664"/>
      <c r="B11" s="3205" t="s">
        <v>954</v>
      </c>
      <c r="C11" s="3206"/>
      <c r="D11" s="621">
        <v>27954100</v>
      </c>
      <c r="E11" s="621">
        <v>37340700</v>
      </c>
      <c r="F11" s="621">
        <v>47063400</v>
      </c>
      <c r="G11" s="621">
        <v>46810500</v>
      </c>
      <c r="H11" s="621">
        <v>29253500</v>
      </c>
    </row>
    <row r="12" spans="1:8" ht="18" customHeight="1">
      <c r="A12" s="664"/>
      <c r="B12" s="3205" t="s">
        <v>953</v>
      </c>
      <c r="C12" s="3206"/>
      <c r="D12" s="621" t="s">
        <v>443</v>
      </c>
      <c r="E12" s="621" t="s">
        <v>443</v>
      </c>
      <c r="F12" s="621" t="s">
        <v>443</v>
      </c>
      <c r="G12" s="621" t="s">
        <v>443</v>
      </c>
      <c r="H12" s="621" t="s">
        <v>443</v>
      </c>
    </row>
    <row r="13" spans="1:8" ht="18" customHeight="1">
      <c r="A13" s="664"/>
      <c r="B13" s="3205" t="s">
        <v>952</v>
      </c>
      <c r="C13" s="3206"/>
      <c r="D13" s="621">
        <v>951317700</v>
      </c>
      <c r="E13" s="621">
        <v>1218201600</v>
      </c>
      <c r="F13" s="621">
        <v>1592026100</v>
      </c>
      <c r="G13" s="621">
        <v>1417083500</v>
      </c>
      <c r="H13" s="621">
        <v>1228713800</v>
      </c>
    </row>
    <row r="14" spans="1:8" ht="18" customHeight="1">
      <c r="A14" s="664"/>
      <c r="B14" s="3205" t="s">
        <v>951</v>
      </c>
      <c r="C14" s="3206"/>
      <c r="D14" s="621" t="s">
        <v>443</v>
      </c>
      <c r="E14" s="621" t="s">
        <v>443</v>
      </c>
      <c r="F14" s="621" t="s">
        <v>443</v>
      </c>
      <c r="G14" s="621" t="s">
        <v>443</v>
      </c>
      <c r="H14" s="621" t="s">
        <v>443</v>
      </c>
    </row>
    <row r="15" spans="1:8" ht="18" customHeight="1">
      <c r="A15" s="664"/>
      <c r="B15" s="3205" t="s">
        <v>950</v>
      </c>
      <c r="C15" s="3206"/>
      <c r="D15" s="621" t="s">
        <v>443</v>
      </c>
      <c r="E15" s="621" t="s">
        <v>443</v>
      </c>
      <c r="F15" s="621" t="s">
        <v>443</v>
      </c>
      <c r="G15" s="621" t="s">
        <v>443</v>
      </c>
      <c r="H15" s="621" t="s">
        <v>443</v>
      </c>
    </row>
    <row r="16" spans="1:8" ht="18" customHeight="1">
      <c r="A16" s="664"/>
      <c r="B16" s="3205" t="s">
        <v>949</v>
      </c>
      <c r="C16" s="3206"/>
      <c r="D16" s="621">
        <v>205320431</v>
      </c>
      <c r="E16" s="621">
        <v>201646666</v>
      </c>
      <c r="F16" s="621">
        <v>200564444</v>
      </c>
      <c r="G16" s="621">
        <v>186499307</v>
      </c>
      <c r="H16" s="621">
        <v>179021856</v>
      </c>
    </row>
    <row r="17" spans="1:8" ht="18" customHeight="1">
      <c r="A17" s="664"/>
      <c r="B17" s="3205" t="s">
        <v>948</v>
      </c>
      <c r="C17" s="3206"/>
      <c r="D17" s="621" t="s">
        <v>443</v>
      </c>
      <c r="E17" s="621" t="s">
        <v>443</v>
      </c>
      <c r="F17" s="621" t="s">
        <v>443</v>
      </c>
      <c r="G17" s="621" t="s">
        <v>443</v>
      </c>
      <c r="H17" s="621" t="s">
        <v>443</v>
      </c>
    </row>
    <row r="18" spans="1:8" ht="18" customHeight="1">
      <c r="A18" s="664"/>
      <c r="B18" s="3205" t="s">
        <v>947</v>
      </c>
      <c r="C18" s="3206"/>
      <c r="D18" s="621">
        <v>21014678650</v>
      </c>
      <c r="E18" s="621">
        <v>21301992100</v>
      </c>
      <c r="F18" s="621">
        <v>21657699700</v>
      </c>
      <c r="G18" s="621">
        <v>21936010500</v>
      </c>
      <c r="H18" s="621">
        <v>22245785100</v>
      </c>
    </row>
    <row r="19" spans="1:8" ht="18" customHeight="1">
      <c r="A19" s="664"/>
      <c r="B19" s="3205" t="s">
        <v>946</v>
      </c>
      <c r="C19" s="3206"/>
      <c r="D19" s="621">
        <v>1087495900</v>
      </c>
      <c r="E19" s="621">
        <v>1087751700</v>
      </c>
      <c r="F19" s="621">
        <v>1131051200</v>
      </c>
      <c r="G19" s="621">
        <v>1159510100</v>
      </c>
      <c r="H19" s="621">
        <v>1128499200</v>
      </c>
    </row>
    <row r="20" spans="1:8" ht="18" customHeight="1">
      <c r="A20" s="664"/>
      <c r="B20" s="3205" t="s">
        <v>945</v>
      </c>
      <c r="C20" s="3206"/>
      <c r="D20" s="621" t="s">
        <v>443</v>
      </c>
      <c r="E20" s="621" t="s">
        <v>443</v>
      </c>
      <c r="F20" s="621" t="s">
        <v>443</v>
      </c>
      <c r="G20" s="621" t="s">
        <v>443</v>
      </c>
      <c r="H20" s="621" t="s">
        <v>443</v>
      </c>
    </row>
    <row r="21" spans="1:8" ht="18" customHeight="1">
      <c r="A21" s="664"/>
      <c r="B21" s="3205" t="s">
        <v>944</v>
      </c>
      <c r="C21" s="3206"/>
      <c r="D21" s="621" t="s">
        <v>443</v>
      </c>
      <c r="E21" s="621" t="s">
        <v>443</v>
      </c>
      <c r="F21" s="621" t="s">
        <v>443</v>
      </c>
      <c r="G21" s="621" t="s">
        <v>443</v>
      </c>
      <c r="H21" s="621" t="s">
        <v>443</v>
      </c>
    </row>
    <row r="22" spans="1:8" ht="18" customHeight="1">
      <c r="A22" s="664"/>
      <c r="B22" s="3205" t="s">
        <v>943</v>
      </c>
      <c r="C22" s="3206"/>
      <c r="D22" s="621" t="s">
        <v>443</v>
      </c>
      <c r="E22" s="621" t="s">
        <v>443</v>
      </c>
      <c r="F22" s="621" t="s">
        <v>443</v>
      </c>
      <c r="G22" s="621" t="s">
        <v>443</v>
      </c>
      <c r="H22" s="621" t="s">
        <v>443</v>
      </c>
    </row>
    <row r="23" spans="1:8" ht="18" customHeight="1">
      <c r="A23" s="663"/>
      <c r="B23" s="3205" t="s">
        <v>942</v>
      </c>
      <c r="C23" s="3206"/>
      <c r="D23" s="621" t="s">
        <v>443</v>
      </c>
      <c r="E23" s="621" t="s">
        <v>443</v>
      </c>
      <c r="F23" s="621" t="s">
        <v>443</v>
      </c>
      <c r="G23" s="621" t="s">
        <v>443</v>
      </c>
      <c r="H23" s="621" t="s">
        <v>443</v>
      </c>
    </row>
    <row r="24" spans="1:8" ht="18" customHeight="1">
      <c r="A24" s="663"/>
      <c r="B24" s="3205" t="s">
        <v>941</v>
      </c>
      <c r="C24" s="3206"/>
      <c r="D24" s="621">
        <v>4728960700</v>
      </c>
      <c r="E24" s="621">
        <v>4790512200</v>
      </c>
      <c r="F24" s="621">
        <v>4878483800</v>
      </c>
      <c r="G24" s="621">
        <v>4929682600</v>
      </c>
      <c r="H24" s="621">
        <v>4987360400</v>
      </c>
    </row>
    <row r="25" spans="1:8" ht="18" customHeight="1">
      <c r="A25" s="663"/>
      <c r="B25" s="3205" t="s">
        <v>940</v>
      </c>
      <c r="C25" s="3206"/>
      <c r="D25" s="621">
        <v>1337900</v>
      </c>
      <c r="E25" s="621">
        <v>3366800</v>
      </c>
      <c r="F25" s="621">
        <v>2788400</v>
      </c>
      <c r="G25" s="621">
        <v>4794500</v>
      </c>
      <c r="H25" s="621">
        <v>1590100</v>
      </c>
    </row>
    <row r="26" spans="1:8" ht="18" customHeight="1">
      <c r="A26" s="663"/>
      <c r="B26" s="3205" t="s">
        <v>939</v>
      </c>
      <c r="C26" s="3206"/>
      <c r="D26" s="621" t="s">
        <v>443</v>
      </c>
      <c r="E26" s="621" t="s">
        <v>443</v>
      </c>
      <c r="F26" s="621" t="s">
        <v>443</v>
      </c>
      <c r="G26" s="621" t="s">
        <v>443</v>
      </c>
      <c r="H26" s="621" t="s">
        <v>443</v>
      </c>
    </row>
    <row r="27" spans="1:8" ht="18" customHeight="1">
      <c r="A27" s="663"/>
      <c r="B27" s="3205" t="s">
        <v>938</v>
      </c>
      <c r="C27" s="3206"/>
      <c r="D27" s="621" t="s">
        <v>443</v>
      </c>
      <c r="E27" s="621" t="s">
        <v>443</v>
      </c>
      <c r="F27" s="621" t="s">
        <v>443</v>
      </c>
      <c r="G27" s="621" t="s">
        <v>443</v>
      </c>
      <c r="H27" s="621" t="s">
        <v>443</v>
      </c>
    </row>
    <row r="28" spans="1:8" ht="18" customHeight="1">
      <c r="A28" s="3207" t="s">
        <v>937</v>
      </c>
      <c r="B28" s="3207"/>
      <c r="C28" s="3170"/>
      <c r="D28" s="621">
        <v>576057433</v>
      </c>
      <c r="E28" s="621">
        <v>450628390</v>
      </c>
      <c r="F28" s="621">
        <v>422422104</v>
      </c>
      <c r="G28" s="621">
        <v>375020026</v>
      </c>
      <c r="H28" s="621">
        <v>352976037</v>
      </c>
    </row>
    <row r="29" spans="1:8" s="310" customFormat="1" ht="18" customHeight="1">
      <c r="A29" s="3208" t="s">
        <v>934</v>
      </c>
      <c r="B29" s="3208"/>
      <c r="C29" s="3209"/>
      <c r="D29" s="662">
        <v>28688659422</v>
      </c>
      <c r="E29" s="662">
        <v>29190150045</v>
      </c>
      <c r="F29" s="662">
        <v>30038669885</v>
      </c>
      <c r="G29" s="662">
        <v>30162928333</v>
      </c>
      <c r="H29" s="662">
        <f>H8+H28</f>
        <v>30257272464</v>
      </c>
    </row>
    <row r="30" spans="1:8" ht="18" customHeight="1">
      <c r="A30" s="3205" t="s">
        <v>936</v>
      </c>
      <c r="B30" s="3205"/>
      <c r="C30" s="3206"/>
      <c r="D30" s="621">
        <v>18921856392</v>
      </c>
      <c r="E30" s="621">
        <v>19424626256</v>
      </c>
      <c r="F30" s="621">
        <v>19786371450</v>
      </c>
      <c r="G30" s="621">
        <v>20338891357</v>
      </c>
      <c r="H30" s="621">
        <v>20916507517</v>
      </c>
    </row>
    <row r="31" spans="1:8" ht="18" customHeight="1">
      <c r="A31" s="3207" t="s">
        <v>935</v>
      </c>
      <c r="B31" s="3207"/>
      <c r="C31" s="3170"/>
      <c r="D31" s="621">
        <v>1446790652</v>
      </c>
      <c r="E31" s="621">
        <v>1268234671</v>
      </c>
      <c r="F31" s="621">
        <v>1167511645</v>
      </c>
      <c r="G31" s="621">
        <v>1041511368</v>
      </c>
      <c r="H31" s="621">
        <v>991107206</v>
      </c>
    </row>
    <row r="32" spans="1:8" s="310" customFormat="1" ht="18" customHeight="1">
      <c r="A32" s="3208" t="s">
        <v>934</v>
      </c>
      <c r="B32" s="3208"/>
      <c r="C32" s="3209"/>
      <c r="D32" s="661">
        <v>20368647044</v>
      </c>
      <c r="E32" s="661">
        <v>20692860927</v>
      </c>
      <c r="F32" s="661">
        <v>20953883095</v>
      </c>
      <c r="G32" s="661">
        <v>21380402725</v>
      </c>
      <c r="H32" s="661">
        <f>H30+H31</f>
        <v>21907614723</v>
      </c>
    </row>
    <row r="33" spans="1:8" s="32" customFormat="1" ht="15" customHeight="1">
      <c r="A33" s="660" t="s">
        <v>933</v>
      </c>
      <c r="B33" s="659"/>
      <c r="C33" s="659"/>
      <c r="D33" s="659"/>
      <c r="E33" s="659"/>
      <c r="F33" s="656"/>
      <c r="G33" s="656"/>
      <c r="H33" s="35"/>
    </row>
    <row r="34" spans="1:8" s="32" customFormat="1" ht="15" customHeight="1">
      <c r="A34" s="658" t="s">
        <v>932</v>
      </c>
      <c r="B34" s="657"/>
      <c r="C34" s="657"/>
      <c r="D34" s="657"/>
      <c r="E34" s="657"/>
      <c r="F34" s="656"/>
      <c r="G34" s="656"/>
      <c r="H34" s="35"/>
    </row>
    <row r="35" spans="1:8" s="32" customFormat="1" ht="15" customHeight="1">
      <c r="A35" s="32" t="s">
        <v>931</v>
      </c>
      <c r="F35" s="655"/>
      <c r="G35" s="655"/>
    </row>
  </sheetData>
  <mergeCells count="31">
    <mergeCell ref="A1:D1"/>
    <mergeCell ref="A2:D2"/>
    <mergeCell ref="A3:H3"/>
    <mergeCell ref="B18:C18"/>
    <mergeCell ref="A6:C6"/>
    <mergeCell ref="A5:C5"/>
    <mergeCell ref="A7:C7"/>
    <mergeCell ref="B10:C10"/>
    <mergeCell ref="B11:C11"/>
    <mergeCell ref="B16:C16"/>
    <mergeCell ref="B17:C17"/>
    <mergeCell ref="B12:C12"/>
    <mergeCell ref="B13:C13"/>
    <mergeCell ref="A8:C8"/>
    <mergeCell ref="A32:C32"/>
    <mergeCell ref="A30:C30"/>
    <mergeCell ref="B27:C27"/>
    <mergeCell ref="B26:C26"/>
    <mergeCell ref="A29:C29"/>
    <mergeCell ref="A31:C31"/>
    <mergeCell ref="B25:C25"/>
    <mergeCell ref="A28:C28"/>
    <mergeCell ref="B15:C15"/>
    <mergeCell ref="B9:C9"/>
    <mergeCell ref="B14:C14"/>
    <mergeCell ref="B24:C24"/>
    <mergeCell ref="B23:C23"/>
    <mergeCell ref="B22:C22"/>
    <mergeCell ref="B21:C21"/>
    <mergeCell ref="B19:C19"/>
    <mergeCell ref="B20:C20"/>
  </mergeCells>
  <phoneticPr fontId="20"/>
  <pageMargins left="0.62992125984251968" right="0.62992125984251968" top="0.74803149606299213" bottom="0.74803149606299213" header="0.31496062992125984" footer="0.31496062992125984"/>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zoomScaleSheetLayoutView="100" workbookViewId="0">
      <selection activeCell="G7" sqref="G7"/>
    </sheetView>
  </sheetViews>
  <sheetFormatPr defaultColWidth="9" defaultRowHeight="14.25"/>
  <cols>
    <col min="1" max="1" width="36.625" style="24" customWidth="1"/>
    <col min="2" max="6" width="17.625" style="24" customWidth="1"/>
    <col min="7" max="16384" width="9" style="24"/>
  </cols>
  <sheetData>
    <row r="1" spans="1:6" s="1763" customFormat="1" ht="20.100000000000001" customHeight="1">
      <c r="A1" s="3046" t="str">
        <f>HYPERLINK("#目次!A1","【目次に戻る】")</f>
        <v>【目次に戻る】</v>
      </c>
      <c r="B1" s="3046"/>
      <c r="C1" s="3046"/>
      <c r="D1" s="3046"/>
      <c r="E1" s="1762"/>
      <c r="F1" s="1762"/>
    </row>
    <row r="2" spans="1:6" s="1763" customFormat="1" ht="20.100000000000001" customHeight="1">
      <c r="A2" s="3046" t="str">
        <f>HYPERLINK("#業務所管課別目次!A1","【業務所管課別目次に戻る】")</f>
        <v>【業務所管課別目次に戻る】</v>
      </c>
      <c r="B2" s="3046"/>
      <c r="C2" s="3046"/>
      <c r="D2" s="3046"/>
      <c r="E2" s="1762"/>
      <c r="F2" s="1762"/>
    </row>
    <row r="3" spans="1:6" s="401" customFormat="1" ht="26.1" customHeight="1">
      <c r="A3" s="3047" t="s">
        <v>983</v>
      </c>
      <c r="B3" s="3047"/>
      <c r="C3" s="3047"/>
      <c r="D3" s="3047"/>
      <c r="E3" s="3047"/>
      <c r="F3" s="3047"/>
    </row>
    <row r="4" spans="1:6" s="32" customFormat="1" ht="15" customHeight="1">
      <c r="A4" s="111"/>
      <c r="B4" s="111"/>
      <c r="C4" s="111"/>
      <c r="D4" s="111"/>
      <c r="E4" s="111"/>
      <c r="F4" s="111"/>
    </row>
    <row r="5" spans="1:6" s="32" customFormat="1" ht="15" customHeight="1" thickBot="1">
      <c r="A5" s="684" t="s">
        <v>982</v>
      </c>
      <c r="B5" s="684"/>
    </row>
    <row r="6" spans="1:6" ht="18" customHeight="1" thickTop="1">
      <c r="A6" s="683" t="s">
        <v>961</v>
      </c>
      <c r="B6" s="351" t="s">
        <v>981</v>
      </c>
      <c r="C6" s="350" t="s">
        <v>897</v>
      </c>
      <c r="D6" s="350" t="s">
        <v>896</v>
      </c>
      <c r="E6" s="350" t="s">
        <v>895</v>
      </c>
      <c r="F6" s="350" t="s">
        <v>959</v>
      </c>
    </row>
    <row r="7" spans="1:6" s="391" customFormat="1" ht="18" customHeight="1">
      <c r="A7" s="671" t="s">
        <v>958</v>
      </c>
      <c r="B7" s="681">
        <v>99575568</v>
      </c>
      <c r="C7" s="668">
        <v>104245520</v>
      </c>
      <c r="D7" s="681">
        <v>104155984</v>
      </c>
      <c r="E7" s="680">
        <v>109716612</v>
      </c>
      <c r="F7" s="680">
        <v>108976376</v>
      </c>
    </row>
    <row r="8" spans="1:6" ht="18" customHeight="1">
      <c r="A8" s="674" t="s">
        <v>980</v>
      </c>
      <c r="B8" s="23">
        <v>1131212</v>
      </c>
      <c r="C8" s="673">
        <v>953670</v>
      </c>
      <c r="D8" s="19">
        <v>854777</v>
      </c>
      <c r="E8" s="673">
        <v>749469</v>
      </c>
      <c r="F8" s="673">
        <v>749469</v>
      </c>
    </row>
    <row r="9" spans="1:6" ht="18" customHeight="1">
      <c r="A9" s="679" t="s">
        <v>979</v>
      </c>
      <c r="B9" s="23">
        <v>23330494</v>
      </c>
      <c r="C9" s="673">
        <v>22271642</v>
      </c>
      <c r="D9" s="19">
        <v>23909558</v>
      </c>
      <c r="E9" s="673">
        <v>24194868</v>
      </c>
      <c r="F9" s="673">
        <v>24194868</v>
      </c>
    </row>
    <row r="10" spans="1:6" ht="18" customHeight="1">
      <c r="A10" s="674" t="s">
        <v>978</v>
      </c>
      <c r="B10" s="23">
        <v>1740469</v>
      </c>
      <c r="C10" s="673">
        <v>1461864</v>
      </c>
      <c r="D10" s="19">
        <v>1373544</v>
      </c>
      <c r="E10" s="673">
        <v>1199112</v>
      </c>
      <c r="F10" s="673">
        <v>1199112</v>
      </c>
    </row>
    <row r="11" spans="1:6" ht="18" customHeight="1">
      <c r="A11" s="679" t="s">
        <v>977</v>
      </c>
      <c r="B11" s="23">
        <v>14051705</v>
      </c>
      <c r="C11" s="673">
        <v>14160706</v>
      </c>
      <c r="D11" s="19">
        <v>14868241</v>
      </c>
      <c r="E11" s="673">
        <v>16404164</v>
      </c>
      <c r="F11" s="673">
        <v>16404164</v>
      </c>
    </row>
    <row r="12" spans="1:6" ht="18" customHeight="1">
      <c r="A12" s="674" t="s">
        <v>976</v>
      </c>
      <c r="B12" s="23">
        <v>11114315</v>
      </c>
      <c r="C12" s="673">
        <v>13734727</v>
      </c>
      <c r="D12" s="19">
        <v>14298742</v>
      </c>
      <c r="E12" s="673">
        <v>14337860</v>
      </c>
      <c r="F12" s="673">
        <v>13161759</v>
      </c>
    </row>
    <row r="13" spans="1:6" ht="18" customHeight="1">
      <c r="A13" s="674" t="s">
        <v>975</v>
      </c>
      <c r="B13" s="673">
        <v>315490</v>
      </c>
      <c r="C13" s="673">
        <v>664014</v>
      </c>
      <c r="D13" s="673">
        <v>640574</v>
      </c>
      <c r="E13" s="673">
        <v>643746</v>
      </c>
      <c r="F13" s="673">
        <v>648493</v>
      </c>
    </row>
    <row r="14" spans="1:6" ht="18" customHeight="1">
      <c r="A14" s="675" t="s">
        <v>974</v>
      </c>
      <c r="B14" s="23">
        <v>25192</v>
      </c>
      <c r="C14" s="673" t="s">
        <v>432</v>
      </c>
      <c r="D14" s="19" t="s">
        <v>432</v>
      </c>
      <c r="E14" s="673" t="s">
        <v>432</v>
      </c>
      <c r="F14" s="673" t="s">
        <v>432</v>
      </c>
    </row>
    <row r="15" spans="1:6" ht="18" customHeight="1">
      <c r="A15" s="674" t="s">
        <v>973</v>
      </c>
      <c r="B15" s="23">
        <v>9486367</v>
      </c>
      <c r="C15" s="673">
        <v>13693177</v>
      </c>
      <c r="D15" s="19">
        <v>10767608</v>
      </c>
      <c r="E15" s="673">
        <v>13798128</v>
      </c>
      <c r="F15" s="673">
        <v>14236749</v>
      </c>
    </row>
    <row r="16" spans="1:6" s="310" customFormat="1" ht="18" customHeight="1">
      <c r="A16" s="678" t="s">
        <v>966</v>
      </c>
      <c r="B16" s="677">
        <v>61195244</v>
      </c>
      <c r="C16" s="668">
        <v>66939800</v>
      </c>
      <c r="D16" s="677">
        <v>66713044</v>
      </c>
      <c r="E16" s="668">
        <v>71327347</v>
      </c>
      <c r="F16" s="668">
        <v>70594614</v>
      </c>
    </row>
    <row r="17" spans="1:6" ht="18" customHeight="1">
      <c r="A17" s="674" t="s">
        <v>972</v>
      </c>
      <c r="B17" s="23">
        <v>38012165</v>
      </c>
      <c r="C17" s="673">
        <v>37305307</v>
      </c>
      <c r="D17" s="23">
        <v>37442668</v>
      </c>
      <c r="E17" s="673">
        <v>38388911</v>
      </c>
      <c r="F17" s="673">
        <v>38381408</v>
      </c>
    </row>
    <row r="18" spans="1:6" ht="18" customHeight="1">
      <c r="A18" s="674" t="s">
        <v>972</v>
      </c>
      <c r="B18" s="23">
        <v>97892</v>
      </c>
      <c r="C18" s="673">
        <v>68334</v>
      </c>
      <c r="D18" s="19">
        <v>62859</v>
      </c>
      <c r="E18" s="673">
        <v>54441</v>
      </c>
      <c r="F18" s="673">
        <v>46938</v>
      </c>
    </row>
    <row r="19" spans="1:6" ht="18" customHeight="1">
      <c r="A19" s="674" t="s">
        <v>971</v>
      </c>
      <c r="B19" s="23">
        <v>37914273</v>
      </c>
      <c r="C19" s="673">
        <v>37236973</v>
      </c>
      <c r="D19" s="19">
        <v>37379809</v>
      </c>
      <c r="E19" s="673">
        <v>38334470</v>
      </c>
      <c r="F19" s="673">
        <v>38334470</v>
      </c>
    </row>
    <row r="20" spans="1:6" ht="18" customHeight="1">
      <c r="A20" s="674" t="s">
        <v>970</v>
      </c>
      <c r="B20" s="673" t="s">
        <v>717</v>
      </c>
      <c r="C20" s="673">
        <v>1</v>
      </c>
      <c r="D20" s="19" t="s">
        <v>967</v>
      </c>
      <c r="E20" s="672" t="s">
        <v>967</v>
      </c>
      <c r="F20" s="672" t="s">
        <v>967</v>
      </c>
    </row>
    <row r="21" spans="1:6" ht="18" customHeight="1">
      <c r="A21" s="676" t="s">
        <v>969</v>
      </c>
      <c r="B21" s="673" t="s">
        <v>432</v>
      </c>
      <c r="C21" s="673">
        <v>412</v>
      </c>
      <c r="D21" s="673">
        <v>272</v>
      </c>
      <c r="E21" s="673">
        <v>354</v>
      </c>
      <c r="F21" s="673">
        <v>354</v>
      </c>
    </row>
    <row r="22" spans="1:6" ht="18" customHeight="1">
      <c r="A22" s="675" t="s">
        <v>968</v>
      </c>
      <c r="B22" s="673" t="s">
        <v>432</v>
      </c>
      <c r="C22" s="673" t="s">
        <v>432</v>
      </c>
      <c r="D22" s="673" t="s">
        <v>432</v>
      </c>
      <c r="E22" s="673" t="s">
        <v>432</v>
      </c>
      <c r="F22" s="673" t="s">
        <v>432</v>
      </c>
    </row>
    <row r="23" spans="1:6" ht="18" customHeight="1">
      <c r="A23" s="674" t="s">
        <v>202</v>
      </c>
      <c r="B23" s="23" t="s">
        <v>967</v>
      </c>
      <c r="C23" s="673" t="s">
        <v>967</v>
      </c>
      <c r="D23" s="19" t="s">
        <v>967</v>
      </c>
      <c r="E23" s="672" t="s">
        <v>967</v>
      </c>
      <c r="F23" s="672" t="s">
        <v>967</v>
      </c>
    </row>
    <row r="24" spans="1:6" s="310" customFormat="1" ht="18" customHeight="1">
      <c r="A24" s="671" t="s">
        <v>966</v>
      </c>
      <c r="B24" s="670">
        <v>38012165</v>
      </c>
      <c r="C24" s="669">
        <v>37305720</v>
      </c>
      <c r="D24" s="670">
        <v>37442940</v>
      </c>
      <c r="E24" s="669">
        <v>38389265</v>
      </c>
      <c r="F24" s="668">
        <v>38381762</v>
      </c>
    </row>
    <row r="25" spans="1:6" s="32" customFormat="1" ht="15" customHeight="1">
      <c r="A25" s="90" t="s">
        <v>965</v>
      </c>
      <c r="B25" s="90"/>
      <c r="C25" s="90"/>
      <c r="F25" s="667"/>
    </row>
    <row r="26" spans="1:6" s="32" customFormat="1" ht="15" customHeight="1">
      <c r="A26" s="90" t="s">
        <v>964</v>
      </c>
      <c r="B26" s="90"/>
      <c r="C26" s="90"/>
      <c r="D26" s="90"/>
    </row>
    <row r="27" spans="1:6" s="32" customFormat="1" ht="15" customHeight="1">
      <c r="A27" s="32" t="s">
        <v>963</v>
      </c>
      <c r="F27" s="666"/>
    </row>
  </sheetData>
  <mergeCells count="3">
    <mergeCell ref="A3:F3"/>
    <mergeCell ref="A1:D1"/>
    <mergeCell ref="A2:D2"/>
  </mergeCells>
  <phoneticPr fontId="20"/>
  <pageMargins left="0.62992125984251968" right="0.62992125984251968" top="0.74803149606299213" bottom="0.74803149606299213" header="0.31496062992125984" footer="0.31496062992125984"/>
  <headerFooter alignWithMargins="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zoomScaleNormal="100" zoomScaleSheetLayoutView="100" workbookViewId="0">
      <selection activeCell="G7" sqref="G7"/>
    </sheetView>
  </sheetViews>
  <sheetFormatPr defaultColWidth="9" defaultRowHeight="13.5"/>
  <cols>
    <col min="1" max="1" width="25.875" style="1" customWidth="1"/>
    <col min="2" max="6" width="19.625" style="1" customWidth="1"/>
    <col min="7" max="16384" width="9" style="1"/>
  </cols>
  <sheetData>
    <row r="1" spans="1:6" s="1763" customFormat="1" ht="20.100000000000001" customHeight="1">
      <c r="A1" s="3046" t="str">
        <f>HYPERLINK("#目次!A1","【目次に戻る】")</f>
        <v>【目次に戻る】</v>
      </c>
      <c r="B1" s="3046"/>
      <c r="C1" s="3046"/>
      <c r="D1" s="3046"/>
      <c r="E1" s="1762"/>
      <c r="F1" s="1762"/>
    </row>
    <row r="2" spans="1:6" s="1763" customFormat="1" ht="20.100000000000001" customHeight="1">
      <c r="A2" s="3046" t="str">
        <f>HYPERLINK("#業務所管課別目次!A1","【業務所管課別目次に戻る】")</f>
        <v>【業務所管課別目次に戻る】</v>
      </c>
      <c r="B2" s="3046"/>
      <c r="C2" s="3046"/>
      <c r="D2" s="3046"/>
      <c r="E2" s="1762"/>
      <c r="F2" s="1762"/>
    </row>
    <row r="3" spans="1:6" ht="26.1" customHeight="1">
      <c r="A3" s="3047" t="s">
        <v>993</v>
      </c>
      <c r="B3" s="3047"/>
      <c r="C3" s="3047"/>
      <c r="D3" s="3047"/>
      <c r="E3" s="3047"/>
      <c r="F3" s="3047"/>
    </row>
    <row r="4" spans="1:6" s="531" customFormat="1" ht="15" customHeight="1"/>
    <row r="5" spans="1:6" s="531" customFormat="1" ht="15" customHeight="1" thickBot="1">
      <c r="A5" s="531" t="s">
        <v>898</v>
      </c>
      <c r="D5" s="688"/>
      <c r="E5" s="688"/>
      <c r="F5" s="688"/>
    </row>
    <row r="6" spans="1:6" s="24" customFormat="1" ht="18" customHeight="1" thickTop="1">
      <c r="A6" s="1567" t="s">
        <v>961</v>
      </c>
      <c r="B6" s="1563" t="s">
        <v>661</v>
      </c>
      <c r="C6" s="1563" t="s">
        <v>992</v>
      </c>
      <c r="D6" s="1562" t="s">
        <v>991</v>
      </c>
      <c r="E6" s="1562" t="s">
        <v>660</v>
      </c>
      <c r="F6" s="1562" t="s">
        <v>894</v>
      </c>
    </row>
    <row r="7" spans="1:6" s="310" customFormat="1" ht="18" customHeight="1">
      <c r="A7" s="687" t="s">
        <v>818</v>
      </c>
      <c r="B7" s="681">
        <v>32835725483</v>
      </c>
      <c r="C7" s="681">
        <v>33146836010</v>
      </c>
      <c r="D7" s="681">
        <v>33964569355</v>
      </c>
      <c r="E7" s="681">
        <v>34858519060</v>
      </c>
      <c r="F7" s="681">
        <f>SUM(F8:F12)</f>
        <v>35440456186</v>
      </c>
    </row>
    <row r="8" spans="1:6" s="24" customFormat="1" ht="18" customHeight="1">
      <c r="A8" s="1566" t="s">
        <v>990</v>
      </c>
      <c r="B8" s="23">
        <v>8223622115</v>
      </c>
      <c r="C8" s="23">
        <v>7461601332</v>
      </c>
      <c r="D8" s="23">
        <v>7530264872</v>
      </c>
      <c r="E8" s="23">
        <v>7754107577</v>
      </c>
      <c r="F8" s="23">
        <v>7748634327</v>
      </c>
    </row>
    <row r="9" spans="1:6" s="24" customFormat="1" ht="18" customHeight="1">
      <c r="A9" s="1566" t="s">
        <v>989</v>
      </c>
      <c r="B9" s="23">
        <v>21064290759</v>
      </c>
      <c r="C9" s="23">
        <v>22350382377</v>
      </c>
      <c r="D9" s="23">
        <v>23125640506</v>
      </c>
      <c r="E9" s="23">
        <v>23756163675</v>
      </c>
      <c r="F9" s="23">
        <v>24425971313</v>
      </c>
    </row>
    <row r="10" spans="1:6" s="24" customFormat="1" ht="18" customHeight="1">
      <c r="A10" s="1566" t="s">
        <v>988</v>
      </c>
      <c r="B10" s="23">
        <v>240205500</v>
      </c>
      <c r="C10" s="23">
        <v>245727600</v>
      </c>
      <c r="D10" s="23">
        <v>253142800</v>
      </c>
      <c r="E10" s="23">
        <v>265083000</v>
      </c>
      <c r="F10" s="23">
        <v>280622900</v>
      </c>
    </row>
    <row r="11" spans="1:6" s="24" customFormat="1" ht="18" customHeight="1">
      <c r="A11" s="1566" t="s">
        <v>987</v>
      </c>
      <c r="B11" s="23">
        <v>3299149959</v>
      </c>
      <c r="C11" s="23">
        <v>3080490401</v>
      </c>
      <c r="D11" s="23">
        <v>3047716827</v>
      </c>
      <c r="E11" s="23">
        <v>3074250308</v>
      </c>
      <c r="F11" s="23">
        <v>2981106396</v>
      </c>
    </row>
    <row r="12" spans="1:6" s="24" customFormat="1" ht="18" customHeight="1">
      <c r="A12" s="1565" t="s">
        <v>986</v>
      </c>
      <c r="B12" s="95">
        <v>8457150</v>
      </c>
      <c r="C12" s="95">
        <v>8634300</v>
      </c>
      <c r="D12" s="95">
        <v>7804350</v>
      </c>
      <c r="E12" s="95">
        <v>8914500</v>
      </c>
      <c r="F12" s="95">
        <v>4121250</v>
      </c>
    </row>
    <row r="13" spans="1:6" s="531" customFormat="1" ht="15" customHeight="1">
      <c r="A13" s="531" t="s">
        <v>985</v>
      </c>
      <c r="E13" s="686"/>
      <c r="F13" s="685"/>
    </row>
    <row r="14" spans="1:6" s="531" customFormat="1" ht="15" customHeight="1">
      <c r="A14" s="531" t="s">
        <v>984</v>
      </c>
    </row>
    <row r="15" spans="1:6" s="531" customFormat="1" ht="15" customHeight="1"/>
    <row r="16" spans="1:6" s="638" customFormat="1" ht="26.1" customHeight="1">
      <c r="A16" s="3047" t="s">
        <v>1001</v>
      </c>
      <c r="B16" s="3047"/>
      <c r="C16" s="3047"/>
      <c r="D16" s="3047"/>
      <c r="E16" s="3047"/>
      <c r="F16" s="3047"/>
    </row>
    <row r="17" spans="1:6" s="531" customFormat="1" ht="15" customHeight="1"/>
    <row r="18" spans="1:6" s="531" customFormat="1" ht="15" customHeight="1" thickBot="1">
      <c r="A18" s="531" t="s">
        <v>898</v>
      </c>
    </row>
    <row r="19" spans="1:6" s="24" customFormat="1" ht="18" customHeight="1" thickTop="1">
      <c r="A19" s="1567" t="s">
        <v>1000</v>
      </c>
      <c r="B19" s="1564" t="s">
        <v>999</v>
      </c>
      <c r="C19" s="1564" t="s">
        <v>998</v>
      </c>
      <c r="D19" s="1564" t="s">
        <v>997</v>
      </c>
      <c r="E19" s="1564" t="s">
        <v>23</v>
      </c>
      <c r="F19" s="1564" t="s">
        <v>3</v>
      </c>
    </row>
    <row r="20" spans="1:6" s="24" customFormat="1" ht="18" customHeight="1">
      <c r="A20" s="664" t="s">
        <v>661</v>
      </c>
      <c r="B20" s="21">
        <v>32835725483</v>
      </c>
      <c r="C20" s="673">
        <v>72518.823299594296</v>
      </c>
      <c r="D20" s="673">
        <v>148184.34963693717</v>
      </c>
      <c r="E20" s="673">
        <v>452789</v>
      </c>
      <c r="F20" s="673">
        <v>221587</v>
      </c>
    </row>
    <row r="21" spans="1:6" s="24" customFormat="1" ht="18" customHeight="1">
      <c r="A21" s="664">
        <v>29</v>
      </c>
      <c r="B21" s="21">
        <v>33146836010</v>
      </c>
      <c r="C21" s="673">
        <v>72548.355982691792</v>
      </c>
      <c r="D21" s="673">
        <v>146838.29416533399</v>
      </c>
      <c r="E21" s="673">
        <v>456893</v>
      </c>
      <c r="F21" s="673">
        <v>225737</v>
      </c>
    </row>
    <row r="22" spans="1:6" s="24" customFormat="1" ht="18" customHeight="1">
      <c r="A22" s="664">
        <v>30</v>
      </c>
      <c r="B22" s="21">
        <v>33964569355</v>
      </c>
      <c r="C22" s="673">
        <v>73768.18567925581</v>
      </c>
      <c r="D22" s="673">
        <v>147788.34367480496</v>
      </c>
      <c r="E22" s="673">
        <v>460423</v>
      </c>
      <c r="F22" s="673">
        <v>229819</v>
      </c>
    </row>
    <row r="23" spans="1:6" s="24" customFormat="1" ht="18" customHeight="1">
      <c r="A23" s="664" t="s">
        <v>660</v>
      </c>
      <c r="B23" s="694">
        <v>34858519060</v>
      </c>
      <c r="C23" s="673">
        <v>75355</v>
      </c>
      <c r="D23" s="673">
        <v>149506</v>
      </c>
      <c r="E23" s="673">
        <v>462591</v>
      </c>
      <c r="F23" s="673">
        <v>233158</v>
      </c>
    </row>
    <row r="24" spans="1:6" s="391" customFormat="1" ht="18" customHeight="1">
      <c r="A24" s="693">
        <v>2</v>
      </c>
      <c r="B24" s="692">
        <f>F7</f>
        <v>35440456186</v>
      </c>
      <c r="C24" s="668">
        <f>ROUND(B24/E24,0)</f>
        <v>76290</v>
      </c>
      <c r="D24" s="668">
        <f>ROUND(B24/$F$24,0)</f>
        <v>149791</v>
      </c>
      <c r="E24" s="668">
        <v>464550</v>
      </c>
      <c r="F24" s="668">
        <v>236600</v>
      </c>
    </row>
    <row r="25" spans="1:6" s="24" customFormat="1" ht="18" customHeight="1">
      <c r="A25" s="664" t="s">
        <v>996</v>
      </c>
      <c r="B25" s="691">
        <f>SUM(F8:F9)</f>
        <v>32174605640</v>
      </c>
      <c r="C25" s="673">
        <f>ROUND(B25/$E$24,0)</f>
        <v>69260</v>
      </c>
      <c r="D25" s="673">
        <f>ROUND(B25/$F$24,0)</f>
        <v>135987</v>
      </c>
      <c r="E25" s="23" t="s">
        <v>443</v>
      </c>
      <c r="F25" s="23" t="s">
        <v>443</v>
      </c>
    </row>
    <row r="26" spans="1:6" s="24" customFormat="1" ht="18" customHeight="1">
      <c r="A26" s="664" t="s">
        <v>988</v>
      </c>
      <c r="B26" s="21">
        <f>F10</f>
        <v>280622900</v>
      </c>
      <c r="C26" s="673">
        <f>ROUND(B26/$E$24,0)</f>
        <v>604</v>
      </c>
      <c r="D26" s="673">
        <f>ROUND(B26/$F$24,0)</f>
        <v>1186</v>
      </c>
      <c r="E26" s="23" t="s">
        <v>443</v>
      </c>
      <c r="F26" s="23" t="s">
        <v>443</v>
      </c>
    </row>
    <row r="27" spans="1:6" s="24" customFormat="1" ht="18" customHeight="1">
      <c r="A27" s="664" t="s">
        <v>987</v>
      </c>
      <c r="B27" s="21">
        <f>F11</f>
        <v>2981106396</v>
      </c>
      <c r="C27" s="673">
        <f>ROUND(B27/$E$24,0)</f>
        <v>6417</v>
      </c>
      <c r="D27" s="673">
        <f>ROUND(B27/$F$24,0)</f>
        <v>12600</v>
      </c>
      <c r="E27" s="23" t="s">
        <v>443</v>
      </c>
      <c r="F27" s="23" t="s">
        <v>443</v>
      </c>
    </row>
    <row r="28" spans="1:6" s="24" customFormat="1" ht="18" customHeight="1">
      <c r="A28" s="1568" t="s">
        <v>995</v>
      </c>
      <c r="B28" s="96">
        <f>F12</f>
        <v>4121250</v>
      </c>
      <c r="C28" s="673">
        <f>ROUND(B28/$E$24,0)</f>
        <v>9</v>
      </c>
      <c r="D28" s="673">
        <f>ROUND(B28/$F$24,0)</f>
        <v>17</v>
      </c>
      <c r="E28" s="23" t="s">
        <v>443</v>
      </c>
      <c r="F28" s="95" t="s">
        <v>443</v>
      </c>
    </row>
    <row r="29" spans="1:6" s="531" customFormat="1" ht="15" customHeight="1">
      <c r="A29" s="690" t="s">
        <v>994</v>
      </c>
      <c r="B29" s="690"/>
      <c r="C29" s="690"/>
      <c r="D29" s="690"/>
      <c r="E29" s="690"/>
      <c r="F29" s="689"/>
    </row>
    <row r="30" spans="1:6" s="531" customFormat="1" ht="15" customHeight="1">
      <c r="A30" s="531" t="s">
        <v>984</v>
      </c>
    </row>
  </sheetData>
  <mergeCells count="4">
    <mergeCell ref="A3:F3"/>
    <mergeCell ref="A16:F16"/>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zoomScaleSheetLayoutView="100" workbookViewId="0">
      <selection activeCell="G7" sqref="G7:G8"/>
    </sheetView>
  </sheetViews>
  <sheetFormatPr defaultColWidth="9" defaultRowHeight="13.5"/>
  <cols>
    <col min="1" max="1" width="18.625" style="1" customWidth="1"/>
    <col min="2" max="8" width="15.625" style="1" customWidth="1"/>
    <col min="9" max="16384" width="9" style="1"/>
  </cols>
  <sheetData>
    <row r="1" spans="1:8" s="1763" customFormat="1" ht="20.100000000000001" customHeight="1">
      <c r="A1" s="3046" t="str">
        <f>HYPERLINK("#目次!A1","【目次に戻る】")</f>
        <v>【目次に戻る】</v>
      </c>
      <c r="B1" s="3046"/>
      <c r="C1" s="3046"/>
      <c r="D1" s="3046"/>
      <c r="E1" s="1762"/>
      <c r="F1" s="1762"/>
      <c r="G1" s="1762"/>
      <c r="H1" s="1762"/>
    </row>
    <row r="2" spans="1:8" s="1763" customFormat="1" ht="20.100000000000001" customHeight="1">
      <c r="A2" s="3046" t="str">
        <f>HYPERLINK("#業務所管課別目次!A1","【業務所管課別目次に戻る】")</f>
        <v>【業務所管課別目次に戻る】</v>
      </c>
      <c r="B2" s="3046"/>
      <c r="C2" s="3046"/>
      <c r="D2" s="3046"/>
      <c r="E2" s="1762"/>
      <c r="F2" s="1762"/>
      <c r="G2" s="1762"/>
      <c r="H2" s="1762"/>
    </row>
    <row r="3" spans="1:8" ht="26.1" customHeight="1">
      <c r="A3" s="3047" t="s">
        <v>1015</v>
      </c>
      <c r="B3" s="3047"/>
      <c r="C3" s="3047"/>
      <c r="D3" s="3047"/>
      <c r="E3" s="3047"/>
      <c r="F3" s="3047"/>
      <c r="G3" s="3047"/>
      <c r="H3" s="3047"/>
    </row>
    <row r="4" spans="1:8" s="531" customFormat="1" ht="15" customHeight="1"/>
    <row r="5" spans="1:8" s="531" customFormat="1" ht="15" customHeight="1" thickBot="1">
      <c r="F5" s="705"/>
      <c r="G5" s="705"/>
      <c r="H5" s="704" t="s">
        <v>1014</v>
      </c>
    </row>
    <row r="6" spans="1:8" s="24" customFormat="1" ht="18" customHeight="1" thickTop="1">
      <c r="A6" s="3222" t="s">
        <v>818</v>
      </c>
      <c r="B6" s="3225" t="s">
        <v>1013</v>
      </c>
      <c r="C6" s="3226"/>
      <c r="D6" s="3226"/>
      <c r="E6" s="3226"/>
      <c r="F6" s="3226"/>
      <c r="G6" s="3226"/>
      <c r="H6" s="3226"/>
    </row>
    <row r="7" spans="1:8" s="24" customFormat="1" ht="18" customHeight="1">
      <c r="A7" s="3223"/>
      <c r="B7" s="3227" t="s">
        <v>1010</v>
      </c>
      <c r="C7" s="3071" t="s">
        <v>1009</v>
      </c>
      <c r="D7" s="3037"/>
      <c r="E7" s="3071" t="s">
        <v>1008</v>
      </c>
      <c r="F7" s="3037"/>
      <c r="G7" s="3229" t="s">
        <v>1012</v>
      </c>
      <c r="H7" s="3230" t="s">
        <v>1005</v>
      </c>
    </row>
    <row r="8" spans="1:8" s="24" customFormat="1" ht="18" customHeight="1">
      <c r="A8" s="3224"/>
      <c r="B8" s="3228"/>
      <c r="C8" s="348" t="s">
        <v>196</v>
      </c>
      <c r="D8" s="352" t="s">
        <v>1004</v>
      </c>
      <c r="E8" s="348" t="s">
        <v>196</v>
      </c>
      <c r="F8" s="352" t="s">
        <v>1004</v>
      </c>
      <c r="G8" s="3131"/>
      <c r="H8" s="3044"/>
    </row>
    <row r="9" spans="1:8" s="32" customFormat="1" ht="18" customHeight="1">
      <c r="A9" s="226" t="s">
        <v>904</v>
      </c>
      <c r="B9" s="226" t="s">
        <v>904</v>
      </c>
      <c r="C9" s="703" t="s">
        <v>673</v>
      </c>
      <c r="D9" s="702" t="s">
        <v>904</v>
      </c>
      <c r="E9" s="226" t="s">
        <v>673</v>
      </c>
      <c r="F9" s="133" t="s">
        <v>904</v>
      </c>
      <c r="G9" s="133" t="s">
        <v>904</v>
      </c>
      <c r="H9" s="133" t="s">
        <v>904</v>
      </c>
    </row>
    <row r="10" spans="1:8" s="24" customFormat="1" ht="18" customHeight="1">
      <c r="A10" s="344">
        <f>B10+A16</f>
        <v>455139169937</v>
      </c>
      <c r="B10" s="695">
        <f>D10+F10+G10+H10</f>
        <v>429572690364</v>
      </c>
      <c r="C10" s="696">
        <v>1670819.65</v>
      </c>
      <c r="D10" s="695">
        <v>346286279960</v>
      </c>
      <c r="E10" s="696">
        <v>770009.64</v>
      </c>
      <c r="F10" s="695">
        <v>67351137381</v>
      </c>
      <c r="G10" s="695">
        <v>14460746011</v>
      </c>
      <c r="H10" s="695">
        <v>1474527012</v>
      </c>
    </row>
    <row r="11" spans="1:8" s="700" customFormat="1" ht="15" customHeight="1" thickBot="1">
      <c r="A11" s="701"/>
      <c r="B11" s="701"/>
      <c r="C11" s="701"/>
      <c r="D11" s="701"/>
      <c r="E11" s="701"/>
      <c r="F11" s="701"/>
      <c r="G11" s="701"/>
      <c r="H11" s="701"/>
    </row>
    <row r="12" spans="1:8" s="24" customFormat="1" ht="18" customHeight="1" thickTop="1">
      <c r="A12" s="3220" t="s">
        <v>1011</v>
      </c>
      <c r="B12" s="3220"/>
      <c r="C12" s="3220"/>
      <c r="D12" s="3220"/>
      <c r="E12" s="3220"/>
      <c r="F12" s="3220"/>
      <c r="G12" s="3220"/>
      <c r="H12" s="3220"/>
    </row>
    <row r="13" spans="1:8" s="24" customFormat="1" ht="18" customHeight="1">
      <c r="A13" s="3215" t="s">
        <v>1010</v>
      </c>
      <c r="B13" s="3217" t="s">
        <v>1009</v>
      </c>
      <c r="C13" s="3216"/>
      <c r="D13" s="3217" t="s">
        <v>1008</v>
      </c>
      <c r="E13" s="3216"/>
      <c r="F13" s="3218" t="s">
        <v>1007</v>
      </c>
      <c r="G13" s="3218" t="s">
        <v>1006</v>
      </c>
      <c r="H13" s="3221" t="s">
        <v>1005</v>
      </c>
    </row>
    <row r="14" spans="1:8" s="24" customFormat="1" ht="18" customHeight="1">
      <c r="A14" s="3216"/>
      <c r="B14" s="699" t="s">
        <v>196</v>
      </c>
      <c r="C14" s="698" t="s">
        <v>1004</v>
      </c>
      <c r="D14" s="699" t="s">
        <v>196</v>
      </c>
      <c r="E14" s="698" t="s">
        <v>1004</v>
      </c>
      <c r="F14" s="3219"/>
      <c r="G14" s="3219"/>
      <c r="H14" s="3217"/>
    </row>
    <row r="15" spans="1:8" s="32" customFormat="1" ht="18" customHeight="1">
      <c r="A15" s="697" t="s">
        <v>904</v>
      </c>
      <c r="B15" s="697" t="s">
        <v>673</v>
      </c>
      <c r="C15" s="697" t="s">
        <v>904</v>
      </c>
      <c r="D15" s="697" t="s">
        <v>673</v>
      </c>
      <c r="E15" s="697" t="s">
        <v>904</v>
      </c>
      <c r="F15" s="697" t="s">
        <v>904</v>
      </c>
      <c r="G15" s="697" t="s">
        <v>904</v>
      </c>
      <c r="H15" s="697" t="s">
        <v>904</v>
      </c>
    </row>
    <row r="16" spans="1:8" s="24" customFormat="1" ht="18" customHeight="1">
      <c r="A16" s="695">
        <f>C16+E16+F16+G16+H16</f>
        <v>25566479573</v>
      </c>
      <c r="B16" s="696">
        <v>98145.5</v>
      </c>
      <c r="C16" s="695">
        <v>18830507653</v>
      </c>
      <c r="D16" s="696">
        <v>57338.01</v>
      </c>
      <c r="E16" s="695">
        <v>6536580806</v>
      </c>
      <c r="F16" s="695">
        <v>71978922</v>
      </c>
      <c r="G16" s="695">
        <v>109504992</v>
      </c>
      <c r="H16" s="695">
        <v>17907200</v>
      </c>
    </row>
    <row r="17" spans="1:3" s="531" customFormat="1" ht="15" customHeight="1">
      <c r="A17" s="3213" t="s">
        <v>1003</v>
      </c>
      <c r="B17" s="3214"/>
      <c r="C17" s="3214"/>
    </row>
    <row r="18" spans="1:3" s="531" customFormat="1" ht="15" customHeight="1">
      <c r="A18" s="689" t="s">
        <v>1002</v>
      </c>
    </row>
  </sheetData>
  <mergeCells count="18">
    <mergeCell ref="A1:D1"/>
    <mergeCell ref="A2:D2"/>
    <mergeCell ref="A12:H12"/>
    <mergeCell ref="G13:G14"/>
    <mergeCell ref="H13:H14"/>
    <mergeCell ref="A3:H3"/>
    <mergeCell ref="A6:A8"/>
    <mergeCell ref="B6:H6"/>
    <mergeCell ref="B7:B8"/>
    <mergeCell ref="C7:D7"/>
    <mergeCell ref="E7:F7"/>
    <mergeCell ref="G7:G8"/>
    <mergeCell ref="H7:H8"/>
    <mergeCell ref="A17:C17"/>
    <mergeCell ref="A13:A14"/>
    <mergeCell ref="B13:C13"/>
    <mergeCell ref="D13:E13"/>
    <mergeCell ref="F13:F14"/>
  </mergeCells>
  <phoneticPr fontId="20"/>
  <pageMargins left="0.62992125984251968" right="0.62992125984251968" top="0.74803149606299213" bottom="0.74803149606299213" header="0.31496062992125984" footer="0.3149606299212598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81"/>
  <sheetViews>
    <sheetView zoomScaleNormal="100" zoomScaleSheetLayoutView="100" workbookViewId="0">
      <selection sqref="A1:D1"/>
    </sheetView>
  </sheetViews>
  <sheetFormatPr defaultColWidth="9" defaultRowHeight="13.5"/>
  <cols>
    <col min="1" max="1" width="11.875" style="16" customWidth="1"/>
    <col min="2" max="5" width="17" style="1" customWidth="1"/>
    <col min="6" max="6" width="22.5" style="1" customWidth="1"/>
    <col min="7" max="7" width="14.625" style="2" customWidth="1"/>
    <col min="8" max="8" width="10.125" style="3" customWidth="1"/>
    <col min="9" max="16384" width="9" style="1"/>
  </cols>
  <sheetData>
    <row r="1" spans="1:8" s="1763" customFormat="1" ht="20.100000000000001" customHeight="1">
      <c r="A1" s="3046" t="str">
        <f>HYPERLINK("#目次!A1","【目次に戻る】")</f>
        <v>【目次に戻る】</v>
      </c>
      <c r="B1" s="3046"/>
      <c r="C1" s="3046"/>
      <c r="D1" s="3046"/>
      <c r="E1" s="1762"/>
      <c r="F1" s="1762"/>
      <c r="G1" s="1762"/>
      <c r="H1" s="1762"/>
    </row>
    <row r="2" spans="1:8" s="1763" customFormat="1" ht="20.100000000000001" customHeight="1">
      <c r="A2" s="3046" t="str">
        <f>HYPERLINK("#業務所管課別目次!A1","【業務所管課別目次に戻る】")</f>
        <v>【業務所管課別目次に戻る】</v>
      </c>
      <c r="B2" s="3046"/>
      <c r="C2" s="3046"/>
      <c r="D2" s="3046"/>
      <c r="E2" s="1762"/>
      <c r="F2" s="1762"/>
      <c r="G2" s="1762"/>
      <c r="H2" s="1762"/>
    </row>
    <row r="3" spans="1:8" ht="26.1" customHeight="1">
      <c r="A3" s="3047" t="s">
        <v>33</v>
      </c>
      <c r="B3" s="3047"/>
      <c r="C3" s="3047"/>
      <c r="D3" s="3047"/>
      <c r="E3" s="3047"/>
      <c r="F3" s="3047"/>
      <c r="G3" s="3047"/>
      <c r="H3" s="3047"/>
    </row>
    <row r="4" spans="1:8" s="32" customFormat="1" ht="15" customHeight="1">
      <c r="A4" s="31"/>
      <c r="B4" s="31"/>
      <c r="C4" s="31"/>
      <c r="D4" s="31"/>
      <c r="E4" s="31"/>
      <c r="F4" s="31"/>
      <c r="G4" s="31"/>
      <c r="H4" s="31"/>
    </row>
    <row r="5" spans="1:8" ht="20.100000000000001" customHeight="1">
      <c r="A5" s="3048" t="s">
        <v>34</v>
      </c>
      <c r="B5" s="3048"/>
      <c r="C5" s="3048"/>
      <c r="D5" s="3048"/>
      <c r="E5" s="3048"/>
      <c r="F5" s="3048"/>
      <c r="G5" s="3048"/>
      <c r="H5" s="3048"/>
    </row>
    <row r="6" spans="1:8" s="32" customFormat="1" ht="15" customHeight="1" thickBot="1">
      <c r="A6" s="33"/>
      <c r="G6" s="34"/>
      <c r="H6" s="33"/>
    </row>
    <row r="7" spans="1:8" s="24" customFormat="1" ht="18" customHeight="1" thickTop="1">
      <c r="A7" s="3036" t="s">
        <v>9</v>
      </c>
      <c r="B7" s="3038" t="s">
        <v>22</v>
      </c>
      <c r="C7" s="3040" t="s">
        <v>23</v>
      </c>
      <c r="D7" s="3040"/>
      <c r="E7" s="3040"/>
      <c r="F7" s="3040" t="s">
        <v>24</v>
      </c>
      <c r="G7" s="3042" t="s">
        <v>0</v>
      </c>
      <c r="H7" s="3043"/>
    </row>
    <row r="8" spans="1:8" s="24" customFormat="1" ht="18" customHeight="1">
      <c r="A8" s="3037"/>
      <c r="B8" s="3039"/>
      <c r="C8" s="45" t="s">
        <v>25</v>
      </c>
      <c r="D8" s="46" t="s">
        <v>1</v>
      </c>
      <c r="E8" s="47" t="s">
        <v>2</v>
      </c>
      <c r="F8" s="3041"/>
      <c r="G8" s="3044"/>
      <c r="H8" s="3045"/>
    </row>
    <row r="9" spans="1:8" s="32" customFormat="1" ht="18" customHeight="1">
      <c r="A9" s="41"/>
      <c r="B9" s="42" t="s">
        <v>3</v>
      </c>
      <c r="C9" s="42" t="s">
        <v>4</v>
      </c>
      <c r="D9" s="42" t="s">
        <v>4</v>
      </c>
      <c r="E9" s="42" t="s">
        <v>4</v>
      </c>
      <c r="F9" s="38"/>
      <c r="G9" s="43"/>
      <c r="H9" s="44"/>
    </row>
    <row r="10" spans="1:8" ht="18" customHeight="1">
      <c r="A10" s="17" t="s">
        <v>31</v>
      </c>
      <c r="B10" s="19">
        <v>64899</v>
      </c>
      <c r="C10" s="20">
        <v>287355</v>
      </c>
      <c r="D10" s="20">
        <v>145643</v>
      </c>
      <c r="E10" s="20">
        <v>141712</v>
      </c>
      <c r="F10" s="8" t="s">
        <v>14</v>
      </c>
      <c r="G10" s="11">
        <v>41640</v>
      </c>
      <c r="H10" s="10" t="s">
        <v>12</v>
      </c>
    </row>
    <row r="11" spans="1:8" ht="18" customHeight="1">
      <c r="A11" s="17">
        <v>35</v>
      </c>
      <c r="B11" s="19">
        <v>84375</v>
      </c>
      <c r="C11" s="20">
        <v>356133</v>
      </c>
      <c r="D11" s="20">
        <v>181285</v>
      </c>
      <c r="E11" s="20">
        <v>174848</v>
      </c>
      <c r="F11" s="8" t="s">
        <v>27</v>
      </c>
      <c r="G11" s="9" t="s">
        <v>26</v>
      </c>
      <c r="H11" s="10" t="s">
        <v>26</v>
      </c>
    </row>
    <row r="12" spans="1:8" ht="18" customHeight="1">
      <c r="A12" s="17">
        <v>40</v>
      </c>
      <c r="B12" s="19">
        <v>114537</v>
      </c>
      <c r="C12" s="20">
        <v>435691</v>
      </c>
      <c r="D12" s="20">
        <v>224293</v>
      </c>
      <c r="E12" s="20">
        <v>211398</v>
      </c>
      <c r="F12" s="8" t="s">
        <v>27</v>
      </c>
      <c r="G12" s="9" t="s">
        <v>26</v>
      </c>
      <c r="H12" s="10" t="s">
        <v>26</v>
      </c>
    </row>
    <row r="13" spans="1:8" ht="18" customHeight="1">
      <c r="A13" s="17">
        <v>45</v>
      </c>
      <c r="B13" s="19">
        <v>138437</v>
      </c>
      <c r="C13" s="20">
        <v>471934</v>
      </c>
      <c r="D13" s="20">
        <v>239960</v>
      </c>
      <c r="E13" s="20">
        <v>231974</v>
      </c>
      <c r="F13" s="8" t="s">
        <v>8</v>
      </c>
      <c r="G13" s="9" t="s">
        <v>26</v>
      </c>
      <c r="H13" s="12"/>
    </row>
    <row r="14" spans="1:8" ht="18" customHeight="1">
      <c r="A14" s="17">
        <v>50</v>
      </c>
      <c r="B14" s="19">
        <v>145385</v>
      </c>
      <c r="C14" s="20">
        <v>438574</v>
      </c>
      <c r="D14" s="20">
        <v>222042</v>
      </c>
      <c r="E14" s="20">
        <v>216532</v>
      </c>
      <c r="F14" s="8" t="s">
        <v>26</v>
      </c>
      <c r="G14" s="9" t="s">
        <v>26</v>
      </c>
      <c r="H14" s="14"/>
    </row>
    <row r="15" spans="1:8" ht="18" customHeight="1">
      <c r="A15" s="17">
        <v>55</v>
      </c>
      <c r="B15" s="19">
        <v>144574</v>
      </c>
      <c r="C15" s="20">
        <v>419645</v>
      </c>
      <c r="D15" s="20">
        <v>211293</v>
      </c>
      <c r="E15" s="20">
        <v>208352</v>
      </c>
      <c r="F15" s="8" t="s">
        <v>26</v>
      </c>
      <c r="G15" s="9" t="s">
        <v>26</v>
      </c>
      <c r="H15" s="14"/>
    </row>
    <row r="16" spans="1:8" ht="18" customHeight="1">
      <c r="A16" s="17">
        <v>60</v>
      </c>
      <c r="B16" s="19">
        <v>149083</v>
      </c>
      <c r="C16" s="20">
        <v>414959</v>
      </c>
      <c r="D16" s="20">
        <v>208827</v>
      </c>
      <c r="E16" s="20">
        <v>206132</v>
      </c>
      <c r="F16" s="8" t="s">
        <v>26</v>
      </c>
      <c r="G16" s="9" t="s">
        <v>26</v>
      </c>
      <c r="H16" s="15"/>
    </row>
    <row r="17" spans="1:8" ht="18" customHeight="1">
      <c r="A17" s="17">
        <v>64</v>
      </c>
      <c r="B17" s="19">
        <v>159128</v>
      </c>
      <c r="C17" s="20">
        <v>421052</v>
      </c>
      <c r="D17" s="20">
        <v>212369</v>
      </c>
      <c r="E17" s="20">
        <v>208683</v>
      </c>
      <c r="F17" s="8" t="s">
        <v>26</v>
      </c>
      <c r="G17" s="9" t="s">
        <v>26</v>
      </c>
      <c r="H17" s="15"/>
    </row>
    <row r="18" spans="1:8" ht="18" customHeight="1">
      <c r="A18" s="17" t="s">
        <v>32</v>
      </c>
      <c r="B18" s="19">
        <v>162128</v>
      </c>
      <c r="C18" s="20">
        <v>422475</v>
      </c>
      <c r="D18" s="20">
        <v>213252</v>
      </c>
      <c r="E18" s="20">
        <v>209223</v>
      </c>
      <c r="F18" s="8" t="s">
        <v>26</v>
      </c>
      <c r="G18" s="9" t="s">
        <v>26</v>
      </c>
      <c r="H18" s="10"/>
    </row>
    <row r="19" spans="1:8" ht="18" customHeight="1">
      <c r="A19" s="17">
        <v>3</v>
      </c>
      <c r="B19" s="19">
        <v>164739</v>
      </c>
      <c r="C19" s="20">
        <v>423554</v>
      </c>
      <c r="D19" s="20">
        <v>213968</v>
      </c>
      <c r="E19" s="20">
        <v>209586</v>
      </c>
      <c r="F19" s="8" t="s">
        <v>26</v>
      </c>
      <c r="G19" s="9" t="s">
        <v>26</v>
      </c>
      <c r="H19" s="10"/>
    </row>
    <row r="20" spans="1:8" ht="18" customHeight="1">
      <c r="A20" s="17">
        <v>4</v>
      </c>
      <c r="B20" s="19">
        <v>167838</v>
      </c>
      <c r="C20" s="20">
        <v>424893</v>
      </c>
      <c r="D20" s="20">
        <v>214645</v>
      </c>
      <c r="E20" s="20">
        <v>210248</v>
      </c>
      <c r="F20" s="8" t="s">
        <v>26</v>
      </c>
      <c r="G20" s="9" t="s">
        <v>26</v>
      </c>
      <c r="H20" s="10"/>
    </row>
    <row r="21" spans="1:8" ht="18" customHeight="1">
      <c r="A21" s="17">
        <v>5</v>
      </c>
      <c r="B21" s="19">
        <v>169809</v>
      </c>
      <c r="C21" s="20">
        <v>424466</v>
      </c>
      <c r="D21" s="20">
        <v>214234</v>
      </c>
      <c r="E21" s="20">
        <v>210232</v>
      </c>
      <c r="F21" s="8" t="s">
        <v>26</v>
      </c>
      <c r="G21" s="9" t="s">
        <v>26</v>
      </c>
      <c r="H21" s="10"/>
    </row>
    <row r="22" spans="1:8" ht="18" customHeight="1">
      <c r="A22" s="17">
        <v>6</v>
      </c>
      <c r="B22" s="19">
        <v>171459</v>
      </c>
      <c r="C22" s="20">
        <v>423827</v>
      </c>
      <c r="D22" s="20">
        <v>213789</v>
      </c>
      <c r="E22" s="20">
        <v>210038</v>
      </c>
      <c r="F22" s="8" t="s">
        <v>26</v>
      </c>
      <c r="G22" s="9" t="s">
        <v>26</v>
      </c>
      <c r="H22" s="10"/>
    </row>
    <row r="23" spans="1:8" ht="18" customHeight="1">
      <c r="A23" s="17">
        <v>7</v>
      </c>
      <c r="B23" s="19">
        <v>172421</v>
      </c>
      <c r="C23" s="20">
        <v>422571</v>
      </c>
      <c r="D23" s="20">
        <v>212884</v>
      </c>
      <c r="E23" s="20">
        <v>209687</v>
      </c>
      <c r="F23" s="8" t="s">
        <v>26</v>
      </c>
      <c r="G23" s="9" t="s">
        <v>26</v>
      </c>
      <c r="H23" s="10"/>
    </row>
    <row r="24" spans="1:8" ht="18" customHeight="1">
      <c r="A24" s="17">
        <v>8</v>
      </c>
      <c r="B24" s="19">
        <v>174014</v>
      </c>
      <c r="C24" s="20">
        <v>421907</v>
      </c>
      <c r="D24" s="20">
        <v>212509</v>
      </c>
      <c r="E24" s="20">
        <v>209398</v>
      </c>
      <c r="F24" s="8" t="s">
        <v>26</v>
      </c>
      <c r="G24" s="9" t="s">
        <v>26</v>
      </c>
      <c r="H24" s="10"/>
    </row>
    <row r="25" spans="1:8" ht="18" customHeight="1">
      <c r="A25" s="17">
        <v>9</v>
      </c>
      <c r="B25" s="19">
        <v>175376</v>
      </c>
      <c r="C25" s="20">
        <v>420902</v>
      </c>
      <c r="D25" s="20">
        <v>212090</v>
      </c>
      <c r="E25" s="20">
        <v>208812</v>
      </c>
      <c r="F25" s="8" t="s">
        <v>26</v>
      </c>
      <c r="G25" s="9" t="s">
        <v>26</v>
      </c>
      <c r="H25" s="10"/>
    </row>
    <row r="26" spans="1:8" ht="18" customHeight="1">
      <c r="A26" s="17">
        <v>10</v>
      </c>
      <c r="B26" s="19">
        <v>176976</v>
      </c>
      <c r="C26" s="20">
        <v>420271</v>
      </c>
      <c r="D26" s="20">
        <v>211741</v>
      </c>
      <c r="E26" s="20">
        <v>208530</v>
      </c>
      <c r="F26" s="8" t="s">
        <v>26</v>
      </c>
      <c r="G26" s="9" t="s">
        <v>26</v>
      </c>
      <c r="H26" s="12"/>
    </row>
    <row r="27" spans="1:8" ht="18" customHeight="1">
      <c r="A27" s="17">
        <v>11</v>
      </c>
      <c r="B27" s="19">
        <v>179632</v>
      </c>
      <c r="C27" s="20">
        <v>421164</v>
      </c>
      <c r="D27" s="20">
        <v>212203</v>
      </c>
      <c r="E27" s="20">
        <v>208961</v>
      </c>
      <c r="F27" s="8" t="s">
        <v>26</v>
      </c>
      <c r="G27" s="9" t="s">
        <v>26</v>
      </c>
      <c r="H27" s="10"/>
    </row>
    <row r="28" spans="1:8" ht="18" customHeight="1">
      <c r="A28" s="17">
        <v>12</v>
      </c>
      <c r="B28" s="19">
        <v>181338</v>
      </c>
      <c r="C28" s="20">
        <v>420334</v>
      </c>
      <c r="D28" s="20">
        <v>211825</v>
      </c>
      <c r="E28" s="20">
        <v>208509</v>
      </c>
      <c r="F28" s="8" t="s">
        <v>26</v>
      </c>
      <c r="G28" s="9" t="s">
        <v>26</v>
      </c>
      <c r="H28" s="12"/>
    </row>
    <row r="29" spans="1:8" ht="18" customHeight="1">
      <c r="A29" s="17">
        <v>13</v>
      </c>
      <c r="B29" s="19">
        <v>182703</v>
      </c>
      <c r="C29" s="20">
        <v>419616</v>
      </c>
      <c r="D29" s="20">
        <v>211529</v>
      </c>
      <c r="E29" s="20">
        <v>208087</v>
      </c>
      <c r="F29" s="8" t="s">
        <v>26</v>
      </c>
      <c r="G29" s="9" t="s">
        <v>26</v>
      </c>
      <c r="H29" s="10"/>
    </row>
    <row r="30" spans="1:8" ht="18" customHeight="1">
      <c r="A30" s="17">
        <v>14</v>
      </c>
      <c r="B30" s="19">
        <v>185230</v>
      </c>
      <c r="C30" s="20">
        <v>421118</v>
      </c>
      <c r="D30" s="20">
        <v>212120</v>
      </c>
      <c r="E30" s="20">
        <v>208998</v>
      </c>
      <c r="F30" s="8" t="s">
        <v>26</v>
      </c>
      <c r="G30" s="9" t="s">
        <v>26</v>
      </c>
      <c r="H30" s="12"/>
    </row>
    <row r="31" spans="1:8" ht="18" customHeight="1">
      <c r="A31" s="17">
        <v>15</v>
      </c>
      <c r="B31" s="21">
        <v>187930</v>
      </c>
      <c r="C31" s="22">
        <v>422989</v>
      </c>
      <c r="D31" s="22">
        <v>213069</v>
      </c>
      <c r="E31" s="22">
        <v>209920</v>
      </c>
      <c r="F31" s="8" t="s">
        <v>26</v>
      </c>
      <c r="G31" s="9" t="s">
        <v>26</v>
      </c>
      <c r="H31" s="10"/>
    </row>
    <row r="32" spans="1:8" ht="18" customHeight="1">
      <c r="A32" s="17">
        <v>16</v>
      </c>
      <c r="B32" s="19">
        <v>189606</v>
      </c>
      <c r="C32" s="20">
        <v>423340</v>
      </c>
      <c r="D32" s="20">
        <v>213160</v>
      </c>
      <c r="E32" s="20">
        <v>210180</v>
      </c>
      <c r="F32" s="8" t="s">
        <v>26</v>
      </c>
      <c r="G32" s="9" t="s">
        <v>26</v>
      </c>
      <c r="H32" s="12"/>
    </row>
    <row r="33" spans="1:8" ht="18" customHeight="1">
      <c r="A33" s="17">
        <v>17</v>
      </c>
      <c r="B33" s="19">
        <v>191473</v>
      </c>
      <c r="C33" s="20">
        <v>424640</v>
      </c>
      <c r="D33" s="20">
        <v>213713</v>
      </c>
      <c r="E33" s="20">
        <v>210927</v>
      </c>
      <c r="F33" s="8" t="s">
        <v>26</v>
      </c>
      <c r="G33" s="9" t="s">
        <v>26</v>
      </c>
      <c r="H33" s="10"/>
    </row>
    <row r="34" spans="1:8" ht="18" customHeight="1">
      <c r="A34" s="17">
        <v>18</v>
      </c>
      <c r="B34" s="23">
        <v>193933</v>
      </c>
      <c r="C34" s="22">
        <v>426897</v>
      </c>
      <c r="D34" s="22">
        <v>214729</v>
      </c>
      <c r="E34" s="22">
        <v>212168</v>
      </c>
      <c r="F34" s="8" t="s">
        <v>26</v>
      </c>
      <c r="G34" s="9" t="s">
        <v>26</v>
      </c>
      <c r="H34" s="12"/>
    </row>
    <row r="35" spans="1:8" ht="18" customHeight="1">
      <c r="A35" s="17">
        <v>19</v>
      </c>
      <c r="B35" s="21">
        <v>196480</v>
      </c>
      <c r="C35" s="22">
        <v>428131</v>
      </c>
      <c r="D35" s="22">
        <v>215436</v>
      </c>
      <c r="E35" s="22">
        <v>212695</v>
      </c>
      <c r="F35" s="8" t="s">
        <v>26</v>
      </c>
      <c r="G35" s="9" t="s">
        <v>26</v>
      </c>
      <c r="H35" s="12"/>
    </row>
    <row r="36" spans="1:8" ht="18" customHeight="1">
      <c r="A36" s="18">
        <v>20</v>
      </c>
      <c r="B36" s="26">
        <v>198805</v>
      </c>
      <c r="C36" s="22">
        <v>429267</v>
      </c>
      <c r="D36" s="22">
        <v>215958</v>
      </c>
      <c r="E36" s="22">
        <v>213309</v>
      </c>
      <c r="F36" s="8" t="s">
        <v>26</v>
      </c>
      <c r="G36" s="9" t="s">
        <v>26</v>
      </c>
      <c r="H36" s="10"/>
    </row>
    <row r="37" spans="1:8" ht="18" customHeight="1">
      <c r="A37" s="18">
        <v>21</v>
      </c>
      <c r="B37" s="26">
        <v>200914</v>
      </c>
      <c r="C37" s="22">
        <v>430173</v>
      </c>
      <c r="D37" s="22">
        <v>216359</v>
      </c>
      <c r="E37" s="22">
        <v>213814</v>
      </c>
      <c r="F37" s="8" t="s">
        <v>26</v>
      </c>
      <c r="G37" s="9" t="s">
        <v>26</v>
      </c>
      <c r="H37" s="10"/>
    </row>
    <row r="38" spans="1:8" s="4" customFormat="1" ht="18" customHeight="1">
      <c r="A38" s="17">
        <v>22</v>
      </c>
      <c r="B38" s="27">
        <v>203087</v>
      </c>
      <c r="C38" s="22">
        <v>431796</v>
      </c>
      <c r="D38" s="22">
        <v>217348</v>
      </c>
      <c r="E38" s="22">
        <v>214448</v>
      </c>
      <c r="F38" s="8" t="s">
        <v>26</v>
      </c>
      <c r="G38" s="9" t="s">
        <v>26</v>
      </c>
      <c r="H38" s="10"/>
    </row>
    <row r="39" spans="1:8" s="4" customFormat="1" ht="18" customHeight="1">
      <c r="A39" s="17">
        <v>23</v>
      </c>
      <c r="B39" s="26">
        <v>205998</v>
      </c>
      <c r="C39" s="22">
        <v>435253</v>
      </c>
      <c r="D39" s="22">
        <v>218958</v>
      </c>
      <c r="E39" s="22">
        <v>216295</v>
      </c>
      <c r="F39" s="8" t="s">
        <v>26</v>
      </c>
      <c r="G39" s="9" t="s">
        <v>26</v>
      </c>
      <c r="H39" s="10"/>
    </row>
    <row r="40" spans="1:8" s="4" customFormat="1" ht="18" customHeight="1">
      <c r="A40" s="17">
        <v>24</v>
      </c>
      <c r="B40" s="28">
        <v>206643</v>
      </c>
      <c r="C40" s="27">
        <v>434508</v>
      </c>
      <c r="D40" s="27">
        <v>218473</v>
      </c>
      <c r="E40" s="27">
        <v>216035</v>
      </c>
      <c r="F40" s="8" t="s">
        <v>26</v>
      </c>
      <c r="G40" s="9" t="s">
        <v>26</v>
      </c>
      <c r="H40" s="10"/>
    </row>
    <row r="41" spans="1:8" s="5" customFormat="1" ht="18" customHeight="1">
      <c r="A41" s="17">
        <v>25</v>
      </c>
      <c r="B41" s="28">
        <v>213634</v>
      </c>
      <c r="C41" s="28">
        <v>447170</v>
      </c>
      <c r="D41" s="27">
        <v>223939</v>
      </c>
      <c r="E41" s="27">
        <v>223231</v>
      </c>
      <c r="F41" s="8" t="s">
        <v>26</v>
      </c>
      <c r="G41" s="9" t="s">
        <v>26</v>
      </c>
      <c r="H41" s="12"/>
    </row>
    <row r="42" spans="1:8" s="6" customFormat="1" ht="18" customHeight="1">
      <c r="A42" s="17">
        <v>26</v>
      </c>
      <c r="B42" s="28">
        <v>215472</v>
      </c>
      <c r="C42" s="28">
        <v>448186</v>
      </c>
      <c r="D42" s="27">
        <v>224429</v>
      </c>
      <c r="E42" s="27">
        <v>223757</v>
      </c>
      <c r="F42" s="8" t="s">
        <v>26</v>
      </c>
      <c r="G42" s="9" t="s">
        <v>26</v>
      </c>
      <c r="H42" s="10"/>
    </row>
    <row r="43" spans="1:8" ht="18" customHeight="1">
      <c r="A43" s="18">
        <v>27</v>
      </c>
      <c r="B43" s="29">
        <v>217836</v>
      </c>
      <c r="C43" s="28">
        <v>449527</v>
      </c>
      <c r="D43" s="27">
        <v>224918</v>
      </c>
      <c r="E43" s="27">
        <v>224609</v>
      </c>
      <c r="F43" s="8" t="s">
        <v>26</v>
      </c>
      <c r="G43" s="9" t="s">
        <v>26</v>
      </c>
      <c r="H43" s="10"/>
    </row>
    <row r="44" spans="1:8" ht="18" customHeight="1">
      <c r="A44" s="18">
        <v>28</v>
      </c>
      <c r="B44" s="29">
        <v>221587</v>
      </c>
      <c r="C44" s="28">
        <v>452789</v>
      </c>
      <c r="D44" s="27">
        <v>226721</v>
      </c>
      <c r="E44" s="27">
        <v>226068</v>
      </c>
      <c r="F44" s="13" t="s">
        <v>26</v>
      </c>
      <c r="G44" s="7" t="s">
        <v>26</v>
      </c>
      <c r="H44" s="30"/>
    </row>
    <row r="45" spans="1:8" ht="18" customHeight="1">
      <c r="A45" s="18">
        <v>29</v>
      </c>
      <c r="B45" s="29">
        <v>225737</v>
      </c>
      <c r="C45" s="28">
        <v>456893</v>
      </c>
      <c r="D45" s="27">
        <v>228658</v>
      </c>
      <c r="E45" s="27">
        <v>228235</v>
      </c>
      <c r="F45" s="13" t="s">
        <v>26</v>
      </c>
      <c r="G45" s="7" t="s">
        <v>26</v>
      </c>
      <c r="H45" s="30"/>
    </row>
    <row r="46" spans="1:8" ht="18" customHeight="1">
      <c r="A46" s="18">
        <v>30</v>
      </c>
      <c r="B46" s="29">
        <v>229819</v>
      </c>
      <c r="C46" s="28">
        <v>460423</v>
      </c>
      <c r="D46" s="27">
        <v>230393</v>
      </c>
      <c r="E46" s="27">
        <v>230030</v>
      </c>
      <c r="F46" s="13" t="s">
        <v>26</v>
      </c>
      <c r="G46" s="7" t="s">
        <v>26</v>
      </c>
      <c r="H46" s="30"/>
    </row>
    <row r="47" spans="1:8" ht="18" customHeight="1">
      <c r="A47" s="18">
        <v>31</v>
      </c>
      <c r="B47" s="29">
        <v>233158</v>
      </c>
      <c r="C47" s="28">
        <v>462591</v>
      </c>
      <c r="D47" s="27">
        <v>231272</v>
      </c>
      <c r="E47" s="27">
        <v>231319</v>
      </c>
      <c r="F47" s="13" t="s">
        <v>26</v>
      </c>
      <c r="G47" s="7" t="s">
        <v>26</v>
      </c>
      <c r="H47" s="30"/>
    </row>
    <row r="48" spans="1:8" ht="18" customHeight="1">
      <c r="A48" s="18" t="s">
        <v>18</v>
      </c>
      <c r="B48" s="29">
        <v>236600</v>
      </c>
      <c r="C48" s="28">
        <v>464550</v>
      </c>
      <c r="D48" s="27">
        <v>232087</v>
      </c>
      <c r="E48" s="27">
        <v>232463</v>
      </c>
      <c r="F48" s="13" t="s">
        <v>26</v>
      </c>
      <c r="G48" s="7" t="s">
        <v>26</v>
      </c>
      <c r="H48" s="30"/>
    </row>
    <row r="49" spans="1:8" s="289" customFormat="1" ht="18" customHeight="1">
      <c r="A49" s="282">
        <v>3</v>
      </c>
      <c r="B49" s="283">
        <v>238563</v>
      </c>
      <c r="C49" s="284">
        <v>463691</v>
      </c>
      <c r="D49" s="285">
        <v>231646</v>
      </c>
      <c r="E49" s="285">
        <v>232045</v>
      </c>
      <c r="F49" s="286" t="s">
        <v>26</v>
      </c>
      <c r="G49" s="287" t="s">
        <v>26</v>
      </c>
      <c r="H49" s="288"/>
    </row>
    <row r="50" spans="1:8" s="32" customFormat="1" ht="15" customHeight="1">
      <c r="A50" s="35" t="s">
        <v>19</v>
      </c>
      <c r="B50" s="36"/>
      <c r="C50" s="36"/>
      <c r="D50" s="37"/>
      <c r="E50" s="37"/>
      <c r="F50" s="38"/>
      <c r="G50" s="39"/>
      <c r="H50" s="40"/>
    </row>
    <row r="51" spans="1:8" s="32" customFormat="1" ht="15" customHeight="1">
      <c r="A51" s="35" t="s">
        <v>20</v>
      </c>
      <c r="G51" s="34"/>
      <c r="H51" s="33"/>
    </row>
    <row r="52" spans="1:8" s="32" customFormat="1" ht="15" customHeight="1">
      <c r="A52" s="33"/>
      <c r="G52" s="34"/>
      <c r="H52" s="33"/>
    </row>
    <row r="53" spans="1:8" ht="20.100000000000001" customHeight="1">
      <c r="A53" s="3035" t="s">
        <v>35</v>
      </c>
      <c r="B53" s="3035"/>
      <c r="C53" s="3035"/>
      <c r="D53" s="3035"/>
      <c r="E53" s="3035"/>
      <c r="F53" s="3035"/>
      <c r="G53" s="3035"/>
      <c r="H53" s="3035"/>
    </row>
    <row r="54" spans="1:8" s="32" customFormat="1" ht="15" customHeight="1" thickBot="1">
      <c r="A54" s="40"/>
      <c r="B54" s="40"/>
      <c r="C54" s="40"/>
      <c r="D54" s="40"/>
      <c r="E54" s="40"/>
      <c r="F54" s="40"/>
      <c r="G54" s="40"/>
      <c r="H54" s="40"/>
    </row>
    <row r="55" spans="1:8" s="24" customFormat="1" ht="18" customHeight="1" thickTop="1">
      <c r="A55" s="3036" t="s">
        <v>9</v>
      </c>
      <c r="B55" s="3038" t="s">
        <v>22</v>
      </c>
      <c r="C55" s="3040" t="s">
        <v>23</v>
      </c>
      <c r="D55" s="3040"/>
      <c r="E55" s="3040"/>
      <c r="F55" s="3040" t="s">
        <v>24</v>
      </c>
      <c r="G55" s="3042" t="s">
        <v>0</v>
      </c>
      <c r="H55" s="3043"/>
    </row>
    <row r="56" spans="1:8" s="24" customFormat="1" ht="18" customHeight="1">
      <c r="A56" s="3037"/>
      <c r="B56" s="3039"/>
      <c r="C56" s="45" t="s">
        <v>25</v>
      </c>
      <c r="D56" s="48" t="s">
        <v>1</v>
      </c>
      <c r="E56" s="49" t="s">
        <v>2</v>
      </c>
      <c r="F56" s="3041"/>
      <c r="G56" s="3044"/>
      <c r="H56" s="3045"/>
    </row>
    <row r="57" spans="1:8" s="32" customFormat="1" ht="18" customHeight="1">
      <c r="A57" s="41"/>
      <c r="B57" s="42" t="s">
        <v>3</v>
      </c>
      <c r="C57" s="42" t="s">
        <v>4</v>
      </c>
      <c r="D57" s="42" t="s">
        <v>4</v>
      </c>
      <c r="E57" s="42" t="s">
        <v>4</v>
      </c>
      <c r="F57" s="50"/>
      <c r="G57" s="43"/>
      <c r="H57" s="44"/>
    </row>
    <row r="58" spans="1:8" ht="18" customHeight="1">
      <c r="A58" s="17" t="s">
        <v>15</v>
      </c>
      <c r="B58" s="19">
        <v>2927</v>
      </c>
      <c r="C58" s="20">
        <v>16578</v>
      </c>
      <c r="D58" s="20">
        <v>8261</v>
      </c>
      <c r="E58" s="20">
        <v>8317</v>
      </c>
      <c r="F58" s="9" t="s">
        <v>5</v>
      </c>
      <c r="G58" s="9" t="s">
        <v>11</v>
      </c>
      <c r="H58" s="10"/>
    </row>
    <row r="59" spans="1:8" ht="18" customHeight="1">
      <c r="A59" s="17" t="s">
        <v>16</v>
      </c>
      <c r="B59" s="19">
        <v>4872</v>
      </c>
      <c r="C59" s="20">
        <v>27661</v>
      </c>
      <c r="D59" s="20">
        <v>14800</v>
      </c>
      <c r="E59" s="20">
        <v>12861</v>
      </c>
      <c r="F59" s="9" t="s">
        <v>6</v>
      </c>
      <c r="G59" s="11">
        <v>41913</v>
      </c>
      <c r="H59" s="10"/>
    </row>
    <row r="60" spans="1:8" ht="18" customHeight="1">
      <c r="A60" s="17">
        <v>14</v>
      </c>
      <c r="B60" s="19">
        <v>10505</v>
      </c>
      <c r="C60" s="20">
        <v>49415</v>
      </c>
      <c r="D60" s="20">
        <v>25657</v>
      </c>
      <c r="E60" s="20">
        <v>23758</v>
      </c>
      <c r="F60" s="9" t="s">
        <v>26</v>
      </c>
      <c r="G60" s="9" t="s">
        <v>10</v>
      </c>
      <c r="H60" s="10"/>
    </row>
    <row r="61" spans="1:8" ht="18" customHeight="1">
      <c r="A61" s="17" t="s">
        <v>17</v>
      </c>
      <c r="B61" s="19">
        <v>18412</v>
      </c>
      <c r="C61" s="20">
        <v>84456</v>
      </c>
      <c r="D61" s="20">
        <v>43479</v>
      </c>
      <c r="E61" s="20">
        <v>40977</v>
      </c>
      <c r="F61" s="9" t="s">
        <v>26</v>
      </c>
      <c r="G61" s="9" t="s">
        <v>10</v>
      </c>
      <c r="H61" s="10"/>
    </row>
    <row r="62" spans="1:8" ht="18" customHeight="1">
      <c r="A62" s="17">
        <v>10</v>
      </c>
      <c r="B62" s="19">
        <v>21926</v>
      </c>
      <c r="C62" s="20">
        <v>105682</v>
      </c>
      <c r="D62" s="20">
        <v>54461</v>
      </c>
      <c r="E62" s="20">
        <v>51221</v>
      </c>
      <c r="F62" s="9" t="s">
        <v>26</v>
      </c>
      <c r="G62" s="9" t="s">
        <v>10</v>
      </c>
      <c r="H62" s="10"/>
    </row>
    <row r="63" spans="1:8" ht="18" customHeight="1">
      <c r="A63" s="17">
        <v>15</v>
      </c>
      <c r="B63" s="19">
        <v>32591</v>
      </c>
      <c r="C63" s="20">
        <v>153041</v>
      </c>
      <c r="D63" s="20">
        <v>79608</v>
      </c>
      <c r="E63" s="20">
        <v>73433</v>
      </c>
      <c r="F63" s="9" t="s">
        <v>26</v>
      </c>
      <c r="G63" s="9" t="s">
        <v>10</v>
      </c>
      <c r="H63" s="10"/>
    </row>
    <row r="64" spans="1:8" ht="18" customHeight="1">
      <c r="A64" s="17">
        <v>20</v>
      </c>
      <c r="B64" s="19" t="s">
        <v>13</v>
      </c>
      <c r="C64" s="20">
        <v>171557</v>
      </c>
      <c r="D64" s="20">
        <v>86631</v>
      </c>
      <c r="E64" s="20">
        <v>84926</v>
      </c>
      <c r="F64" s="9" t="s">
        <v>7</v>
      </c>
      <c r="G64" s="11">
        <v>41944</v>
      </c>
      <c r="H64" s="10"/>
    </row>
    <row r="65" spans="1:8" ht="18" customHeight="1">
      <c r="A65" s="17">
        <v>25</v>
      </c>
      <c r="B65" s="19">
        <v>54327</v>
      </c>
      <c r="C65" s="20">
        <v>244832</v>
      </c>
      <c r="D65" s="20">
        <v>123935</v>
      </c>
      <c r="E65" s="20">
        <v>120897</v>
      </c>
      <c r="F65" s="9" t="s">
        <v>6</v>
      </c>
      <c r="G65" s="11">
        <v>41913</v>
      </c>
      <c r="H65" s="10"/>
    </row>
    <row r="66" spans="1:8" ht="18" customHeight="1">
      <c r="A66" s="17">
        <v>30</v>
      </c>
      <c r="B66" s="19">
        <v>63418</v>
      </c>
      <c r="C66" s="20">
        <v>294133</v>
      </c>
      <c r="D66" s="20">
        <v>149481</v>
      </c>
      <c r="E66" s="20">
        <v>144652</v>
      </c>
      <c r="F66" s="9" t="s">
        <v>26</v>
      </c>
      <c r="G66" s="7" t="s">
        <v>10</v>
      </c>
      <c r="H66" s="10"/>
    </row>
    <row r="67" spans="1:8" ht="18" customHeight="1">
      <c r="A67" s="17">
        <v>35</v>
      </c>
      <c r="B67" s="19">
        <v>88976</v>
      </c>
      <c r="C67" s="20">
        <v>376724</v>
      </c>
      <c r="D67" s="20">
        <v>193268</v>
      </c>
      <c r="E67" s="20">
        <v>183456</v>
      </c>
      <c r="F67" s="9" t="s">
        <v>26</v>
      </c>
      <c r="G67" s="7" t="s">
        <v>10</v>
      </c>
      <c r="H67" s="10"/>
    </row>
    <row r="68" spans="1:8" ht="18" customHeight="1">
      <c r="A68" s="17">
        <v>40</v>
      </c>
      <c r="B68" s="19">
        <v>119209</v>
      </c>
      <c r="C68" s="20">
        <v>446059</v>
      </c>
      <c r="D68" s="20">
        <v>227806</v>
      </c>
      <c r="E68" s="20">
        <v>218253</v>
      </c>
      <c r="F68" s="9" t="s">
        <v>26</v>
      </c>
      <c r="G68" s="7" t="s">
        <v>10</v>
      </c>
      <c r="H68" s="10"/>
    </row>
    <row r="69" spans="1:8" ht="18" customHeight="1">
      <c r="A69" s="17">
        <v>45</v>
      </c>
      <c r="B69" s="19">
        <v>136575</v>
      </c>
      <c r="C69" s="20">
        <v>462954</v>
      </c>
      <c r="D69" s="20">
        <v>234168</v>
      </c>
      <c r="E69" s="20">
        <v>228786</v>
      </c>
      <c r="F69" s="9" t="s">
        <v>26</v>
      </c>
      <c r="G69" s="7" t="s">
        <v>10</v>
      </c>
      <c r="H69" s="10"/>
    </row>
    <row r="70" spans="1:8" ht="18" customHeight="1">
      <c r="A70" s="17">
        <v>50</v>
      </c>
      <c r="B70" s="19">
        <v>145676</v>
      </c>
      <c r="C70" s="20">
        <v>442328</v>
      </c>
      <c r="D70" s="20">
        <v>224609</v>
      </c>
      <c r="E70" s="20">
        <v>217719</v>
      </c>
      <c r="F70" s="9" t="s">
        <v>26</v>
      </c>
      <c r="G70" s="7" t="s">
        <v>10</v>
      </c>
      <c r="H70" s="10"/>
    </row>
    <row r="71" spans="1:8" ht="18" customHeight="1">
      <c r="A71" s="17">
        <v>55</v>
      </c>
      <c r="B71" s="19">
        <v>143018</v>
      </c>
      <c r="C71" s="20">
        <v>420187</v>
      </c>
      <c r="D71" s="20">
        <v>211880</v>
      </c>
      <c r="E71" s="20">
        <v>208307</v>
      </c>
      <c r="F71" s="9" t="s">
        <v>26</v>
      </c>
      <c r="G71" s="7" t="s">
        <v>10</v>
      </c>
      <c r="H71" s="10"/>
    </row>
    <row r="72" spans="1:8" ht="18" customHeight="1">
      <c r="A72" s="17">
        <v>60</v>
      </c>
      <c r="B72" s="19">
        <v>146260</v>
      </c>
      <c r="C72" s="20">
        <v>419017</v>
      </c>
      <c r="D72" s="20">
        <v>210907</v>
      </c>
      <c r="E72" s="20">
        <v>208110</v>
      </c>
      <c r="F72" s="9" t="s">
        <v>26</v>
      </c>
      <c r="G72" s="7" t="s">
        <v>10</v>
      </c>
      <c r="H72" s="10"/>
    </row>
    <row r="73" spans="1:8" ht="18" customHeight="1">
      <c r="A73" s="17" t="s">
        <v>28</v>
      </c>
      <c r="B73" s="19">
        <v>159616</v>
      </c>
      <c r="C73" s="20">
        <v>424801</v>
      </c>
      <c r="D73" s="20">
        <v>214626</v>
      </c>
      <c r="E73" s="20">
        <v>210175</v>
      </c>
      <c r="F73" s="9" t="s">
        <v>26</v>
      </c>
      <c r="G73" s="7" t="s">
        <v>10</v>
      </c>
      <c r="H73" s="10"/>
    </row>
    <row r="74" spans="1:8" ht="18" customHeight="1">
      <c r="A74" s="17">
        <v>7</v>
      </c>
      <c r="B74" s="19">
        <v>166665</v>
      </c>
      <c r="C74" s="20">
        <v>424478</v>
      </c>
      <c r="D74" s="20">
        <v>213767</v>
      </c>
      <c r="E74" s="20">
        <v>210711</v>
      </c>
      <c r="F74" s="9" t="s">
        <v>26</v>
      </c>
      <c r="G74" s="7" t="s">
        <v>10</v>
      </c>
      <c r="H74" s="10"/>
    </row>
    <row r="75" spans="1:8" ht="18" customHeight="1">
      <c r="A75" s="17">
        <v>12</v>
      </c>
      <c r="B75" s="19">
        <v>173559</v>
      </c>
      <c r="C75" s="20">
        <v>421519</v>
      </c>
      <c r="D75" s="20">
        <v>212088</v>
      </c>
      <c r="E75" s="20">
        <v>209431</v>
      </c>
      <c r="F75" s="9" t="s">
        <v>26</v>
      </c>
      <c r="G75" s="7" t="s">
        <v>10</v>
      </c>
      <c r="H75" s="10"/>
    </row>
    <row r="76" spans="1:8" ht="18" customHeight="1">
      <c r="A76" s="17">
        <v>17</v>
      </c>
      <c r="B76" s="19">
        <v>178372</v>
      </c>
      <c r="C76" s="20">
        <v>424878</v>
      </c>
      <c r="D76" s="20">
        <v>212776</v>
      </c>
      <c r="E76" s="20">
        <v>212102</v>
      </c>
      <c r="F76" s="9" t="s">
        <v>26</v>
      </c>
      <c r="G76" s="7" t="s">
        <v>10</v>
      </c>
      <c r="H76" s="10"/>
    </row>
    <row r="77" spans="1:8" ht="18" customHeight="1">
      <c r="A77" s="17">
        <v>22</v>
      </c>
      <c r="B77" s="27">
        <v>197276</v>
      </c>
      <c r="C77" s="22">
        <v>442586</v>
      </c>
      <c r="D77" s="22">
        <v>222034</v>
      </c>
      <c r="E77" s="22">
        <v>220552</v>
      </c>
      <c r="F77" s="9" t="s">
        <v>26</v>
      </c>
      <c r="G77" s="7" t="s">
        <v>10</v>
      </c>
      <c r="H77" s="10"/>
    </row>
    <row r="78" spans="1:8" s="289" customFormat="1" ht="18" customHeight="1">
      <c r="A78" s="282">
        <v>27</v>
      </c>
      <c r="B78" s="283">
        <v>201380</v>
      </c>
      <c r="C78" s="284">
        <v>442913</v>
      </c>
      <c r="D78" s="285">
        <v>221621</v>
      </c>
      <c r="E78" s="285">
        <v>221292</v>
      </c>
      <c r="F78" s="287" t="s">
        <v>26</v>
      </c>
      <c r="G78" s="287" t="s">
        <v>10</v>
      </c>
      <c r="H78" s="290"/>
    </row>
    <row r="79" spans="1:8" s="32" customFormat="1" ht="15" customHeight="1">
      <c r="A79" s="51" t="s">
        <v>29</v>
      </c>
      <c r="B79" s="51"/>
      <c r="C79" s="51"/>
      <c r="D79" s="51"/>
      <c r="E79" s="51"/>
      <c r="F79" s="51"/>
      <c r="G79" s="34"/>
      <c r="H79" s="40"/>
    </row>
    <row r="80" spans="1:8" s="32" customFormat="1" ht="15" customHeight="1">
      <c r="A80" s="51" t="s">
        <v>30</v>
      </c>
      <c r="B80" s="51"/>
      <c r="C80" s="51"/>
      <c r="D80" s="51"/>
      <c r="E80" s="51"/>
      <c r="F80" s="51"/>
      <c r="G80" s="34"/>
      <c r="H80" s="40"/>
    </row>
    <row r="81" spans="1:8" s="32" customFormat="1" ht="15" customHeight="1">
      <c r="A81" s="52" t="s">
        <v>21</v>
      </c>
      <c r="B81" s="35"/>
      <c r="C81" s="35"/>
      <c r="D81" s="35"/>
      <c r="E81" s="35"/>
      <c r="F81" s="35"/>
      <c r="G81" s="53"/>
      <c r="H81" s="33"/>
    </row>
  </sheetData>
  <mergeCells count="15">
    <mergeCell ref="A1:D1"/>
    <mergeCell ref="A2:D2"/>
    <mergeCell ref="G7:H8"/>
    <mergeCell ref="A3:H3"/>
    <mergeCell ref="A7:A8"/>
    <mergeCell ref="B7:B8"/>
    <mergeCell ref="F7:F8"/>
    <mergeCell ref="C7:E7"/>
    <mergeCell ref="A5:H5"/>
    <mergeCell ref="A53:H53"/>
    <mergeCell ref="A55:A56"/>
    <mergeCell ref="B55:B56"/>
    <mergeCell ref="C55:E55"/>
    <mergeCell ref="F55:F56"/>
    <mergeCell ref="G55:H56"/>
  </mergeCells>
  <phoneticPr fontId="20"/>
  <printOptions horizontalCentered="1"/>
  <pageMargins left="0.62992125984251968" right="0.62992125984251968" top="0.74803149606299213" bottom="0.74803149606299213" header="0.31496062992125984" footer="0.31496062992125984"/>
  <headerFooter alignWithMargins="0"/>
  <rowBreaks count="1" manualBreakCount="1">
    <brk id="5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zoomScaleSheetLayoutView="100" workbookViewId="0">
      <selection activeCell="G7" sqref="G7"/>
    </sheetView>
  </sheetViews>
  <sheetFormatPr defaultRowHeight="13.5"/>
  <cols>
    <col min="1" max="1" width="11.5" style="86" customWidth="1"/>
    <col min="2" max="2" width="7.625" style="86" customWidth="1"/>
    <col min="3" max="3" width="8.625" style="86" customWidth="1"/>
    <col min="4" max="4" width="7.625" style="86" customWidth="1"/>
    <col min="5" max="5" width="8.625" style="86" customWidth="1"/>
    <col min="6" max="6" width="7.625" style="86" customWidth="1"/>
    <col min="7" max="7" width="8.625" style="86" customWidth="1"/>
    <col min="8" max="8" width="7.625" style="86" customWidth="1"/>
    <col min="9" max="9" width="8.625" style="86" customWidth="1"/>
    <col min="10" max="10" width="7.625" style="86" customWidth="1"/>
    <col min="11" max="11" width="8.625" style="86" customWidth="1"/>
    <col min="12" max="12" width="7.625" style="86" customWidth="1"/>
    <col min="13" max="13" width="8.625" style="86" customWidth="1"/>
    <col min="14" max="14" width="7.625" style="86" customWidth="1"/>
    <col min="15" max="15" width="8.625" style="86" customWidth="1"/>
    <col min="16" max="16384" width="9" style="86"/>
  </cols>
  <sheetData>
    <row r="1" spans="1:15"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row>
    <row r="2" spans="1:15"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row>
    <row r="3" spans="1:15" s="401" customFormat="1" ht="26.1" customHeight="1">
      <c r="A3" s="3047" t="s">
        <v>1038</v>
      </c>
      <c r="B3" s="3047"/>
      <c r="C3" s="3047"/>
      <c r="D3" s="3047"/>
      <c r="E3" s="3047"/>
      <c r="F3" s="3047"/>
      <c r="G3" s="3047"/>
      <c r="H3" s="3047"/>
      <c r="I3" s="3047"/>
      <c r="J3" s="3047"/>
      <c r="K3" s="3047"/>
      <c r="L3" s="3047"/>
      <c r="M3" s="3047"/>
      <c r="N3" s="3047"/>
      <c r="O3" s="3047"/>
    </row>
    <row r="4" spans="1:15" s="90" customFormat="1" ht="15" customHeight="1">
      <c r="M4" s="35"/>
      <c r="O4" s="133" t="s">
        <v>1037</v>
      </c>
    </row>
    <row r="5" spans="1:15" s="90" customFormat="1" ht="15" customHeight="1">
      <c r="G5" s="133"/>
      <c r="M5" s="125"/>
      <c r="O5" s="133" t="s">
        <v>1036</v>
      </c>
    </row>
    <row r="6" spans="1:15" s="90" customFormat="1" ht="15" customHeight="1">
      <c r="G6" s="133"/>
      <c r="M6" s="51"/>
      <c r="O6" s="133" t="s">
        <v>1035</v>
      </c>
    </row>
    <row r="7" spans="1:15" s="90" customFormat="1" ht="15" customHeight="1">
      <c r="M7" s="51"/>
      <c r="N7" s="719"/>
      <c r="O7" s="133" t="s">
        <v>1034</v>
      </c>
    </row>
    <row r="8" spans="1:15" s="90" customFormat="1" ht="15" customHeight="1" thickBot="1">
      <c r="M8" s="51"/>
      <c r="N8" s="719"/>
      <c r="O8" s="133" t="s">
        <v>1033</v>
      </c>
    </row>
    <row r="9" spans="1:15" s="114" customFormat="1" ht="18" customHeight="1" thickTop="1">
      <c r="A9" s="3076" t="s">
        <v>322</v>
      </c>
      <c r="B9" s="3066" t="s">
        <v>25</v>
      </c>
      <c r="C9" s="3171"/>
      <c r="D9" s="3236" t="s">
        <v>1032</v>
      </c>
      <c r="E9" s="3067"/>
      <c r="F9" s="3067"/>
      <c r="G9" s="3067"/>
      <c r="H9" s="3067"/>
      <c r="I9" s="3067"/>
      <c r="J9" s="3067"/>
      <c r="K9" s="3067"/>
      <c r="L9" s="3067"/>
      <c r="M9" s="3067"/>
      <c r="N9" s="3067"/>
      <c r="O9" s="3067"/>
    </row>
    <row r="10" spans="1:15" s="114" customFormat="1" ht="18" customHeight="1">
      <c r="A10" s="3235"/>
      <c r="B10" s="3233" t="s">
        <v>1025</v>
      </c>
      <c r="C10" s="3231" t="s">
        <v>1024</v>
      </c>
      <c r="D10" s="3163" t="s">
        <v>1031</v>
      </c>
      <c r="E10" s="3037"/>
      <c r="F10" s="3071" t="s">
        <v>1030</v>
      </c>
      <c r="G10" s="3037"/>
      <c r="H10" s="3071" t="s">
        <v>1029</v>
      </c>
      <c r="I10" s="3037"/>
      <c r="J10" s="3071" t="s">
        <v>1028</v>
      </c>
      <c r="K10" s="3037"/>
      <c r="L10" s="3071" t="s">
        <v>1027</v>
      </c>
      <c r="M10" s="3037"/>
      <c r="N10" s="3237" t="s">
        <v>1026</v>
      </c>
      <c r="O10" s="3238"/>
    </row>
    <row r="11" spans="1:15" s="114" customFormat="1" ht="18" customHeight="1">
      <c r="A11" s="3134"/>
      <c r="B11" s="3234"/>
      <c r="C11" s="3232"/>
      <c r="D11" s="718" t="s">
        <v>1025</v>
      </c>
      <c r="E11" s="716" t="s">
        <v>1024</v>
      </c>
      <c r="F11" s="716" t="s">
        <v>1025</v>
      </c>
      <c r="G11" s="716" t="s">
        <v>1024</v>
      </c>
      <c r="H11" s="716" t="s">
        <v>1025</v>
      </c>
      <c r="I11" s="716" t="s">
        <v>1024</v>
      </c>
      <c r="J11" s="716" t="s">
        <v>1025</v>
      </c>
      <c r="K11" s="716" t="s">
        <v>1024</v>
      </c>
      <c r="L11" s="716" t="s">
        <v>1025</v>
      </c>
      <c r="M11" s="717" t="s">
        <v>1024</v>
      </c>
      <c r="N11" s="716" t="s">
        <v>1025</v>
      </c>
      <c r="O11" s="716" t="s">
        <v>1024</v>
      </c>
    </row>
    <row r="12" spans="1:15" s="114" customFormat="1" ht="18" customHeight="1">
      <c r="A12" s="90"/>
      <c r="B12" s="715"/>
      <c r="C12" s="133" t="s">
        <v>4</v>
      </c>
      <c r="D12" s="90"/>
      <c r="E12" s="133" t="s">
        <v>4</v>
      </c>
      <c r="F12" s="90"/>
      <c r="G12" s="133" t="s">
        <v>4</v>
      </c>
      <c r="H12" s="90"/>
      <c r="I12" s="133" t="s">
        <v>4</v>
      </c>
      <c r="J12" s="90"/>
      <c r="K12" s="133" t="s">
        <v>4</v>
      </c>
      <c r="L12" s="133"/>
      <c r="M12" s="133" t="s">
        <v>4</v>
      </c>
      <c r="N12" s="133"/>
      <c r="O12" s="133" t="s">
        <v>4</v>
      </c>
    </row>
    <row r="13" spans="1:15" s="114" customFormat="1" ht="18" customHeight="1">
      <c r="A13" s="714" t="s">
        <v>1023</v>
      </c>
      <c r="B13" s="710">
        <v>19690</v>
      </c>
      <c r="C13" s="709">
        <v>139703</v>
      </c>
      <c r="D13" s="709">
        <v>10217</v>
      </c>
      <c r="E13" s="709">
        <v>24597</v>
      </c>
      <c r="F13" s="709">
        <v>8470</v>
      </c>
      <c r="G13" s="709">
        <v>91541</v>
      </c>
      <c r="H13" s="610">
        <v>47</v>
      </c>
      <c r="I13" s="610">
        <v>1119</v>
      </c>
      <c r="J13" s="709">
        <v>570</v>
      </c>
      <c r="K13" s="709">
        <v>11394</v>
      </c>
      <c r="L13" s="709">
        <v>15</v>
      </c>
      <c r="M13" s="709">
        <v>57</v>
      </c>
      <c r="N13" s="709">
        <v>371</v>
      </c>
      <c r="O13" s="709">
        <v>10995</v>
      </c>
    </row>
    <row r="14" spans="1:15" s="114" customFormat="1" ht="18" customHeight="1">
      <c r="A14" s="711">
        <v>21</v>
      </c>
      <c r="B14" s="710">
        <v>20112</v>
      </c>
      <c r="C14" s="709">
        <v>151208</v>
      </c>
      <c r="D14" s="709">
        <v>8769</v>
      </c>
      <c r="E14" s="709">
        <v>22102</v>
      </c>
      <c r="F14" s="709">
        <v>10313</v>
      </c>
      <c r="G14" s="709">
        <v>103667</v>
      </c>
      <c r="H14" s="709" t="s">
        <v>1022</v>
      </c>
      <c r="I14" s="709" t="s">
        <v>1022</v>
      </c>
      <c r="J14" s="709">
        <v>708</v>
      </c>
      <c r="K14" s="709">
        <v>13882</v>
      </c>
      <c r="L14" s="709">
        <v>22</v>
      </c>
      <c r="M14" s="709">
        <v>82</v>
      </c>
      <c r="N14" s="709">
        <v>300</v>
      </c>
      <c r="O14" s="709">
        <v>11465</v>
      </c>
    </row>
    <row r="15" spans="1:15" s="114" customFormat="1" ht="18" customHeight="1">
      <c r="A15" s="714">
        <v>24</v>
      </c>
      <c r="B15" s="713">
        <v>17779</v>
      </c>
      <c r="C15" s="712">
        <v>127856</v>
      </c>
      <c r="D15" s="712">
        <v>7594</v>
      </c>
      <c r="E15" s="712">
        <v>18853</v>
      </c>
      <c r="F15" s="712">
        <v>9433</v>
      </c>
      <c r="G15" s="712">
        <v>94072</v>
      </c>
      <c r="H15" s="610" t="s">
        <v>1022</v>
      </c>
      <c r="I15" s="610" t="s">
        <v>1022</v>
      </c>
      <c r="J15" s="712">
        <v>727</v>
      </c>
      <c r="K15" s="712">
        <v>14854</v>
      </c>
      <c r="L15" s="712">
        <v>25</v>
      </c>
      <c r="M15" s="712">
        <v>77</v>
      </c>
      <c r="N15" s="709" t="s">
        <v>13</v>
      </c>
      <c r="O15" s="709" t="s">
        <v>1020</v>
      </c>
    </row>
    <row r="16" spans="1:15" s="708" customFormat="1" ht="18" customHeight="1">
      <c r="A16" s="711">
        <v>26</v>
      </c>
      <c r="B16" s="710">
        <v>17953</v>
      </c>
      <c r="C16" s="709">
        <v>142902</v>
      </c>
      <c r="D16" s="709">
        <v>7047</v>
      </c>
      <c r="E16" s="709">
        <v>17479</v>
      </c>
      <c r="F16" s="709">
        <v>9770</v>
      </c>
      <c r="G16" s="709">
        <v>97371</v>
      </c>
      <c r="H16" s="610" t="s">
        <v>1022</v>
      </c>
      <c r="I16" s="610" t="s">
        <v>1022</v>
      </c>
      <c r="J16" s="709">
        <v>822</v>
      </c>
      <c r="K16" s="709">
        <v>17023</v>
      </c>
      <c r="L16" s="709">
        <v>19</v>
      </c>
      <c r="M16" s="709">
        <v>73</v>
      </c>
      <c r="N16" s="709">
        <v>295</v>
      </c>
      <c r="O16" s="709">
        <v>10956</v>
      </c>
    </row>
    <row r="17" spans="1:15" s="118" customFormat="1" ht="18" customHeight="1">
      <c r="A17" s="707">
        <v>28</v>
      </c>
      <c r="B17" s="344">
        <v>16636</v>
      </c>
      <c r="C17" s="344">
        <v>128556</v>
      </c>
      <c r="D17" s="344">
        <v>6582</v>
      </c>
      <c r="E17" s="344">
        <v>16567</v>
      </c>
      <c r="F17" s="344">
        <v>9183</v>
      </c>
      <c r="G17" s="344">
        <v>92823</v>
      </c>
      <c r="H17" s="706" t="s">
        <v>1021</v>
      </c>
      <c r="I17" s="706" t="s">
        <v>1021</v>
      </c>
      <c r="J17" s="344">
        <v>854</v>
      </c>
      <c r="K17" s="344">
        <v>19102</v>
      </c>
      <c r="L17" s="344">
        <v>17</v>
      </c>
      <c r="M17" s="344">
        <v>64</v>
      </c>
      <c r="N17" s="344" t="s">
        <v>13</v>
      </c>
      <c r="O17" s="344" t="s">
        <v>1020</v>
      </c>
    </row>
    <row r="18" spans="1:15" s="90" customFormat="1" ht="15" customHeight="1">
      <c r="A18" s="51" t="s">
        <v>1019</v>
      </c>
      <c r="B18" s="51"/>
      <c r="C18" s="51"/>
      <c r="D18" s="51"/>
      <c r="E18" s="51"/>
      <c r="F18" s="51"/>
      <c r="G18" s="51"/>
      <c r="H18" s="51"/>
      <c r="I18" s="51"/>
      <c r="J18" s="51"/>
      <c r="K18" s="51"/>
    </row>
    <row r="19" spans="1:15" s="90" customFormat="1" ht="15" customHeight="1">
      <c r="A19" s="51" t="s">
        <v>1018</v>
      </c>
      <c r="B19" s="51"/>
      <c r="C19" s="51"/>
      <c r="D19" s="51"/>
      <c r="E19" s="51"/>
      <c r="F19" s="51"/>
      <c r="G19" s="51"/>
      <c r="H19" s="51"/>
      <c r="I19" s="51"/>
      <c r="J19" s="51"/>
      <c r="K19" s="51"/>
    </row>
    <row r="20" spans="1:15" s="90" customFormat="1" ht="15" customHeight="1">
      <c r="A20" s="51" t="s">
        <v>1017</v>
      </c>
    </row>
    <row r="21" spans="1:15" s="90" customFormat="1" ht="15" customHeight="1">
      <c r="A21" s="90" t="s">
        <v>1016</v>
      </c>
    </row>
  </sheetData>
  <mergeCells count="14">
    <mergeCell ref="A1:D1"/>
    <mergeCell ref="A2:D2"/>
    <mergeCell ref="L10:M10"/>
    <mergeCell ref="C10:C11"/>
    <mergeCell ref="B10:B11"/>
    <mergeCell ref="A3:O3"/>
    <mergeCell ref="A9:A11"/>
    <mergeCell ref="B9:C9"/>
    <mergeCell ref="H10:I10"/>
    <mergeCell ref="D9:O9"/>
    <mergeCell ref="N10:O10"/>
    <mergeCell ref="D10:E10"/>
    <mergeCell ref="F10:G10"/>
    <mergeCell ref="J10:K10"/>
  </mergeCells>
  <phoneticPr fontId="20"/>
  <pageMargins left="0.62992125984251968" right="0.62992125984251968" top="0.74803149606299213" bottom="0.74803149606299213" header="0.31496062992125984" footer="0.31496062992125984"/>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Normal="100" zoomScaleSheetLayoutView="100" workbookViewId="0">
      <selection sqref="A1:D1"/>
    </sheetView>
  </sheetViews>
  <sheetFormatPr defaultRowHeight="13.5"/>
  <cols>
    <col min="1" max="1" width="28.875" style="86" customWidth="1"/>
    <col min="2" max="11" width="9.625" style="86" customWidth="1"/>
    <col min="12" max="16384" width="9" style="86"/>
  </cols>
  <sheetData>
    <row r="1" spans="1:11" s="1763" customFormat="1" ht="20.100000000000001" customHeight="1">
      <c r="A1" s="3046" t="str">
        <f>HYPERLINK("#目次!A1","【目次に戻る】")</f>
        <v>【目次に戻る】</v>
      </c>
      <c r="B1" s="3046"/>
      <c r="C1" s="3046"/>
      <c r="D1" s="3046"/>
      <c r="E1" s="1762"/>
      <c r="F1" s="1762"/>
      <c r="G1" s="1762"/>
      <c r="H1" s="1762"/>
      <c r="I1" s="1762"/>
      <c r="J1" s="1762"/>
      <c r="K1" s="1762"/>
    </row>
    <row r="2" spans="1:11"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row>
    <row r="3" spans="1:11" s="401" customFormat="1" ht="26.1" customHeight="1">
      <c r="A3" s="3047" t="s">
        <v>1074</v>
      </c>
      <c r="B3" s="3047"/>
      <c r="C3" s="3047"/>
      <c r="D3" s="3047"/>
      <c r="E3" s="3047"/>
      <c r="F3" s="3047"/>
      <c r="G3" s="3047"/>
      <c r="H3" s="3047"/>
      <c r="I3" s="3047"/>
      <c r="J3" s="3047"/>
      <c r="K3" s="3047"/>
    </row>
    <row r="4" spans="1:11" s="90" customFormat="1" ht="15" customHeight="1">
      <c r="J4" s="51"/>
      <c r="K4" s="133" t="s">
        <v>1037</v>
      </c>
    </row>
    <row r="5" spans="1:11" s="90" customFormat="1" ht="15" customHeight="1">
      <c r="J5" s="51"/>
      <c r="K5" s="133" t="s">
        <v>1036</v>
      </c>
    </row>
    <row r="6" spans="1:11" s="90" customFormat="1" ht="15" customHeight="1">
      <c r="K6" s="133" t="s">
        <v>1035</v>
      </c>
    </row>
    <row r="7" spans="1:11" s="90" customFormat="1" ht="15" customHeight="1">
      <c r="J7" s="719"/>
      <c r="K7" s="133" t="s">
        <v>1034</v>
      </c>
    </row>
    <row r="8" spans="1:11" s="90" customFormat="1" ht="15" customHeight="1" thickBot="1">
      <c r="J8" s="719"/>
      <c r="K8" s="133" t="s">
        <v>1033</v>
      </c>
    </row>
    <row r="9" spans="1:11" s="114" customFormat="1" ht="32.1" customHeight="1" thickTop="1">
      <c r="A9" s="351" t="s">
        <v>1073</v>
      </c>
      <c r="B9" s="350" t="s">
        <v>25</v>
      </c>
      <c r="C9" s="734" t="s">
        <v>1072</v>
      </c>
      <c r="D9" s="733" t="s">
        <v>1071</v>
      </c>
      <c r="E9" s="733" t="s">
        <v>1070</v>
      </c>
      <c r="F9" s="733" t="s">
        <v>1069</v>
      </c>
      <c r="G9" s="733" t="s">
        <v>1068</v>
      </c>
      <c r="H9" s="733" t="s">
        <v>1067</v>
      </c>
      <c r="I9" s="733" t="s">
        <v>1066</v>
      </c>
      <c r="J9" s="733" t="s">
        <v>1065</v>
      </c>
      <c r="K9" s="732" t="s">
        <v>1064</v>
      </c>
    </row>
    <row r="10" spans="1:11" s="114" customFormat="1" ht="18" customHeight="1">
      <c r="A10" s="470" t="s">
        <v>1023</v>
      </c>
      <c r="B10" s="570">
        <v>19690</v>
      </c>
      <c r="C10" s="731">
        <v>13162</v>
      </c>
      <c r="D10" s="731">
        <v>3407</v>
      </c>
      <c r="E10" s="731">
        <v>2327</v>
      </c>
      <c r="F10" s="731">
        <v>429</v>
      </c>
      <c r="G10" s="731">
        <v>201</v>
      </c>
      <c r="H10" s="731">
        <v>83</v>
      </c>
      <c r="I10" s="731">
        <v>13</v>
      </c>
      <c r="J10" s="731">
        <v>6</v>
      </c>
      <c r="K10" s="731">
        <v>62</v>
      </c>
    </row>
    <row r="11" spans="1:11" s="114" customFormat="1" ht="18" customHeight="1">
      <c r="A11" s="470">
        <v>21</v>
      </c>
      <c r="B11" s="570">
        <v>20112</v>
      </c>
      <c r="C11" s="731">
        <v>13116</v>
      </c>
      <c r="D11" s="731">
        <v>3588</v>
      </c>
      <c r="E11" s="731">
        <v>2556</v>
      </c>
      <c r="F11" s="731">
        <v>503</v>
      </c>
      <c r="G11" s="731">
        <v>206</v>
      </c>
      <c r="H11" s="731">
        <v>103</v>
      </c>
      <c r="I11" s="731">
        <v>14</v>
      </c>
      <c r="J11" s="731">
        <v>7</v>
      </c>
      <c r="K11" s="731">
        <v>19</v>
      </c>
    </row>
    <row r="12" spans="1:11" s="114" customFormat="1" ht="18" customHeight="1">
      <c r="A12" s="470">
        <v>24</v>
      </c>
      <c r="B12" s="722">
        <v>17779</v>
      </c>
      <c r="C12" s="730">
        <v>11657</v>
      </c>
      <c r="D12" s="730">
        <v>3126</v>
      </c>
      <c r="E12" s="722">
        <v>2357</v>
      </c>
      <c r="F12" s="730">
        <v>328</v>
      </c>
      <c r="G12" s="730">
        <v>173</v>
      </c>
      <c r="H12" s="722">
        <v>93</v>
      </c>
      <c r="I12" s="730">
        <v>8</v>
      </c>
      <c r="J12" s="730">
        <v>4</v>
      </c>
      <c r="K12" s="730">
        <v>33</v>
      </c>
    </row>
    <row r="13" spans="1:11" s="114" customFormat="1" ht="18" customHeight="1">
      <c r="A13" s="470">
        <v>26</v>
      </c>
      <c r="B13" s="722">
        <v>17953</v>
      </c>
      <c r="C13" s="722">
        <v>11472</v>
      </c>
      <c r="D13" s="722">
        <v>3236</v>
      </c>
      <c r="E13" s="722">
        <v>2414</v>
      </c>
      <c r="F13" s="722">
        <v>464</v>
      </c>
      <c r="G13" s="722">
        <v>209</v>
      </c>
      <c r="H13" s="722">
        <v>112</v>
      </c>
      <c r="I13" s="722">
        <v>7</v>
      </c>
      <c r="J13" s="722">
        <v>9</v>
      </c>
      <c r="K13" s="722">
        <v>30</v>
      </c>
    </row>
    <row r="14" spans="1:11" s="118" customFormat="1" ht="18" customHeight="1">
      <c r="A14" s="729">
        <v>28</v>
      </c>
      <c r="B14" s="727">
        <v>16636</v>
      </c>
      <c r="C14" s="727">
        <v>10583</v>
      </c>
      <c r="D14" s="727">
        <v>3035</v>
      </c>
      <c r="E14" s="727">
        <v>2319</v>
      </c>
      <c r="F14" s="727">
        <v>385</v>
      </c>
      <c r="G14" s="727">
        <v>172</v>
      </c>
      <c r="H14" s="727">
        <v>104</v>
      </c>
      <c r="I14" s="728" t="s">
        <v>432</v>
      </c>
      <c r="J14" s="728" t="s">
        <v>432</v>
      </c>
      <c r="K14" s="727">
        <v>38</v>
      </c>
    </row>
    <row r="15" spans="1:11" s="114" customFormat="1" ht="18" customHeight="1">
      <c r="A15" s="724" t="s">
        <v>1063</v>
      </c>
      <c r="B15" s="722">
        <v>7</v>
      </c>
      <c r="C15" s="722">
        <v>4</v>
      </c>
      <c r="D15" s="722">
        <v>3</v>
      </c>
      <c r="E15" s="722" t="s">
        <v>432</v>
      </c>
      <c r="F15" s="722" t="s">
        <v>432</v>
      </c>
      <c r="G15" s="722" t="s">
        <v>432</v>
      </c>
      <c r="H15" s="722" t="s">
        <v>432</v>
      </c>
      <c r="I15" s="722" t="s">
        <v>432</v>
      </c>
      <c r="J15" s="722" t="s">
        <v>432</v>
      </c>
      <c r="K15" s="722" t="s">
        <v>432</v>
      </c>
    </row>
    <row r="16" spans="1:11" s="114" customFormat="1" ht="18" customHeight="1">
      <c r="A16" s="724" t="s">
        <v>1062</v>
      </c>
      <c r="B16" s="722" t="s">
        <v>432</v>
      </c>
      <c r="C16" s="722" t="s">
        <v>432</v>
      </c>
      <c r="D16" s="722" t="s">
        <v>432</v>
      </c>
      <c r="E16" s="722" t="s">
        <v>432</v>
      </c>
      <c r="F16" s="722" t="s">
        <v>432</v>
      </c>
      <c r="G16" s="722" t="s">
        <v>432</v>
      </c>
      <c r="H16" s="722" t="s">
        <v>432</v>
      </c>
      <c r="I16" s="722" t="s">
        <v>432</v>
      </c>
      <c r="J16" s="722" t="s">
        <v>432</v>
      </c>
      <c r="K16" s="722" t="s">
        <v>432</v>
      </c>
    </row>
    <row r="17" spans="1:11" s="114" customFormat="1" ht="18" customHeight="1">
      <c r="A17" s="724" t="s">
        <v>1061</v>
      </c>
      <c r="B17" s="722">
        <v>1</v>
      </c>
      <c r="C17" s="722">
        <v>1</v>
      </c>
      <c r="D17" s="722" t="s">
        <v>432</v>
      </c>
      <c r="E17" s="722" t="s">
        <v>432</v>
      </c>
      <c r="F17" s="722" t="s">
        <v>432</v>
      </c>
      <c r="G17" s="722" t="s">
        <v>432</v>
      </c>
      <c r="H17" s="722" t="s">
        <v>432</v>
      </c>
      <c r="I17" s="722" t="s">
        <v>432</v>
      </c>
      <c r="J17" s="722" t="s">
        <v>432</v>
      </c>
      <c r="K17" s="722" t="s">
        <v>432</v>
      </c>
    </row>
    <row r="18" spans="1:11" s="114" customFormat="1" ht="18" customHeight="1">
      <c r="A18" s="724" t="s">
        <v>1060</v>
      </c>
      <c r="B18" s="722">
        <v>1326</v>
      </c>
      <c r="C18" s="722">
        <v>778</v>
      </c>
      <c r="D18" s="722">
        <v>308</v>
      </c>
      <c r="E18" s="722">
        <v>207</v>
      </c>
      <c r="F18" s="722">
        <v>22</v>
      </c>
      <c r="G18" s="722">
        <v>8</v>
      </c>
      <c r="H18" s="722">
        <v>2</v>
      </c>
      <c r="I18" s="722" t="s">
        <v>432</v>
      </c>
      <c r="J18" s="722" t="s">
        <v>432</v>
      </c>
      <c r="K18" s="722">
        <v>1</v>
      </c>
    </row>
    <row r="19" spans="1:11" s="114" customFormat="1" ht="18" customHeight="1">
      <c r="A19" s="724" t="s">
        <v>1059</v>
      </c>
      <c r="B19" s="722">
        <v>2717</v>
      </c>
      <c r="C19" s="722">
        <v>1831</v>
      </c>
      <c r="D19" s="722">
        <v>491</v>
      </c>
      <c r="E19" s="722">
        <v>323</v>
      </c>
      <c r="F19" s="722">
        <v>49</v>
      </c>
      <c r="G19" s="722">
        <v>13</v>
      </c>
      <c r="H19" s="722">
        <v>9</v>
      </c>
      <c r="I19" s="722" t="s">
        <v>432</v>
      </c>
      <c r="J19" s="722" t="s">
        <v>432</v>
      </c>
      <c r="K19" s="722">
        <v>1</v>
      </c>
    </row>
    <row r="20" spans="1:11" s="114" customFormat="1" ht="18" customHeight="1">
      <c r="A20" s="726" t="s">
        <v>1058</v>
      </c>
      <c r="B20" s="722">
        <v>6</v>
      </c>
      <c r="C20" s="722">
        <v>2</v>
      </c>
      <c r="D20" s="722">
        <v>1</v>
      </c>
      <c r="E20" s="722">
        <v>2</v>
      </c>
      <c r="F20" s="722" t="s">
        <v>432</v>
      </c>
      <c r="G20" s="722">
        <v>1</v>
      </c>
      <c r="H20" s="722" t="s">
        <v>432</v>
      </c>
      <c r="I20" s="722" t="s">
        <v>432</v>
      </c>
      <c r="J20" s="722" t="s">
        <v>432</v>
      </c>
      <c r="K20" s="722" t="s">
        <v>432</v>
      </c>
    </row>
    <row r="21" spans="1:11" s="114" customFormat="1" ht="18" customHeight="1">
      <c r="A21" s="724" t="s">
        <v>1057</v>
      </c>
      <c r="B21" s="722">
        <v>86</v>
      </c>
      <c r="C21" s="722">
        <v>63</v>
      </c>
      <c r="D21" s="722">
        <v>17</v>
      </c>
      <c r="E21" s="722">
        <v>6</v>
      </c>
      <c r="F21" s="722" t="s">
        <v>432</v>
      </c>
      <c r="G21" s="722" t="s">
        <v>432</v>
      </c>
      <c r="H21" s="722" t="s">
        <v>432</v>
      </c>
      <c r="I21" s="722" t="s">
        <v>432</v>
      </c>
      <c r="J21" s="722" t="s">
        <v>432</v>
      </c>
      <c r="K21" s="722" t="s">
        <v>432</v>
      </c>
    </row>
    <row r="22" spans="1:11" s="114" customFormat="1" ht="18" customHeight="1">
      <c r="A22" s="724" t="s">
        <v>1056</v>
      </c>
      <c r="B22" s="722">
        <v>477</v>
      </c>
      <c r="C22" s="722">
        <v>280</v>
      </c>
      <c r="D22" s="722">
        <v>39</v>
      </c>
      <c r="E22" s="722">
        <v>81</v>
      </c>
      <c r="F22" s="722">
        <v>30</v>
      </c>
      <c r="G22" s="722">
        <v>21</v>
      </c>
      <c r="H22" s="722">
        <v>26</v>
      </c>
      <c r="I22" s="722" t="s">
        <v>432</v>
      </c>
      <c r="J22" s="722" t="s">
        <v>432</v>
      </c>
      <c r="K22" s="722" t="s">
        <v>432</v>
      </c>
    </row>
    <row r="23" spans="1:11" s="114" customFormat="1" ht="18" customHeight="1">
      <c r="A23" s="724" t="s">
        <v>1055</v>
      </c>
      <c r="B23" s="722">
        <v>3785</v>
      </c>
      <c r="C23" s="722">
        <v>2324</v>
      </c>
      <c r="D23" s="722">
        <v>735</v>
      </c>
      <c r="E23" s="722">
        <v>598</v>
      </c>
      <c r="F23" s="722">
        <v>67</v>
      </c>
      <c r="G23" s="722">
        <v>36</v>
      </c>
      <c r="H23" s="722">
        <v>20</v>
      </c>
      <c r="I23" s="722" t="s">
        <v>432</v>
      </c>
      <c r="J23" s="722" t="s">
        <v>432</v>
      </c>
      <c r="K23" s="722">
        <v>5</v>
      </c>
    </row>
    <row r="24" spans="1:11" s="114" customFormat="1" ht="18" customHeight="1">
      <c r="A24" s="724" t="s">
        <v>1054</v>
      </c>
      <c r="B24" s="722">
        <v>184</v>
      </c>
      <c r="C24" s="722">
        <v>66</v>
      </c>
      <c r="D24" s="722">
        <v>19</v>
      </c>
      <c r="E24" s="722">
        <v>74</v>
      </c>
      <c r="F24" s="722">
        <v>18</v>
      </c>
      <c r="G24" s="722">
        <v>6</v>
      </c>
      <c r="H24" s="722">
        <v>1</v>
      </c>
      <c r="I24" s="722" t="s">
        <v>432</v>
      </c>
      <c r="J24" s="722" t="s">
        <v>432</v>
      </c>
      <c r="K24" s="722" t="s">
        <v>432</v>
      </c>
    </row>
    <row r="25" spans="1:11" s="114" customFormat="1" ht="18" customHeight="1">
      <c r="A25" s="724" t="s">
        <v>1053</v>
      </c>
      <c r="B25" s="722">
        <v>1543</v>
      </c>
      <c r="C25" s="722">
        <v>1342</v>
      </c>
      <c r="D25" s="722">
        <v>152</v>
      </c>
      <c r="E25" s="722">
        <v>34</v>
      </c>
      <c r="F25" s="722">
        <v>5</v>
      </c>
      <c r="G25" s="722">
        <v>4</v>
      </c>
      <c r="H25" s="722" t="s">
        <v>432</v>
      </c>
      <c r="I25" s="722" t="s">
        <v>432</v>
      </c>
      <c r="J25" s="722" t="s">
        <v>432</v>
      </c>
      <c r="K25" s="722">
        <v>6</v>
      </c>
    </row>
    <row r="26" spans="1:11" s="114" customFormat="1" ht="18" customHeight="1">
      <c r="A26" s="725" t="s">
        <v>1052</v>
      </c>
      <c r="B26" s="722">
        <v>478</v>
      </c>
      <c r="C26" s="722">
        <v>344</v>
      </c>
      <c r="D26" s="722">
        <v>89</v>
      </c>
      <c r="E26" s="722">
        <v>38</v>
      </c>
      <c r="F26" s="722">
        <v>3</v>
      </c>
      <c r="G26" s="722">
        <v>2</v>
      </c>
      <c r="H26" s="722">
        <v>1</v>
      </c>
      <c r="I26" s="722" t="s">
        <v>432</v>
      </c>
      <c r="J26" s="722" t="s">
        <v>432</v>
      </c>
      <c r="K26" s="722">
        <v>1</v>
      </c>
    </row>
    <row r="27" spans="1:11" s="114" customFormat="1" ht="18" customHeight="1">
      <c r="A27" s="724" t="s">
        <v>1051</v>
      </c>
      <c r="B27" s="722">
        <v>2153</v>
      </c>
      <c r="C27" s="722">
        <v>1358</v>
      </c>
      <c r="D27" s="722">
        <v>417</v>
      </c>
      <c r="E27" s="722">
        <v>315</v>
      </c>
      <c r="F27" s="722">
        <v>49</v>
      </c>
      <c r="G27" s="722">
        <v>10</v>
      </c>
      <c r="H27" s="722">
        <v>3</v>
      </c>
      <c r="I27" s="722" t="s">
        <v>432</v>
      </c>
      <c r="J27" s="722" t="s">
        <v>432</v>
      </c>
      <c r="K27" s="722">
        <v>1</v>
      </c>
    </row>
    <row r="28" spans="1:11" s="114" customFormat="1" ht="18" customHeight="1">
      <c r="A28" s="725" t="s">
        <v>1050</v>
      </c>
      <c r="B28" s="722">
        <v>1404</v>
      </c>
      <c r="C28" s="722">
        <v>1109</v>
      </c>
      <c r="D28" s="722">
        <v>143</v>
      </c>
      <c r="E28" s="722">
        <v>123</v>
      </c>
      <c r="F28" s="722">
        <v>13</v>
      </c>
      <c r="G28" s="722">
        <v>11</v>
      </c>
      <c r="H28" s="722" t="s">
        <v>432</v>
      </c>
      <c r="I28" s="722" t="s">
        <v>432</v>
      </c>
      <c r="J28" s="722" t="s">
        <v>432</v>
      </c>
      <c r="K28" s="722">
        <v>5</v>
      </c>
    </row>
    <row r="29" spans="1:11" s="114" customFormat="1" ht="18" customHeight="1">
      <c r="A29" s="724" t="s">
        <v>1049</v>
      </c>
      <c r="B29" s="722">
        <v>368</v>
      </c>
      <c r="C29" s="722">
        <v>220</v>
      </c>
      <c r="D29" s="722">
        <v>45</v>
      </c>
      <c r="E29" s="722">
        <v>71</v>
      </c>
      <c r="F29" s="722">
        <v>15</v>
      </c>
      <c r="G29" s="722">
        <v>10</v>
      </c>
      <c r="H29" s="722">
        <v>2</v>
      </c>
      <c r="I29" s="722" t="s">
        <v>432</v>
      </c>
      <c r="J29" s="722" t="s">
        <v>432</v>
      </c>
      <c r="K29" s="722">
        <v>5</v>
      </c>
    </row>
    <row r="30" spans="1:11" s="114" customFormat="1" ht="18" customHeight="1">
      <c r="A30" s="724" t="s">
        <v>1048</v>
      </c>
      <c r="B30" s="3033">
        <v>1389</v>
      </c>
      <c r="C30" s="3033">
        <v>479</v>
      </c>
      <c r="D30" s="3033">
        <v>401</v>
      </c>
      <c r="E30" s="3033">
        <v>345</v>
      </c>
      <c r="F30" s="3033">
        <v>92</v>
      </c>
      <c r="G30" s="3033">
        <v>31</v>
      </c>
      <c r="H30" s="3033">
        <v>32</v>
      </c>
      <c r="I30" s="722" t="s">
        <v>432</v>
      </c>
      <c r="J30" s="722" t="s">
        <v>432</v>
      </c>
      <c r="K30" s="3033">
        <v>9</v>
      </c>
    </row>
    <row r="31" spans="1:11" s="114" customFormat="1" ht="18" customHeight="1">
      <c r="A31" s="724" t="s">
        <v>1047</v>
      </c>
      <c r="B31" s="722">
        <v>49</v>
      </c>
      <c r="C31" s="722">
        <v>2</v>
      </c>
      <c r="D31" s="722">
        <v>34</v>
      </c>
      <c r="E31" s="722">
        <v>12</v>
      </c>
      <c r="F31" s="722" t="s">
        <v>432</v>
      </c>
      <c r="G31" s="722" t="s">
        <v>432</v>
      </c>
      <c r="H31" s="722">
        <v>1</v>
      </c>
      <c r="I31" s="722" t="s">
        <v>432</v>
      </c>
      <c r="J31" s="722" t="s">
        <v>432</v>
      </c>
      <c r="K31" s="722" t="s">
        <v>432</v>
      </c>
    </row>
    <row r="32" spans="1:11" s="114" customFormat="1" ht="18" customHeight="1">
      <c r="A32" s="723" t="s">
        <v>1046</v>
      </c>
      <c r="B32" s="722">
        <v>663</v>
      </c>
      <c r="C32" s="722">
        <v>380</v>
      </c>
      <c r="D32" s="722">
        <v>141</v>
      </c>
      <c r="E32" s="722">
        <v>90</v>
      </c>
      <c r="F32" s="722">
        <v>22</v>
      </c>
      <c r="G32" s="722">
        <v>19</v>
      </c>
      <c r="H32" s="722">
        <v>7</v>
      </c>
      <c r="I32" s="722" t="s">
        <v>432</v>
      </c>
      <c r="J32" s="722" t="s">
        <v>432</v>
      </c>
      <c r="K32" s="722">
        <v>4</v>
      </c>
    </row>
    <row r="33" spans="1:11" s="114" customFormat="1" ht="18" customHeight="1">
      <c r="A33" s="721" t="s">
        <v>1045</v>
      </c>
      <c r="B33" s="720" t="s">
        <v>432</v>
      </c>
      <c r="C33" s="720" t="s">
        <v>432</v>
      </c>
      <c r="D33" s="720" t="s">
        <v>432</v>
      </c>
      <c r="E33" s="720" t="s">
        <v>432</v>
      </c>
      <c r="F33" s="720" t="s">
        <v>432</v>
      </c>
      <c r="G33" s="720" t="s">
        <v>432</v>
      </c>
      <c r="H33" s="720" t="s">
        <v>432</v>
      </c>
      <c r="I33" s="720" t="s">
        <v>432</v>
      </c>
      <c r="J33" s="720" t="s">
        <v>432</v>
      </c>
      <c r="K33" s="720" t="s">
        <v>432</v>
      </c>
    </row>
    <row r="34" spans="1:11" s="90" customFormat="1" ht="15" customHeight="1">
      <c r="A34" s="51" t="s">
        <v>1044</v>
      </c>
      <c r="B34" s="51"/>
      <c r="C34" s="51"/>
      <c r="D34" s="51"/>
      <c r="E34" s="51"/>
      <c r="F34" s="51"/>
      <c r="G34" s="51"/>
      <c r="H34" s="51"/>
      <c r="I34" s="51"/>
      <c r="J34" s="51"/>
      <c r="K34" s="125"/>
    </row>
    <row r="35" spans="1:11" s="90" customFormat="1" ht="15" customHeight="1">
      <c r="A35" s="51" t="s">
        <v>1043</v>
      </c>
      <c r="B35" s="51"/>
      <c r="C35" s="51"/>
      <c r="D35" s="51"/>
      <c r="E35" s="51"/>
      <c r="F35" s="51"/>
      <c r="G35" s="51"/>
      <c r="H35" s="51"/>
      <c r="I35" s="51"/>
      <c r="J35" s="51"/>
      <c r="K35" s="125"/>
    </row>
    <row r="36" spans="1:11" s="90" customFormat="1" ht="15" customHeight="1">
      <c r="A36" s="51" t="s">
        <v>1042</v>
      </c>
      <c r="B36" s="51"/>
      <c r="C36" s="51"/>
      <c r="D36" s="51"/>
      <c r="E36" s="51"/>
      <c r="F36" s="51"/>
      <c r="G36" s="51"/>
      <c r="H36" s="51"/>
      <c r="I36" s="51"/>
      <c r="J36" s="51"/>
      <c r="K36" s="125"/>
    </row>
    <row r="37" spans="1:11" s="90" customFormat="1" ht="15" customHeight="1">
      <c r="A37" s="51" t="s">
        <v>1041</v>
      </c>
      <c r="B37" s="51"/>
      <c r="C37" s="51"/>
      <c r="D37" s="51"/>
      <c r="E37" s="51"/>
      <c r="F37" s="51"/>
      <c r="G37" s="51"/>
      <c r="H37" s="51"/>
      <c r="I37" s="51"/>
      <c r="J37" s="51"/>
      <c r="K37" s="125"/>
    </row>
    <row r="38" spans="1:11" s="90" customFormat="1" ht="15" customHeight="1">
      <c r="A38" s="51" t="s">
        <v>1040</v>
      </c>
      <c r="B38" s="51"/>
      <c r="C38" s="51"/>
      <c r="D38" s="51"/>
      <c r="E38" s="51"/>
      <c r="F38" s="51"/>
      <c r="G38" s="51"/>
      <c r="H38" s="51"/>
      <c r="I38" s="51"/>
      <c r="J38" s="51"/>
      <c r="K38" s="51"/>
    </row>
    <row r="39" spans="1:11" s="90" customFormat="1" ht="15" customHeight="1">
      <c r="A39" s="51" t="s">
        <v>1039</v>
      </c>
      <c r="B39" s="51"/>
      <c r="C39" s="51"/>
      <c r="D39" s="51"/>
      <c r="E39" s="51"/>
      <c r="F39" s="51"/>
      <c r="G39" s="51"/>
      <c r="H39" s="51"/>
      <c r="I39" s="51"/>
      <c r="J39" s="51"/>
      <c r="K39" s="51"/>
    </row>
  </sheetData>
  <mergeCells count="3">
    <mergeCell ref="A3:K3"/>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3"/>
  <sheetViews>
    <sheetView zoomScale="85" zoomScaleNormal="85" zoomScaleSheetLayoutView="85" workbookViewId="0">
      <selection activeCell="G7" sqref="G7:H7"/>
    </sheetView>
  </sheetViews>
  <sheetFormatPr defaultRowHeight="13.5"/>
  <cols>
    <col min="1" max="1" width="2.625" style="735" customWidth="1"/>
    <col min="2" max="2" width="15.625" style="735" customWidth="1"/>
    <col min="3" max="22" width="9.625" style="736" customWidth="1"/>
    <col min="23" max="23" width="2.625" style="735" customWidth="1"/>
    <col min="24" max="24" width="15.625" style="735" customWidth="1"/>
    <col min="25" max="16384" width="9" style="735"/>
  </cols>
  <sheetData>
    <row r="1" spans="1:24"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c r="W1" s="1762"/>
      <c r="X1" s="1762"/>
    </row>
    <row r="2" spans="1:24"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c r="W2" s="1762"/>
      <c r="X2" s="1762"/>
    </row>
    <row r="3" spans="1:24" ht="26.1" customHeight="1">
      <c r="A3" s="3249" t="s">
        <v>1100</v>
      </c>
      <c r="B3" s="3249"/>
      <c r="C3" s="3249"/>
      <c r="D3" s="3249"/>
      <c r="E3" s="3249"/>
      <c r="F3" s="3249"/>
      <c r="G3" s="3249"/>
      <c r="H3" s="3249"/>
      <c r="I3" s="3249"/>
      <c r="J3" s="3249"/>
      <c r="K3" s="3249"/>
      <c r="L3" s="3249"/>
      <c r="M3" s="3249"/>
      <c r="N3" s="3249"/>
      <c r="O3" s="3249"/>
      <c r="P3" s="3249"/>
      <c r="Q3" s="3249"/>
      <c r="R3" s="3249"/>
      <c r="S3" s="3249"/>
      <c r="T3" s="3249"/>
      <c r="U3" s="3249"/>
      <c r="V3" s="3249"/>
      <c r="W3" s="3249"/>
      <c r="X3" s="3249"/>
    </row>
    <row r="4" spans="1:24" ht="15" customHeight="1">
      <c r="A4" s="780"/>
      <c r="B4" s="780"/>
      <c r="C4" s="780"/>
      <c r="D4" s="780"/>
      <c r="E4" s="780"/>
      <c r="F4" s="780"/>
      <c r="G4" s="780"/>
      <c r="H4" s="780"/>
      <c r="I4" s="780"/>
      <c r="J4" s="780"/>
      <c r="K4" s="780"/>
      <c r="L4" s="780"/>
      <c r="M4" s="780"/>
      <c r="N4" s="780"/>
      <c r="O4" s="780"/>
      <c r="P4" s="780"/>
      <c r="Q4" s="780"/>
      <c r="R4" s="780"/>
      <c r="S4" s="780"/>
      <c r="T4" s="780"/>
      <c r="U4" s="780"/>
      <c r="V4" s="780"/>
      <c r="W4" s="780"/>
      <c r="X4" s="780"/>
    </row>
    <row r="5" spans="1:24" s="737" customFormat="1" ht="15" customHeight="1" thickBot="1">
      <c r="C5" s="777"/>
      <c r="D5" s="777"/>
      <c r="E5" s="777"/>
      <c r="F5" s="779"/>
      <c r="G5" s="779"/>
      <c r="H5" s="779"/>
      <c r="I5" s="779"/>
      <c r="J5" s="779"/>
      <c r="K5" s="779"/>
      <c r="L5" s="779"/>
      <c r="M5" s="777"/>
      <c r="N5" s="778"/>
      <c r="O5" s="777"/>
      <c r="P5" s="777"/>
      <c r="Q5" s="777"/>
      <c r="R5" s="777"/>
      <c r="S5" s="777"/>
      <c r="T5" s="777"/>
      <c r="U5" s="777"/>
      <c r="V5" s="777"/>
      <c r="X5" s="776" t="s">
        <v>1099</v>
      </c>
    </row>
    <row r="6" spans="1:24" s="742" customFormat="1" ht="18" customHeight="1" thickTop="1">
      <c r="A6" s="3242" t="s">
        <v>279</v>
      </c>
      <c r="B6" s="3250"/>
      <c r="C6" s="3254" t="s">
        <v>25</v>
      </c>
      <c r="D6" s="3255"/>
      <c r="E6" s="3263" t="s">
        <v>1098</v>
      </c>
      <c r="F6" s="3264"/>
      <c r="G6" s="3264"/>
      <c r="H6" s="3264"/>
      <c r="I6" s="3264"/>
      <c r="J6" s="3264"/>
      <c r="K6" s="3264"/>
      <c r="L6" s="3264"/>
      <c r="M6" s="3264"/>
      <c r="N6" s="3264"/>
      <c r="O6" s="3264"/>
      <c r="P6" s="3264"/>
      <c r="Q6" s="3264"/>
      <c r="R6" s="3264"/>
      <c r="S6" s="3264"/>
      <c r="T6" s="3264"/>
      <c r="U6" s="3264"/>
      <c r="V6" s="3265"/>
      <c r="W6" s="3241" t="s">
        <v>279</v>
      </c>
      <c r="X6" s="3242"/>
    </row>
    <row r="7" spans="1:24" s="742" customFormat="1" ht="32.1" customHeight="1">
      <c r="A7" s="3244"/>
      <c r="B7" s="3251"/>
      <c r="C7" s="3256"/>
      <c r="D7" s="3257"/>
      <c r="E7" s="3258" t="s">
        <v>1097</v>
      </c>
      <c r="F7" s="3259"/>
      <c r="G7" s="3260" t="s">
        <v>1096</v>
      </c>
      <c r="H7" s="3259"/>
      <c r="I7" s="3261" t="s">
        <v>1095</v>
      </c>
      <c r="J7" s="3258"/>
      <c r="K7" s="3262" t="s">
        <v>1094</v>
      </c>
      <c r="L7" s="3246"/>
      <c r="M7" s="3245" t="s">
        <v>1093</v>
      </c>
      <c r="N7" s="3246"/>
      <c r="O7" s="3247" t="s">
        <v>1092</v>
      </c>
      <c r="P7" s="3246"/>
      <c r="Q7" s="3248" t="s">
        <v>1091</v>
      </c>
      <c r="R7" s="3248"/>
      <c r="S7" s="3248" t="s">
        <v>1090</v>
      </c>
      <c r="T7" s="3248"/>
      <c r="U7" s="3248" t="s">
        <v>1089</v>
      </c>
      <c r="V7" s="3248"/>
      <c r="W7" s="3243"/>
      <c r="X7" s="3244"/>
    </row>
    <row r="8" spans="1:24" s="742" customFormat="1" ht="18" customHeight="1">
      <c r="A8" s="3252"/>
      <c r="B8" s="3253"/>
      <c r="C8" s="773" t="s">
        <v>1025</v>
      </c>
      <c r="D8" s="775" t="s">
        <v>1024</v>
      </c>
      <c r="E8" s="774" t="s">
        <v>1025</v>
      </c>
      <c r="F8" s="773" t="s">
        <v>1024</v>
      </c>
      <c r="G8" s="773" t="s">
        <v>1025</v>
      </c>
      <c r="H8" s="773" t="s">
        <v>1024</v>
      </c>
      <c r="I8" s="773" t="s">
        <v>1025</v>
      </c>
      <c r="J8" s="773" t="s">
        <v>1024</v>
      </c>
      <c r="K8" s="773" t="s">
        <v>1025</v>
      </c>
      <c r="L8" s="772" t="s">
        <v>1024</v>
      </c>
      <c r="M8" s="771" t="s">
        <v>1025</v>
      </c>
      <c r="N8" s="770" t="s">
        <v>1024</v>
      </c>
      <c r="O8" s="770" t="s">
        <v>1025</v>
      </c>
      <c r="P8" s="770" t="s">
        <v>1024</v>
      </c>
      <c r="Q8" s="770" t="s">
        <v>1025</v>
      </c>
      <c r="R8" s="770" t="s">
        <v>1024</v>
      </c>
      <c r="S8" s="770" t="s">
        <v>1025</v>
      </c>
      <c r="T8" s="770" t="s">
        <v>1024</v>
      </c>
      <c r="U8" s="770" t="s">
        <v>1025</v>
      </c>
      <c r="V8" s="770" t="s">
        <v>1024</v>
      </c>
      <c r="W8" s="3243"/>
      <c r="X8" s="3244"/>
    </row>
    <row r="9" spans="1:24" s="737" customFormat="1" ht="15" customHeight="1">
      <c r="A9" s="769"/>
      <c r="B9" s="768"/>
      <c r="C9" s="767"/>
      <c r="D9" s="766" t="s">
        <v>1088</v>
      </c>
      <c r="E9" s="765"/>
      <c r="F9" s="740" t="s">
        <v>1088</v>
      </c>
      <c r="G9" s="765"/>
      <c r="H9" s="740" t="s">
        <v>1088</v>
      </c>
      <c r="I9" s="765"/>
      <c r="J9" s="740" t="s">
        <v>1088</v>
      </c>
      <c r="K9" s="765"/>
      <c r="L9" s="740" t="s">
        <v>1088</v>
      </c>
      <c r="M9" s="763"/>
      <c r="N9" s="764" t="s">
        <v>1088</v>
      </c>
      <c r="O9" s="763"/>
      <c r="P9" s="764" t="s">
        <v>1088</v>
      </c>
      <c r="Q9" s="763"/>
      <c r="R9" s="764" t="s">
        <v>1088</v>
      </c>
      <c r="S9" s="763"/>
      <c r="T9" s="764" t="s">
        <v>1088</v>
      </c>
      <c r="U9" s="763"/>
      <c r="V9" s="762" t="s">
        <v>1088</v>
      </c>
      <c r="W9" s="761"/>
      <c r="X9" s="760"/>
    </row>
    <row r="10" spans="1:24" s="752" customFormat="1" ht="15" customHeight="1">
      <c r="A10" s="3239" t="s">
        <v>194</v>
      </c>
      <c r="B10" s="3239"/>
      <c r="C10" s="755">
        <v>16636</v>
      </c>
      <c r="D10" s="754">
        <v>128556</v>
      </c>
      <c r="E10" s="754">
        <v>7</v>
      </c>
      <c r="F10" s="754">
        <v>33</v>
      </c>
      <c r="G10" s="754">
        <v>16629</v>
      </c>
      <c r="H10" s="754">
        <v>128523</v>
      </c>
      <c r="I10" s="754">
        <v>1</v>
      </c>
      <c r="J10" s="754">
        <v>3</v>
      </c>
      <c r="K10" s="754">
        <v>1326</v>
      </c>
      <c r="L10" s="754">
        <v>10364</v>
      </c>
      <c r="M10" s="754">
        <v>2717</v>
      </c>
      <c r="N10" s="754">
        <v>16452</v>
      </c>
      <c r="O10" s="754">
        <v>6</v>
      </c>
      <c r="P10" s="754">
        <v>135</v>
      </c>
      <c r="Q10" s="754">
        <v>86</v>
      </c>
      <c r="R10" s="754">
        <v>323</v>
      </c>
      <c r="S10" s="754">
        <v>477</v>
      </c>
      <c r="T10" s="754">
        <v>9902</v>
      </c>
      <c r="U10" s="754">
        <v>3785</v>
      </c>
      <c r="V10" s="753">
        <v>28606</v>
      </c>
      <c r="W10" s="3239" t="s">
        <v>194</v>
      </c>
      <c r="X10" s="3239"/>
    </row>
    <row r="11" spans="1:24" s="742" customFormat="1" ht="15" customHeight="1">
      <c r="A11" s="749"/>
      <c r="B11" s="751"/>
      <c r="C11" s="747" t="s">
        <v>431</v>
      </c>
      <c r="D11" s="746" t="s">
        <v>431</v>
      </c>
      <c r="E11" s="746" t="s">
        <v>431</v>
      </c>
      <c r="F11" s="746" t="s">
        <v>431</v>
      </c>
      <c r="G11" s="746" t="s">
        <v>431</v>
      </c>
      <c r="H11" s="746" t="s">
        <v>431</v>
      </c>
      <c r="I11" s="746" t="s">
        <v>431</v>
      </c>
      <c r="J11" s="746" t="s">
        <v>431</v>
      </c>
      <c r="K11" s="746" t="s">
        <v>431</v>
      </c>
      <c r="L11" s="746" t="s">
        <v>431</v>
      </c>
      <c r="M11" s="746" t="s">
        <v>431</v>
      </c>
      <c r="N11" s="746" t="s">
        <v>431</v>
      </c>
      <c r="O11" s="746" t="s">
        <v>431</v>
      </c>
      <c r="P11" s="746" t="s">
        <v>431</v>
      </c>
      <c r="Q11" s="746" t="s">
        <v>431</v>
      </c>
      <c r="R11" s="746" t="s">
        <v>431</v>
      </c>
      <c r="S11" s="746" t="s">
        <v>431</v>
      </c>
      <c r="T11" s="746" t="s">
        <v>431</v>
      </c>
      <c r="U11" s="746" t="s">
        <v>431</v>
      </c>
      <c r="V11" s="745" t="s">
        <v>431</v>
      </c>
      <c r="W11" s="756"/>
      <c r="X11" s="749"/>
    </row>
    <row r="12" spans="1:24" s="752" customFormat="1" ht="15" customHeight="1">
      <c r="A12" s="3239" t="s">
        <v>1087</v>
      </c>
      <c r="B12" s="3239"/>
      <c r="C12" s="755">
        <v>1280</v>
      </c>
      <c r="D12" s="754">
        <v>9832</v>
      </c>
      <c r="E12" s="754" t="s">
        <v>432</v>
      </c>
      <c r="F12" s="754" t="s">
        <v>432</v>
      </c>
      <c r="G12" s="754">
        <v>1280</v>
      </c>
      <c r="H12" s="754">
        <v>9832</v>
      </c>
      <c r="I12" s="754" t="s">
        <v>432</v>
      </c>
      <c r="J12" s="754" t="s">
        <v>432</v>
      </c>
      <c r="K12" s="754">
        <v>65</v>
      </c>
      <c r="L12" s="754">
        <v>357</v>
      </c>
      <c r="M12" s="754">
        <v>195</v>
      </c>
      <c r="N12" s="754">
        <v>1350</v>
      </c>
      <c r="O12" s="754" t="s">
        <v>432</v>
      </c>
      <c r="P12" s="754" t="s">
        <v>432</v>
      </c>
      <c r="Q12" s="754">
        <v>6</v>
      </c>
      <c r="R12" s="754">
        <v>28</v>
      </c>
      <c r="S12" s="754">
        <v>14</v>
      </c>
      <c r="T12" s="754">
        <v>230</v>
      </c>
      <c r="U12" s="754">
        <v>274</v>
      </c>
      <c r="V12" s="753">
        <v>2567</v>
      </c>
      <c r="W12" s="3239" t="s">
        <v>1087</v>
      </c>
      <c r="X12" s="3239"/>
    </row>
    <row r="13" spans="1:24" s="742" customFormat="1" ht="15" customHeight="1">
      <c r="A13" s="749"/>
      <c r="B13" s="751" t="s">
        <v>193</v>
      </c>
      <c r="C13" s="747">
        <v>255</v>
      </c>
      <c r="D13" s="746">
        <v>1340</v>
      </c>
      <c r="E13" s="746" t="s">
        <v>432</v>
      </c>
      <c r="F13" s="746" t="s">
        <v>432</v>
      </c>
      <c r="G13" s="746">
        <v>255</v>
      </c>
      <c r="H13" s="746">
        <v>1340</v>
      </c>
      <c r="I13" s="746" t="s">
        <v>432</v>
      </c>
      <c r="J13" s="746" t="s">
        <v>432</v>
      </c>
      <c r="K13" s="746">
        <v>5</v>
      </c>
      <c r="L13" s="746">
        <v>15</v>
      </c>
      <c r="M13" s="746">
        <v>8</v>
      </c>
      <c r="N13" s="746">
        <v>35</v>
      </c>
      <c r="O13" s="746" t="s">
        <v>432</v>
      </c>
      <c r="P13" s="746" t="s">
        <v>432</v>
      </c>
      <c r="Q13" s="746">
        <v>1</v>
      </c>
      <c r="R13" s="746">
        <v>8</v>
      </c>
      <c r="S13" s="746" t="s">
        <v>432</v>
      </c>
      <c r="T13" s="746" t="s">
        <v>432</v>
      </c>
      <c r="U13" s="746">
        <v>67</v>
      </c>
      <c r="V13" s="745">
        <v>338</v>
      </c>
      <c r="W13" s="750"/>
      <c r="X13" s="749" t="s">
        <v>193</v>
      </c>
    </row>
    <row r="14" spans="1:24" s="742" customFormat="1" ht="15" customHeight="1">
      <c r="A14" s="749"/>
      <c r="B14" s="751" t="s">
        <v>192</v>
      </c>
      <c r="C14" s="747">
        <v>117</v>
      </c>
      <c r="D14" s="746">
        <v>1119</v>
      </c>
      <c r="E14" s="746" t="s">
        <v>432</v>
      </c>
      <c r="F14" s="746" t="s">
        <v>432</v>
      </c>
      <c r="G14" s="746">
        <v>117</v>
      </c>
      <c r="H14" s="746">
        <v>1119</v>
      </c>
      <c r="I14" s="746" t="s">
        <v>432</v>
      </c>
      <c r="J14" s="746" t="s">
        <v>432</v>
      </c>
      <c r="K14" s="746">
        <v>1</v>
      </c>
      <c r="L14" s="746">
        <v>3</v>
      </c>
      <c r="M14" s="746">
        <v>39</v>
      </c>
      <c r="N14" s="746">
        <v>323</v>
      </c>
      <c r="O14" s="746" t="s">
        <v>432</v>
      </c>
      <c r="P14" s="746" t="s">
        <v>432</v>
      </c>
      <c r="Q14" s="746" t="s">
        <v>432</v>
      </c>
      <c r="R14" s="746" t="s">
        <v>432</v>
      </c>
      <c r="S14" s="746">
        <v>5</v>
      </c>
      <c r="T14" s="746">
        <v>200</v>
      </c>
      <c r="U14" s="746">
        <v>33</v>
      </c>
      <c r="V14" s="745">
        <v>197</v>
      </c>
      <c r="W14" s="750"/>
      <c r="X14" s="749" t="s">
        <v>192</v>
      </c>
    </row>
    <row r="15" spans="1:24" s="742" customFormat="1" ht="15" customHeight="1">
      <c r="A15" s="749"/>
      <c r="B15" s="751" t="s">
        <v>191</v>
      </c>
      <c r="C15" s="747">
        <v>124</v>
      </c>
      <c r="D15" s="746">
        <v>886</v>
      </c>
      <c r="E15" s="746" t="s">
        <v>432</v>
      </c>
      <c r="F15" s="746" t="s">
        <v>432</v>
      </c>
      <c r="G15" s="746">
        <v>124</v>
      </c>
      <c r="H15" s="746">
        <v>886</v>
      </c>
      <c r="I15" s="746" t="s">
        <v>432</v>
      </c>
      <c r="J15" s="746" t="s">
        <v>432</v>
      </c>
      <c r="K15" s="746">
        <v>15</v>
      </c>
      <c r="L15" s="746">
        <v>98</v>
      </c>
      <c r="M15" s="746">
        <v>30</v>
      </c>
      <c r="N15" s="746">
        <v>256</v>
      </c>
      <c r="O15" s="746" t="s">
        <v>432</v>
      </c>
      <c r="P15" s="746" t="s">
        <v>432</v>
      </c>
      <c r="Q15" s="746" t="s">
        <v>432</v>
      </c>
      <c r="R15" s="746" t="s">
        <v>432</v>
      </c>
      <c r="S15" s="746">
        <v>1</v>
      </c>
      <c r="T15" s="746">
        <v>5</v>
      </c>
      <c r="U15" s="746">
        <v>14</v>
      </c>
      <c r="V15" s="745">
        <v>131</v>
      </c>
      <c r="W15" s="750"/>
      <c r="X15" s="749" t="s">
        <v>191</v>
      </c>
    </row>
    <row r="16" spans="1:24" s="742" customFormat="1" ht="15" customHeight="1">
      <c r="A16" s="749"/>
      <c r="B16" s="751" t="s">
        <v>190</v>
      </c>
      <c r="C16" s="747">
        <v>179</v>
      </c>
      <c r="D16" s="746">
        <v>998</v>
      </c>
      <c r="E16" s="746" t="s">
        <v>432</v>
      </c>
      <c r="F16" s="746" t="s">
        <v>432</v>
      </c>
      <c r="G16" s="746">
        <v>179</v>
      </c>
      <c r="H16" s="746">
        <v>998</v>
      </c>
      <c r="I16" s="746" t="s">
        <v>432</v>
      </c>
      <c r="J16" s="746" t="s">
        <v>432</v>
      </c>
      <c r="K16" s="746">
        <v>3</v>
      </c>
      <c r="L16" s="746">
        <v>10</v>
      </c>
      <c r="M16" s="746">
        <v>15</v>
      </c>
      <c r="N16" s="746">
        <v>69</v>
      </c>
      <c r="O16" s="746" t="s">
        <v>432</v>
      </c>
      <c r="P16" s="746" t="s">
        <v>432</v>
      </c>
      <c r="Q16" s="746" t="s">
        <v>432</v>
      </c>
      <c r="R16" s="746" t="s">
        <v>432</v>
      </c>
      <c r="S16" s="746">
        <v>2</v>
      </c>
      <c r="T16" s="746">
        <v>6</v>
      </c>
      <c r="U16" s="746">
        <v>37</v>
      </c>
      <c r="V16" s="745">
        <v>381</v>
      </c>
      <c r="W16" s="750"/>
      <c r="X16" s="749" t="s">
        <v>190</v>
      </c>
    </row>
    <row r="17" spans="1:24" s="742" customFormat="1" ht="15" customHeight="1">
      <c r="A17" s="749"/>
      <c r="B17" s="751" t="s">
        <v>189</v>
      </c>
      <c r="C17" s="747">
        <v>124</v>
      </c>
      <c r="D17" s="746">
        <v>1839</v>
      </c>
      <c r="E17" s="746" t="s">
        <v>432</v>
      </c>
      <c r="F17" s="746" t="s">
        <v>432</v>
      </c>
      <c r="G17" s="746">
        <v>124</v>
      </c>
      <c r="H17" s="746">
        <v>1839</v>
      </c>
      <c r="I17" s="746" t="s">
        <v>432</v>
      </c>
      <c r="J17" s="746" t="s">
        <v>432</v>
      </c>
      <c r="K17" s="746">
        <v>7</v>
      </c>
      <c r="L17" s="746">
        <v>19</v>
      </c>
      <c r="M17" s="746">
        <v>27</v>
      </c>
      <c r="N17" s="746">
        <v>177</v>
      </c>
      <c r="O17" s="746" t="s">
        <v>432</v>
      </c>
      <c r="P17" s="746" t="s">
        <v>432</v>
      </c>
      <c r="Q17" s="746">
        <v>2</v>
      </c>
      <c r="R17" s="746">
        <v>15</v>
      </c>
      <c r="S17" s="746">
        <v>2</v>
      </c>
      <c r="T17" s="746">
        <v>14</v>
      </c>
      <c r="U17" s="746">
        <v>31</v>
      </c>
      <c r="V17" s="745">
        <v>289</v>
      </c>
      <c r="W17" s="750"/>
      <c r="X17" s="749" t="s">
        <v>189</v>
      </c>
    </row>
    <row r="18" spans="1:24" s="742" customFormat="1" ht="15" customHeight="1">
      <c r="A18" s="749"/>
      <c r="B18" s="751" t="s">
        <v>188</v>
      </c>
      <c r="C18" s="747">
        <v>137</v>
      </c>
      <c r="D18" s="746">
        <v>933</v>
      </c>
      <c r="E18" s="746" t="s">
        <v>432</v>
      </c>
      <c r="F18" s="746" t="s">
        <v>432</v>
      </c>
      <c r="G18" s="746">
        <v>137</v>
      </c>
      <c r="H18" s="746">
        <v>933</v>
      </c>
      <c r="I18" s="746" t="s">
        <v>432</v>
      </c>
      <c r="J18" s="746" t="s">
        <v>432</v>
      </c>
      <c r="K18" s="746">
        <v>11</v>
      </c>
      <c r="L18" s="746">
        <v>95</v>
      </c>
      <c r="M18" s="746">
        <v>17</v>
      </c>
      <c r="N18" s="746">
        <v>89</v>
      </c>
      <c r="O18" s="746" t="s">
        <v>432</v>
      </c>
      <c r="P18" s="746" t="s">
        <v>432</v>
      </c>
      <c r="Q18" s="746" t="s">
        <v>432</v>
      </c>
      <c r="R18" s="746" t="s">
        <v>432</v>
      </c>
      <c r="S18" s="746">
        <v>3</v>
      </c>
      <c r="T18" s="746">
        <v>4</v>
      </c>
      <c r="U18" s="746">
        <v>28</v>
      </c>
      <c r="V18" s="745">
        <v>164</v>
      </c>
      <c r="W18" s="750"/>
      <c r="X18" s="749" t="s">
        <v>188</v>
      </c>
    </row>
    <row r="19" spans="1:24" s="742" customFormat="1" ht="15" customHeight="1">
      <c r="A19" s="749"/>
      <c r="B19" s="751" t="s">
        <v>187</v>
      </c>
      <c r="C19" s="747">
        <v>177</v>
      </c>
      <c r="D19" s="746">
        <v>1511</v>
      </c>
      <c r="E19" s="746" t="s">
        <v>432</v>
      </c>
      <c r="F19" s="746" t="s">
        <v>432</v>
      </c>
      <c r="G19" s="746">
        <v>177</v>
      </c>
      <c r="H19" s="746">
        <v>1511</v>
      </c>
      <c r="I19" s="746" t="s">
        <v>432</v>
      </c>
      <c r="J19" s="746" t="s">
        <v>432</v>
      </c>
      <c r="K19" s="746">
        <v>12</v>
      </c>
      <c r="L19" s="746">
        <v>72</v>
      </c>
      <c r="M19" s="746">
        <v>13</v>
      </c>
      <c r="N19" s="746">
        <v>31</v>
      </c>
      <c r="O19" s="746" t="s">
        <v>432</v>
      </c>
      <c r="P19" s="746" t="s">
        <v>432</v>
      </c>
      <c r="Q19" s="746">
        <v>1</v>
      </c>
      <c r="R19" s="746">
        <v>3</v>
      </c>
      <c r="S19" s="746" t="s">
        <v>432</v>
      </c>
      <c r="T19" s="746" t="s">
        <v>432</v>
      </c>
      <c r="U19" s="746">
        <v>36</v>
      </c>
      <c r="V19" s="745">
        <v>843</v>
      </c>
      <c r="W19" s="750"/>
      <c r="X19" s="749" t="s">
        <v>187</v>
      </c>
    </row>
    <row r="20" spans="1:24" s="742" customFormat="1" ht="15" customHeight="1">
      <c r="A20" s="749"/>
      <c r="B20" s="751" t="s">
        <v>186</v>
      </c>
      <c r="C20" s="747">
        <v>167</v>
      </c>
      <c r="D20" s="746">
        <v>1206</v>
      </c>
      <c r="E20" s="746" t="s">
        <v>432</v>
      </c>
      <c r="F20" s="746" t="s">
        <v>432</v>
      </c>
      <c r="G20" s="746">
        <v>167</v>
      </c>
      <c r="H20" s="746">
        <v>1206</v>
      </c>
      <c r="I20" s="746" t="s">
        <v>432</v>
      </c>
      <c r="J20" s="746" t="s">
        <v>432</v>
      </c>
      <c r="K20" s="746">
        <v>11</v>
      </c>
      <c r="L20" s="746">
        <v>45</v>
      </c>
      <c r="M20" s="746">
        <v>46</v>
      </c>
      <c r="N20" s="746">
        <v>370</v>
      </c>
      <c r="O20" s="746" t="s">
        <v>432</v>
      </c>
      <c r="P20" s="746" t="s">
        <v>432</v>
      </c>
      <c r="Q20" s="746">
        <v>2</v>
      </c>
      <c r="R20" s="746">
        <v>2</v>
      </c>
      <c r="S20" s="746">
        <v>1</v>
      </c>
      <c r="T20" s="746">
        <v>1</v>
      </c>
      <c r="U20" s="746">
        <v>28</v>
      </c>
      <c r="V20" s="745">
        <v>224</v>
      </c>
      <c r="W20" s="750"/>
      <c r="X20" s="749" t="s">
        <v>186</v>
      </c>
    </row>
    <row r="21" spans="1:24" s="742" customFormat="1" ht="15" customHeight="1">
      <c r="A21" s="749"/>
      <c r="B21" s="751"/>
      <c r="C21" s="747" t="s">
        <v>431</v>
      </c>
      <c r="D21" s="746" t="s">
        <v>431</v>
      </c>
      <c r="E21" s="746" t="s">
        <v>431</v>
      </c>
      <c r="F21" s="746" t="s">
        <v>431</v>
      </c>
      <c r="G21" s="746" t="s">
        <v>431</v>
      </c>
      <c r="H21" s="746" t="s">
        <v>431</v>
      </c>
      <c r="I21" s="746" t="s">
        <v>431</v>
      </c>
      <c r="J21" s="746" t="s">
        <v>431</v>
      </c>
      <c r="K21" s="746" t="s">
        <v>431</v>
      </c>
      <c r="L21" s="746" t="s">
        <v>431</v>
      </c>
      <c r="M21" s="746" t="s">
        <v>431</v>
      </c>
      <c r="N21" s="746" t="s">
        <v>431</v>
      </c>
      <c r="O21" s="746" t="s">
        <v>431</v>
      </c>
      <c r="P21" s="746" t="s">
        <v>431</v>
      </c>
      <c r="Q21" s="746" t="s">
        <v>431</v>
      </c>
      <c r="R21" s="746" t="s">
        <v>431</v>
      </c>
      <c r="S21" s="746" t="s">
        <v>431</v>
      </c>
      <c r="T21" s="746" t="s">
        <v>431</v>
      </c>
      <c r="U21" s="746" t="s">
        <v>431</v>
      </c>
      <c r="V21" s="745" t="s">
        <v>431</v>
      </c>
      <c r="W21" s="756"/>
      <c r="X21" s="749"/>
    </row>
    <row r="22" spans="1:24" s="752" customFormat="1" ht="15" customHeight="1">
      <c r="A22" s="3239" t="s">
        <v>1086</v>
      </c>
      <c r="B22" s="3239"/>
      <c r="C22" s="755">
        <v>477</v>
      </c>
      <c r="D22" s="754">
        <v>3437</v>
      </c>
      <c r="E22" s="754" t="s">
        <v>432</v>
      </c>
      <c r="F22" s="754" t="s">
        <v>432</v>
      </c>
      <c r="G22" s="754">
        <v>477</v>
      </c>
      <c r="H22" s="754">
        <v>3437</v>
      </c>
      <c r="I22" s="754" t="s">
        <v>432</v>
      </c>
      <c r="J22" s="754" t="s">
        <v>432</v>
      </c>
      <c r="K22" s="754">
        <v>26</v>
      </c>
      <c r="L22" s="754">
        <v>94</v>
      </c>
      <c r="M22" s="754">
        <v>173</v>
      </c>
      <c r="N22" s="754">
        <v>862</v>
      </c>
      <c r="O22" s="754" t="s">
        <v>432</v>
      </c>
      <c r="P22" s="754" t="s">
        <v>432</v>
      </c>
      <c r="Q22" s="754">
        <v>6</v>
      </c>
      <c r="R22" s="754">
        <v>9</v>
      </c>
      <c r="S22" s="754">
        <v>9</v>
      </c>
      <c r="T22" s="754">
        <v>306</v>
      </c>
      <c r="U22" s="754">
        <v>86</v>
      </c>
      <c r="V22" s="753">
        <v>526</v>
      </c>
      <c r="W22" s="3239" t="s">
        <v>1086</v>
      </c>
      <c r="X22" s="3239"/>
    </row>
    <row r="23" spans="1:24" s="742" customFormat="1" ht="15" customHeight="1">
      <c r="A23" s="749"/>
      <c r="B23" s="751" t="s">
        <v>185</v>
      </c>
      <c r="C23" s="747">
        <v>107</v>
      </c>
      <c r="D23" s="746">
        <v>801</v>
      </c>
      <c r="E23" s="746" t="s">
        <v>432</v>
      </c>
      <c r="F23" s="746" t="s">
        <v>432</v>
      </c>
      <c r="G23" s="746">
        <v>107</v>
      </c>
      <c r="H23" s="746">
        <v>801</v>
      </c>
      <c r="I23" s="746" t="s">
        <v>432</v>
      </c>
      <c r="J23" s="746" t="s">
        <v>432</v>
      </c>
      <c r="K23" s="746">
        <v>10</v>
      </c>
      <c r="L23" s="746">
        <v>47</v>
      </c>
      <c r="M23" s="746">
        <v>58</v>
      </c>
      <c r="N23" s="746">
        <v>272</v>
      </c>
      <c r="O23" s="746" t="s">
        <v>432</v>
      </c>
      <c r="P23" s="746" t="s">
        <v>432</v>
      </c>
      <c r="Q23" s="746">
        <v>1</v>
      </c>
      <c r="R23" s="746">
        <v>1</v>
      </c>
      <c r="S23" s="746">
        <v>1</v>
      </c>
      <c r="T23" s="746">
        <v>1</v>
      </c>
      <c r="U23" s="746">
        <v>14</v>
      </c>
      <c r="V23" s="745">
        <v>208</v>
      </c>
      <c r="W23" s="750"/>
      <c r="X23" s="749" t="s">
        <v>185</v>
      </c>
    </row>
    <row r="24" spans="1:24" s="742" customFormat="1" ht="15" customHeight="1">
      <c r="A24" s="749"/>
      <c r="B24" s="751" t="s">
        <v>184</v>
      </c>
      <c r="C24" s="747">
        <v>106</v>
      </c>
      <c r="D24" s="746">
        <v>1132</v>
      </c>
      <c r="E24" s="746" t="s">
        <v>432</v>
      </c>
      <c r="F24" s="746" t="s">
        <v>432</v>
      </c>
      <c r="G24" s="746">
        <v>106</v>
      </c>
      <c r="H24" s="746">
        <v>1132</v>
      </c>
      <c r="I24" s="746" t="s">
        <v>432</v>
      </c>
      <c r="J24" s="746" t="s">
        <v>432</v>
      </c>
      <c r="K24" s="746">
        <v>2</v>
      </c>
      <c r="L24" s="746">
        <v>8</v>
      </c>
      <c r="M24" s="746">
        <v>55</v>
      </c>
      <c r="N24" s="746">
        <v>281</v>
      </c>
      <c r="O24" s="746" t="s">
        <v>432</v>
      </c>
      <c r="P24" s="746" t="s">
        <v>432</v>
      </c>
      <c r="Q24" s="746">
        <v>1</v>
      </c>
      <c r="R24" s="746">
        <v>3</v>
      </c>
      <c r="S24" s="746">
        <v>4</v>
      </c>
      <c r="T24" s="746">
        <v>300</v>
      </c>
      <c r="U24" s="746">
        <v>12</v>
      </c>
      <c r="V24" s="745">
        <v>103</v>
      </c>
      <c r="W24" s="750"/>
      <c r="X24" s="749" t="s">
        <v>184</v>
      </c>
    </row>
    <row r="25" spans="1:24" s="742" customFormat="1" ht="15" customHeight="1">
      <c r="A25" s="749"/>
      <c r="B25" s="751" t="s">
        <v>183</v>
      </c>
      <c r="C25" s="747">
        <v>143</v>
      </c>
      <c r="D25" s="746">
        <v>699</v>
      </c>
      <c r="E25" s="746" t="s">
        <v>432</v>
      </c>
      <c r="F25" s="746" t="s">
        <v>432</v>
      </c>
      <c r="G25" s="746">
        <v>143</v>
      </c>
      <c r="H25" s="746">
        <v>699</v>
      </c>
      <c r="I25" s="746" t="s">
        <v>432</v>
      </c>
      <c r="J25" s="746" t="s">
        <v>432</v>
      </c>
      <c r="K25" s="746">
        <v>8</v>
      </c>
      <c r="L25" s="746">
        <v>22</v>
      </c>
      <c r="M25" s="746">
        <v>19</v>
      </c>
      <c r="N25" s="746">
        <v>121</v>
      </c>
      <c r="O25" s="746" t="s">
        <v>432</v>
      </c>
      <c r="P25" s="746" t="s">
        <v>432</v>
      </c>
      <c r="Q25" s="746">
        <v>1</v>
      </c>
      <c r="R25" s="746">
        <v>1</v>
      </c>
      <c r="S25" s="746">
        <v>2</v>
      </c>
      <c r="T25" s="746">
        <v>2</v>
      </c>
      <c r="U25" s="746">
        <v>40</v>
      </c>
      <c r="V25" s="745">
        <v>139</v>
      </c>
      <c r="W25" s="750"/>
      <c r="X25" s="749" t="s">
        <v>183</v>
      </c>
    </row>
    <row r="26" spans="1:24" s="742" customFormat="1" ht="15" customHeight="1">
      <c r="A26" s="749"/>
      <c r="B26" s="751" t="s">
        <v>182</v>
      </c>
      <c r="C26" s="747">
        <v>121</v>
      </c>
      <c r="D26" s="746">
        <v>805</v>
      </c>
      <c r="E26" s="746" t="s">
        <v>432</v>
      </c>
      <c r="F26" s="746" t="s">
        <v>432</v>
      </c>
      <c r="G26" s="746">
        <v>121</v>
      </c>
      <c r="H26" s="746">
        <v>805</v>
      </c>
      <c r="I26" s="746" t="s">
        <v>432</v>
      </c>
      <c r="J26" s="746" t="s">
        <v>432</v>
      </c>
      <c r="K26" s="746">
        <v>6</v>
      </c>
      <c r="L26" s="746">
        <v>17</v>
      </c>
      <c r="M26" s="746">
        <v>41</v>
      </c>
      <c r="N26" s="746">
        <v>188</v>
      </c>
      <c r="O26" s="746" t="s">
        <v>432</v>
      </c>
      <c r="P26" s="746" t="s">
        <v>432</v>
      </c>
      <c r="Q26" s="746">
        <v>3</v>
      </c>
      <c r="R26" s="746">
        <v>4</v>
      </c>
      <c r="S26" s="746">
        <v>2</v>
      </c>
      <c r="T26" s="746">
        <v>3</v>
      </c>
      <c r="U26" s="746">
        <v>20</v>
      </c>
      <c r="V26" s="745">
        <v>76</v>
      </c>
      <c r="W26" s="750"/>
      <c r="X26" s="749" t="s">
        <v>182</v>
      </c>
    </row>
    <row r="27" spans="1:24" s="742" customFormat="1" ht="15" customHeight="1">
      <c r="A27" s="749"/>
      <c r="B27" s="751"/>
      <c r="C27" s="747" t="s">
        <v>431</v>
      </c>
      <c r="D27" s="746" t="s">
        <v>431</v>
      </c>
      <c r="E27" s="746" t="s">
        <v>431</v>
      </c>
      <c r="F27" s="746" t="s">
        <v>431</v>
      </c>
      <c r="G27" s="746" t="s">
        <v>431</v>
      </c>
      <c r="H27" s="746" t="s">
        <v>431</v>
      </c>
      <c r="I27" s="746" t="s">
        <v>431</v>
      </c>
      <c r="J27" s="746" t="s">
        <v>431</v>
      </c>
      <c r="K27" s="746" t="s">
        <v>431</v>
      </c>
      <c r="L27" s="746" t="s">
        <v>431</v>
      </c>
      <c r="M27" s="746" t="s">
        <v>431</v>
      </c>
      <c r="N27" s="746" t="s">
        <v>431</v>
      </c>
      <c r="O27" s="746" t="s">
        <v>431</v>
      </c>
      <c r="P27" s="746" t="s">
        <v>431</v>
      </c>
      <c r="Q27" s="746" t="s">
        <v>431</v>
      </c>
      <c r="R27" s="746" t="s">
        <v>431</v>
      </c>
      <c r="S27" s="746" t="s">
        <v>431</v>
      </c>
      <c r="T27" s="746" t="s">
        <v>431</v>
      </c>
      <c r="U27" s="746" t="s">
        <v>431</v>
      </c>
      <c r="V27" s="745" t="s">
        <v>431</v>
      </c>
      <c r="W27" s="756"/>
      <c r="X27" s="749"/>
    </row>
    <row r="28" spans="1:24" s="759" customFormat="1" ht="15" customHeight="1">
      <c r="A28" s="3239" t="s">
        <v>1085</v>
      </c>
      <c r="B28" s="3239"/>
      <c r="C28" s="755">
        <v>643</v>
      </c>
      <c r="D28" s="754">
        <v>5522</v>
      </c>
      <c r="E28" s="754" t="s">
        <v>432</v>
      </c>
      <c r="F28" s="754" t="s">
        <v>432</v>
      </c>
      <c r="G28" s="754">
        <v>643</v>
      </c>
      <c r="H28" s="754">
        <v>5522</v>
      </c>
      <c r="I28" s="754" t="s">
        <v>432</v>
      </c>
      <c r="J28" s="754" t="s">
        <v>432</v>
      </c>
      <c r="K28" s="754">
        <v>39</v>
      </c>
      <c r="L28" s="754">
        <v>299</v>
      </c>
      <c r="M28" s="754">
        <v>215</v>
      </c>
      <c r="N28" s="754">
        <v>1253</v>
      </c>
      <c r="O28" s="754" t="s">
        <v>432</v>
      </c>
      <c r="P28" s="754" t="s">
        <v>432</v>
      </c>
      <c r="Q28" s="754">
        <v>2</v>
      </c>
      <c r="R28" s="754">
        <v>2</v>
      </c>
      <c r="S28" s="754">
        <v>21</v>
      </c>
      <c r="T28" s="754">
        <v>1636</v>
      </c>
      <c r="U28" s="754">
        <v>140</v>
      </c>
      <c r="V28" s="753">
        <v>1159</v>
      </c>
      <c r="W28" s="3239" t="s">
        <v>1085</v>
      </c>
      <c r="X28" s="3239"/>
    </row>
    <row r="29" spans="1:24" s="742" customFormat="1" ht="15" customHeight="1">
      <c r="A29" s="749"/>
      <c r="B29" s="751" t="s">
        <v>181</v>
      </c>
      <c r="C29" s="747">
        <v>154</v>
      </c>
      <c r="D29" s="746">
        <v>624</v>
      </c>
      <c r="E29" s="746" t="s">
        <v>432</v>
      </c>
      <c r="F29" s="746" t="s">
        <v>432</v>
      </c>
      <c r="G29" s="746">
        <v>154</v>
      </c>
      <c r="H29" s="746">
        <v>624</v>
      </c>
      <c r="I29" s="746" t="s">
        <v>432</v>
      </c>
      <c r="J29" s="746" t="s">
        <v>432</v>
      </c>
      <c r="K29" s="746">
        <v>5</v>
      </c>
      <c r="L29" s="746">
        <v>9</v>
      </c>
      <c r="M29" s="746">
        <v>25</v>
      </c>
      <c r="N29" s="746">
        <v>120</v>
      </c>
      <c r="O29" s="746" t="s">
        <v>432</v>
      </c>
      <c r="P29" s="746" t="s">
        <v>432</v>
      </c>
      <c r="Q29" s="746" t="s">
        <v>432</v>
      </c>
      <c r="R29" s="746" t="s">
        <v>432</v>
      </c>
      <c r="S29" s="746">
        <v>3</v>
      </c>
      <c r="T29" s="746">
        <v>22</v>
      </c>
      <c r="U29" s="746">
        <v>38</v>
      </c>
      <c r="V29" s="745">
        <v>158</v>
      </c>
      <c r="W29" s="750"/>
      <c r="X29" s="749" t="s">
        <v>181</v>
      </c>
    </row>
    <row r="30" spans="1:24" s="742" customFormat="1" ht="15" customHeight="1">
      <c r="A30" s="749"/>
      <c r="B30" s="751" t="s">
        <v>180</v>
      </c>
      <c r="C30" s="747">
        <v>113</v>
      </c>
      <c r="D30" s="746">
        <v>1305</v>
      </c>
      <c r="E30" s="746" t="s">
        <v>432</v>
      </c>
      <c r="F30" s="746" t="s">
        <v>432</v>
      </c>
      <c r="G30" s="746">
        <v>113</v>
      </c>
      <c r="H30" s="746">
        <v>1305</v>
      </c>
      <c r="I30" s="746" t="s">
        <v>432</v>
      </c>
      <c r="J30" s="746" t="s">
        <v>432</v>
      </c>
      <c r="K30" s="746">
        <v>2</v>
      </c>
      <c r="L30" s="746">
        <v>5</v>
      </c>
      <c r="M30" s="746">
        <v>20</v>
      </c>
      <c r="N30" s="746">
        <v>113</v>
      </c>
      <c r="O30" s="746" t="s">
        <v>432</v>
      </c>
      <c r="P30" s="746" t="s">
        <v>432</v>
      </c>
      <c r="Q30" s="746" t="s">
        <v>432</v>
      </c>
      <c r="R30" s="746" t="s">
        <v>432</v>
      </c>
      <c r="S30" s="746">
        <v>7</v>
      </c>
      <c r="T30" s="746">
        <v>389</v>
      </c>
      <c r="U30" s="746">
        <v>36</v>
      </c>
      <c r="V30" s="745">
        <v>456</v>
      </c>
      <c r="W30" s="750"/>
      <c r="X30" s="749" t="s">
        <v>180</v>
      </c>
    </row>
    <row r="31" spans="1:24" s="742" customFormat="1" ht="15" customHeight="1">
      <c r="A31" s="749"/>
      <c r="B31" s="751" t="s">
        <v>179</v>
      </c>
      <c r="C31" s="747">
        <v>103</v>
      </c>
      <c r="D31" s="746">
        <v>466</v>
      </c>
      <c r="E31" s="746" t="s">
        <v>432</v>
      </c>
      <c r="F31" s="746" t="s">
        <v>432</v>
      </c>
      <c r="G31" s="746">
        <v>103</v>
      </c>
      <c r="H31" s="746">
        <v>466</v>
      </c>
      <c r="I31" s="746" t="s">
        <v>432</v>
      </c>
      <c r="J31" s="746" t="s">
        <v>432</v>
      </c>
      <c r="K31" s="746">
        <v>3</v>
      </c>
      <c r="L31" s="746">
        <v>38</v>
      </c>
      <c r="M31" s="746">
        <v>63</v>
      </c>
      <c r="N31" s="746">
        <v>279</v>
      </c>
      <c r="O31" s="746" t="s">
        <v>432</v>
      </c>
      <c r="P31" s="746" t="s">
        <v>432</v>
      </c>
      <c r="Q31" s="746" t="s">
        <v>432</v>
      </c>
      <c r="R31" s="746" t="s">
        <v>432</v>
      </c>
      <c r="S31" s="746">
        <v>3</v>
      </c>
      <c r="T31" s="746">
        <v>58</v>
      </c>
      <c r="U31" s="746">
        <v>9</v>
      </c>
      <c r="V31" s="745">
        <v>37</v>
      </c>
      <c r="W31" s="750"/>
      <c r="X31" s="749" t="s">
        <v>179</v>
      </c>
    </row>
    <row r="32" spans="1:24" s="742" customFormat="1" ht="15" customHeight="1">
      <c r="A32" s="749"/>
      <c r="B32" s="751" t="s">
        <v>178</v>
      </c>
      <c r="C32" s="747">
        <v>157</v>
      </c>
      <c r="D32" s="746">
        <v>724</v>
      </c>
      <c r="E32" s="746" t="s">
        <v>432</v>
      </c>
      <c r="F32" s="746" t="s">
        <v>432</v>
      </c>
      <c r="G32" s="746">
        <v>157</v>
      </c>
      <c r="H32" s="746">
        <v>724</v>
      </c>
      <c r="I32" s="746" t="s">
        <v>432</v>
      </c>
      <c r="J32" s="746" t="s">
        <v>432</v>
      </c>
      <c r="K32" s="746">
        <v>14</v>
      </c>
      <c r="L32" s="746">
        <v>58</v>
      </c>
      <c r="M32" s="746">
        <v>64</v>
      </c>
      <c r="N32" s="746">
        <v>314</v>
      </c>
      <c r="O32" s="746" t="s">
        <v>432</v>
      </c>
      <c r="P32" s="746" t="s">
        <v>432</v>
      </c>
      <c r="Q32" s="746">
        <v>2</v>
      </c>
      <c r="R32" s="746">
        <v>2</v>
      </c>
      <c r="S32" s="746">
        <v>2</v>
      </c>
      <c r="T32" s="746">
        <v>42</v>
      </c>
      <c r="U32" s="746">
        <v>34</v>
      </c>
      <c r="V32" s="745">
        <v>170</v>
      </c>
      <c r="W32" s="750"/>
      <c r="X32" s="749" t="s">
        <v>178</v>
      </c>
    </row>
    <row r="33" spans="1:24" s="742" customFormat="1" ht="15" customHeight="1">
      <c r="A33" s="749"/>
      <c r="B33" s="751" t="s">
        <v>177</v>
      </c>
      <c r="C33" s="747">
        <v>116</v>
      </c>
      <c r="D33" s="746">
        <v>2403</v>
      </c>
      <c r="E33" s="746" t="s">
        <v>432</v>
      </c>
      <c r="F33" s="746" t="s">
        <v>432</v>
      </c>
      <c r="G33" s="746">
        <v>116</v>
      </c>
      <c r="H33" s="746">
        <v>2403</v>
      </c>
      <c r="I33" s="746" t="s">
        <v>432</v>
      </c>
      <c r="J33" s="746" t="s">
        <v>432</v>
      </c>
      <c r="K33" s="746">
        <v>15</v>
      </c>
      <c r="L33" s="746">
        <v>189</v>
      </c>
      <c r="M33" s="746">
        <v>43</v>
      </c>
      <c r="N33" s="746">
        <v>427</v>
      </c>
      <c r="O33" s="746" t="s">
        <v>432</v>
      </c>
      <c r="P33" s="746" t="s">
        <v>432</v>
      </c>
      <c r="Q33" s="746" t="s">
        <v>432</v>
      </c>
      <c r="R33" s="746" t="s">
        <v>432</v>
      </c>
      <c r="S33" s="746">
        <v>6</v>
      </c>
      <c r="T33" s="746">
        <v>1125</v>
      </c>
      <c r="U33" s="746">
        <v>23</v>
      </c>
      <c r="V33" s="745">
        <v>338</v>
      </c>
      <c r="W33" s="750"/>
      <c r="X33" s="749" t="s">
        <v>177</v>
      </c>
    </row>
    <row r="34" spans="1:24" s="742" customFormat="1" ht="15" customHeight="1">
      <c r="A34" s="749"/>
      <c r="B34" s="751"/>
      <c r="C34" s="747" t="s">
        <v>431</v>
      </c>
      <c r="D34" s="746" t="s">
        <v>431</v>
      </c>
      <c r="E34" s="746" t="s">
        <v>431</v>
      </c>
      <c r="F34" s="746" t="s">
        <v>431</v>
      </c>
      <c r="G34" s="746" t="s">
        <v>431</v>
      </c>
      <c r="H34" s="746" t="s">
        <v>431</v>
      </c>
      <c r="I34" s="746" t="s">
        <v>431</v>
      </c>
      <c r="J34" s="746" t="s">
        <v>431</v>
      </c>
      <c r="K34" s="746" t="s">
        <v>431</v>
      </c>
      <c r="L34" s="746" t="s">
        <v>431</v>
      </c>
      <c r="M34" s="746" t="s">
        <v>431</v>
      </c>
      <c r="N34" s="746" t="s">
        <v>431</v>
      </c>
      <c r="O34" s="746" t="s">
        <v>431</v>
      </c>
      <c r="P34" s="746" t="s">
        <v>431</v>
      </c>
      <c r="Q34" s="746" t="s">
        <v>431</v>
      </c>
      <c r="R34" s="746" t="s">
        <v>431</v>
      </c>
      <c r="S34" s="746" t="s">
        <v>431</v>
      </c>
      <c r="T34" s="746" t="s">
        <v>431</v>
      </c>
      <c r="U34" s="746" t="s">
        <v>431</v>
      </c>
      <c r="V34" s="745" t="s">
        <v>431</v>
      </c>
      <c r="W34" s="756"/>
      <c r="X34" s="749"/>
    </row>
    <row r="35" spans="1:24" s="752" customFormat="1" ht="15" customHeight="1">
      <c r="A35" s="3239" t="s">
        <v>1084</v>
      </c>
      <c r="B35" s="3239"/>
      <c r="C35" s="755">
        <v>568</v>
      </c>
      <c r="D35" s="754">
        <v>3337</v>
      </c>
      <c r="E35" s="754" t="s">
        <v>432</v>
      </c>
      <c r="F35" s="754" t="s">
        <v>432</v>
      </c>
      <c r="G35" s="754">
        <v>568</v>
      </c>
      <c r="H35" s="754">
        <v>3337</v>
      </c>
      <c r="I35" s="754" t="s">
        <v>432</v>
      </c>
      <c r="J35" s="754" t="s">
        <v>432</v>
      </c>
      <c r="K35" s="754">
        <v>29</v>
      </c>
      <c r="L35" s="754">
        <v>131</v>
      </c>
      <c r="M35" s="754">
        <v>277</v>
      </c>
      <c r="N35" s="754">
        <v>1447</v>
      </c>
      <c r="O35" s="754" t="s">
        <v>432</v>
      </c>
      <c r="P35" s="754" t="s">
        <v>432</v>
      </c>
      <c r="Q35" s="754">
        <v>3</v>
      </c>
      <c r="R35" s="754">
        <v>6</v>
      </c>
      <c r="S35" s="754">
        <v>11</v>
      </c>
      <c r="T35" s="754">
        <v>146</v>
      </c>
      <c r="U35" s="754">
        <v>90</v>
      </c>
      <c r="V35" s="753">
        <v>518</v>
      </c>
      <c r="W35" s="3239" t="s">
        <v>1084</v>
      </c>
      <c r="X35" s="3239"/>
    </row>
    <row r="36" spans="1:24" s="742" customFormat="1" ht="15" customHeight="1">
      <c r="A36" s="749"/>
      <c r="B36" s="758" t="s">
        <v>176</v>
      </c>
      <c r="C36" s="747">
        <v>122</v>
      </c>
      <c r="D36" s="746">
        <v>706</v>
      </c>
      <c r="E36" s="746" t="s">
        <v>432</v>
      </c>
      <c r="F36" s="746" t="s">
        <v>432</v>
      </c>
      <c r="G36" s="746">
        <v>122</v>
      </c>
      <c r="H36" s="746">
        <v>706</v>
      </c>
      <c r="I36" s="746" t="s">
        <v>432</v>
      </c>
      <c r="J36" s="746" t="s">
        <v>432</v>
      </c>
      <c r="K36" s="746">
        <v>5</v>
      </c>
      <c r="L36" s="746">
        <v>21</v>
      </c>
      <c r="M36" s="746">
        <v>79</v>
      </c>
      <c r="N36" s="746">
        <v>417</v>
      </c>
      <c r="O36" s="746" t="s">
        <v>432</v>
      </c>
      <c r="P36" s="746" t="s">
        <v>432</v>
      </c>
      <c r="Q36" s="746" t="s">
        <v>432</v>
      </c>
      <c r="R36" s="746" t="s">
        <v>432</v>
      </c>
      <c r="S36" s="746" t="s">
        <v>432</v>
      </c>
      <c r="T36" s="746" t="s">
        <v>432</v>
      </c>
      <c r="U36" s="746">
        <v>16</v>
      </c>
      <c r="V36" s="745">
        <v>110</v>
      </c>
      <c r="W36" s="750"/>
      <c r="X36" s="757" t="s">
        <v>176</v>
      </c>
    </row>
    <row r="37" spans="1:24" s="742" customFormat="1" ht="15" customHeight="1">
      <c r="A37" s="749"/>
      <c r="B37" s="758" t="s">
        <v>175</v>
      </c>
      <c r="C37" s="747">
        <v>112</v>
      </c>
      <c r="D37" s="746">
        <v>865</v>
      </c>
      <c r="E37" s="746" t="s">
        <v>432</v>
      </c>
      <c r="F37" s="746" t="s">
        <v>432</v>
      </c>
      <c r="G37" s="746">
        <v>112</v>
      </c>
      <c r="H37" s="746">
        <v>865</v>
      </c>
      <c r="I37" s="746" t="s">
        <v>432</v>
      </c>
      <c r="J37" s="746" t="s">
        <v>432</v>
      </c>
      <c r="K37" s="746">
        <v>8</v>
      </c>
      <c r="L37" s="746">
        <v>29</v>
      </c>
      <c r="M37" s="746">
        <v>61</v>
      </c>
      <c r="N37" s="746">
        <v>448</v>
      </c>
      <c r="O37" s="746" t="s">
        <v>432</v>
      </c>
      <c r="P37" s="746" t="s">
        <v>432</v>
      </c>
      <c r="Q37" s="746" t="s">
        <v>432</v>
      </c>
      <c r="R37" s="746" t="s">
        <v>432</v>
      </c>
      <c r="S37" s="746">
        <v>6</v>
      </c>
      <c r="T37" s="746">
        <v>72</v>
      </c>
      <c r="U37" s="746">
        <v>13</v>
      </c>
      <c r="V37" s="745">
        <v>66</v>
      </c>
      <c r="W37" s="750"/>
      <c r="X37" s="757" t="s">
        <v>175</v>
      </c>
    </row>
    <row r="38" spans="1:24" s="742" customFormat="1" ht="15" customHeight="1">
      <c r="A38" s="749"/>
      <c r="B38" s="758" t="s">
        <v>174</v>
      </c>
      <c r="C38" s="747">
        <v>124</v>
      </c>
      <c r="D38" s="746">
        <v>571</v>
      </c>
      <c r="E38" s="746" t="s">
        <v>432</v>
      </c>
      <c r="F38" s="746" t="s">
        <v>432</v>
      </c>
      <c r="G38" s="746">
        <v>124</v>
      </c>
      <c r="H38" s="746">
        <v>571</v>
      </c>
      <c r="I38" s="746" t="s">
        <v>432</v>
      </c>
      <c r="J38" s="746" t="s">
        <v>432</v>
      </c>
      <c r="K38" s="746">
        <v>5</v>
      </c>
      <c r="L38" s="746">
        <v>34</v>
      </c>
      <c r="M38" s="746">
        <v>48</v>
      </c>
      <c r="N38" s="746">
        <v>178</v>
      </c>
      <c r="O38" s="746" t="s">
        <v>432</v>
      </c>
      <c r="P38" s="746" t="s">
        <v>432</v>
      </c>
      <c r="Q38" s="746" t="s">
        <v>432</v>
      </c>
      <c r="R38" s="746" t="s">
        <v>432</v>
      </c>
      <c r="S38" s="746">
        <v>1</v>
      </c>
      <c r="T38" s="746">
        <v>1</v>
      </c>
      <c r="U38" s="746">
        <v>24</v>
      </c>
      <c r="V38" s="745">
        <v>114</v>
      </c>
      <c r="W38" s="750"/>
      <c r="X38" s="757" t="s">
        <v>174</v>
      </c>
    </row>
    <row r="39" spans="1:24" s="742" customFormat="1" ht="15" customHeight="1">
      <c r="A39" s="749"/>
      <c r="B39" s="758" t="s">
        <v>173</v>
      </c>
      <c r="C39" s="747">
        <v>210</v>
      </c>
      <c r="D39" s="746">
        <v>1195</v>
      </c>
      <c r="E39" s="746" t="s">
        <v>432</v>
      </c>
      <c r="F39" s="746" t="s">
        <v>432</v>
      </c>
      <c r="G39" s="746">
        <v>210</v>
      </c>
      <c r="H39" s="746">
        <v>1195</v>
      </c>
      <c r="I39" s="746" t="s">
        <v>432</v>
      </c>
      <c r="J39" s="746" t="s">
        <v>432</v>
      </c>
      <c r="K39" s="746">
        <v>11</v>
      </c>
      <c r="L39" s="746">
        <v>47</v>
      </c>
      <c r="M39" s="746">
        <v>89</v>
      </c>
      <c r="N39" s="746">
        <v>404</v>
      </c>
      <c r="O39" s="746" t="s">
        <v>432</v>
      </c>
      <c r="P39" s="746" t="s">
        <v>432</v>
      </c>
      <c r="Q39" s="746">
        <v>3</v>
      </c>
      <c r="R39" s="746">
        <v>6</v>
      </c>
      <c r="S39" s="746">
        <v>4</v>
      </c>
      <c r="T39" s="746">
        <v>73</v>
      </c>
      <c r="U39" s="746">
        <v>37</v>
      </c>
      <c r="V39" s="745">
        <v>228</v>
      </c>
      <c r="W39" s="750"/>
      <c r="X39" s="757" t="s">
        <v>173</v>
      </c>
    </row>
    <row r="40" spans="1:24" s="742" customFormat="1" ht="15" customHeight="1">
      <c r="A40" s="749"/>
      <c r="B40" s="751"/>
      <c r="C40" s="747" t="s">
        <v>431</v>
      </c>
      <c r="D40" s="746" t="s">
        <v>431</v>
      </c>
      <c r="E40" s="746" t="s">
        <v>431</v>
      </c>
      <c r="F40" s="746" t="s">
        <v>431</v>
      </c>
      <c r="G40" s="746" t="s">
        <v>431</v>
      </c>
      <c r="H40" s="746" t="s">
        <v>431</v>
      </c>
      <c r="I40" s="746" t="s">
        <v>431</v>
      </c>
      <c r="J40" s="746" t="s">
        <v>431</v>
      </c>
      <c r="K40" s="746" t="s">
        <v>431</v>
      </c>
      <c r="L40" s="746" t="s">
        <v>431</v>
      </c>
      <c r="M40" s="746" t="s">
        <v>431</v>
      </c>
      <c r="N40" s="746" t="s">
        <v>431</v>
      </c>
      <c r="O40" s="746" t="s">
        <v>431</v>
      </c>
      <c r="P40" s="746" t="s">
        <v>431</v>
      </c>
      <c r="Q40" s="746" t="s">
        <v>431</v>
      </c>
      <c r="R40" s="746" t="s">
        <v>431</v>
      </c>
      <c r="S40" s="746" t="s">
        <v>431</v>
      </c>
      <c r="T40" s="746" t="s">
        <v>431</v>
      </c>
      <c r="U40" s="746" t="s">
        <v>431</v>
      </c>
      <c r="V40" s="745" t="s">
        <v>431</v>
      </c>
      <c r="W40" s="756"/>
      <c r="X40" s="749"/>
    </row>
    <row r="41" spans="1:24" s="752" customFormat="1" ht="15" customHeight="1">
      <c r="A41" s="3239" t="s">
        <v>1083</v>
      </c>
      <c r="B41" s="3239"/>
      <c r="C41" s="755">
        <v>281</v>
      </c>
      <c r="D41" s="754">
        <v>1557</v>
      </c>
      <c r="E41" s="754" t="s">
        <v>432</v>
      </c>
      <c r="F41" s="754" t="s">
        <v>432</v>
      </c>
      <c r="G41" s="754">
        <v>281</v>
      </c>
      <c r="H41" s="754">
        <v>1557</v>
      </c>
      <c r="I41" s="754" t="s">
        <v>432</v>
      </c>
      <c r="J41" s="754" t="s">
        <v>432</v>
      </c>
      <c r="K41" s="754">
        <v>33</v>
      </c>
      <c r="L41" s="754">
        <v>143</v>
      </c>
      <c r="M41" s="754">
        <v>88</v>
      </c>
      <c r="N41" s="754">
        <v>583</v>
      </c>
      <c r="O41" s="754" t="s">
        <v>432</v>
      </c>
      <c r="P41" s="754" t="s">
        <v>432</v>
      </c>
      <c r="Q41" s="754">
        <v>2</v>
      </c>
      <c r="R41" s="754">
        <v>10</v>
      </c>
      <c r="S41" s="754">
        <v>7</v>
      </c>
      <c r="T41" s="754">
        <v>84</v>
      </c>
      <c r="U41" s="754">
        <v>54</v>
      </c>
      <c r="V41" s="753">
        <v>271</v>
      </c>
      <c r="W41" s="3239" t="s">
        <v>1083</v>
      </c>
      <c r="X41" s="3239"/>
    </row>
    <row r="42" spans="1:24" s="742" customFormat="1" ht="15" customHeight="1">
      <c r="A42" s="749"/>
      <c r="B42" s="751" t="s">
        <v>172</v>
      </c>
      <c r="C42" s="747">
        <v>110</v>
      </c>
      <c r="D42" s="746">
        <v>600</v>
      </c>
      <c r="E42" s="746" t="s">
        <v>432</v>
      </c>
      <c r="F42" s="746" t="s">
        <v>432</v>
      </c>
      <c r="G42" s="746">
        <v>110</v>
      </c>
      <c r="H42" s="746">
        <v>600</v>
      </c>
      <c r="I42" s="746" t="s">
        <v>432</v>
      </c>
      <c r="J42" s="746" t="s">
        <v>432</v>
      </c>
      <c r="K42" s="746">
        <v>13</v>
      </c>
      <c r="L42" s="746">
        <v>49</v>
      </c>
      <c r="M42" s="746">
        <v>38</v>
      </c>
      <c r="N42" s="746">
        <v>234</v>
      </c>
      <c r="O42" s="746" t="s">
        <v>432</v>
      </c>
      <c r="P42" s="746" t="s">
        <v>432</v>
      </c>
      <c r="Q42" s="746">
        <v>1</v>
      </c>
      <c r="R42" s="746">
        <v>1</v>
      </c>
      <c r="S42" s="746">
        <v>3</v>
      </c>
      <c r="T42" s="746">
        <v>37</v>
      </c>
      <c r="U42" s="746">
        <v>21</v>
      </c>
      <c r="V42" s="745">
        <v>99</v>
      </c>
      <c r="W42" s="750"/>
      <c r="X42" s="749" t="s">
        <v>172</v>
      </c>
    </row>
    <row r="43" spans="1:24" s="742" customFormat="1" ht="15" customHeight="1">
      <c r="A43" s="749"/>
      <c r="B43" s="751" t="s">
        <v>171</v>
      </c>
      <c r="C43" s="747">
        <v>171</v>
      </c>
      <c r="D43" s="746">
        <v>957</v>
      </c>
      <c r="E43" s="746" t="s">
        <v>432</v>
      </c>
      <c r="F43" s="746" t="s">
        <v>432</v>
      </c>
      <c r="G43" s="746">
        <v>171</v>
      </c>
      <c r="H43" s="746">
        <v>957</v>
      </c>
      <c r="I43" s="746" t="s">
        <v>432</v>
      </c>
      <c r="J43" s="746" t="s">
        <v>432</v>
      </c>
      <c r="K43" s="746">
        <v>20</v>
      </c>
      <c r="L43" s="746">
        <v>94</v>
      </c>
      <c r="M43" s="746">
        <v>50</v>
      </c>
      <c r="N43" s="746">
        <v>349</v>
      </c>
      <c r="O43" s="746" t="s">
        <v>432</v>
      </c>
      <c r="P43" s="746" t="s">
        <v>432</v>
      </c>
      <c r="Q43" s="746">
        <v>1</v>
      </c>
      <c r="R43" s="746">
        <v>9</v>
      </c>
      <c r="S43" s="746">
        <v>4</v>
      </c>
      <c r="T43" s="746">
        <v>47</v>
      </c>
      <c r="U43" s="746">
        <v>33</v>
      </c>
      <c r="V43" s="745">
        <v>172</v>
      </c>
      <c r="W43" s="750"/>
      <c r="X43" s="749" t="s">
        <v>171</v>
      </c>
    </row>
    <row r="44" spans="1:24" s="742" customFormat="1" ht="15" customHeight="1">
      <c r="A44" s="749"/>
      <c r="B44" s="751"/>
      <c r="C44" s="747" t="s">
        <v>431</v>
      </c>
      <c r="D44" s="746" t="s">
        <v>431</v>
      </c>
      <c r="E44" s="746" t="s">
        <v>431</v>
      </c>
      <c r="F44" s="746" t="s">
        <v>431</v>
      </c>
      <c r="G44" s="746" t="s">
        <v>431</v>
      </c>
      <c r="H44" s="746" t="s">
        <v>431</v>
      </c>
      <c r="I44" s="746" t="s">
        <v>431</v>
      </c>
      <c r="J44" s="746" t="s">
        <v>431</v>
      </c>
      <c r="K44" s="746" t="s">
        <v>431</v>
      </c>
      <c r="L44" s="746" t="s">
        <v>431</v>
      </c>
      <c r="M44" s="746" t="s">
        <v>431</v>
      </c>
      <c r="N44" s="746" t="s">
        <v>431</v>
      </c>
      <c r="O44" s="746" t="s">
        <v>431</v>
      </c>
      <c r="P44" s="746" t="s">
        <v>431</v>
      </c>
      <c r="Q44" s="746" t="s">
        <v>431</v>
      </c>
      <c r="R44" s="746" t="s">
        <v>431</v>
      </c>
      <c r="S44" s="746" t="s">
        <v>431</v>
      </c>
      <c r="T44" s="746" t="s">
        <v>431</v>
      </c>
      <c r="U44" s="746" t="s">
        <v>431</v>
      </c>
      <c r="V44" s="745" t="s">
        <v>431</v>
      </c>
      <c r="W44" s="756"/>
      <c r="X44" s="749"/>
    </row>
    <row r="45" spans="1:24" s="752" customFormat="1" ht="15" customHeight="1">
      <c r="A45" s="3239" t="s">
        <v>1082</v>
      </c>
      <c r="B45" s="3239"/>
      <c r="C45" s="755">
        <v>1176</v>
      </c>
      <c r="D45" s="754">
        <v>7613</v>
      </c>
      <c r="E45" s="754" t="s">
        <v>432</v>
      </c>
      <c r="F45" s="754" t="s">
        <v>432</v>
      </c>
      <c r="G45" s="754">
        <v>1176</v>
      </c>
      <c r="H45" s="754">
        <v>7613</v>
      </c>
      <c r="I45" s="754" t="s">
        <v>432</v>
      </c>
      <c r="J45" s="754" t="s">
        <v>432</v>
      </c>
      <c r="K45" s="754">
        <v>106</v>
      </c>
      <c r="L45" s="754">
        <v>512</v>
      </c>
      <c r="M45" s="754">
        <v>284</v>
      </c>
      <c r="N45" s="754">
        <v>1523</v>
      </c>
      <c r="O45" s="754" t="s">
        <v>432</v>
      </c>
      <c r="P45" s="754" t="s">
        <v>432</v>
      </c>
      <c r="Q45" s="754">
        <v>4</v>
      </c>
      <c r="R45" s="754">
        <v>6</v>
      </c>
      <c r="S45" s="754">
        <v>22</v>
      </c>
      <c r="T45" s="754">
        <v>512</v>
      </c>
      <c r="U45" s="754">
        <v>246</v>
      </c>
      <c r="V45" s="753">
        <v>1529</v>
      </c>
      <c r="W45" s="3239" t="s">
        <v>1082</v>
      </c>
      <c r="X45" s="3239"/>
    </row>
    <row r="46" spans="1:24" s="742" customFormat="1" ht="15" customHeight="1">
      <c r="A46" s="749"/>
      <c r="B46" s="751" t="s">
        <v>170</v>
      </c>
      <c r="C46" s="747">
        <v>164</v>
      </c>
      <c r="D46" s="746">
        <v>1185</v>
      </c>
      <c r="E46" s="746" t="s">
        <v>432</v>
      </c>
      <c r="F46" s="746" t="s">
        <v>432</v>
      </c>
      <c r="G46" s="746">
        <v>164</v>
      </c>
      <c r="H46" s="746">
        <v>1185</v>
      </c>
      <c r="I46" s="746" t="s">
        <v>432</v>
      </c>
      <c r="J46" s="746" t="s">
        <v>432</v>
      </c>
      <c r="K46" s="746">
        <v>15</v>
      </c>
      <c r="L46" s="746">
        <v>68</v>
      </c>
      <c r="M46" s="746">
        <v>99</v>
      </c>
      <c r="N46" s="746">
        <v>643</v>
      </c>
      <c r="O46" s="746" t="s">
        <v>432</v>
      </c>
      <c r="P46" s="746" t="s">
        <v>432</v>
      </c>
      <c r="Q46" s="746" t="s">
        <v>432</v>
      </c>
      <c r="R46" s="746" t="s">
        <v>432</v>
      </c>
      <c r="S46" s="746">
        <v>3</v>
      </c>
      <c r="T46" s="746">
        <v>138</v>
      </c>
      <c r="U46" s="746">
        <v>19</v>
      </c>
      <c r="V46" s="745">
        <v>179</v>
      </c>
      <c r="W46" s="750"/>
      <c r="X46" s="749" t="s">
        <v>170</v>
      </c>
    </row>
    <row r="47" spans="1:24" s="742" customFormat="1" ht="15" customHeight="1">
      <c r="A47" s="749"/>
      <c r="B47" s="751" t="s">
        <v>169</v>
      </c>
      <c r="C47" s="747">
        <v>183</v>
      </c>
      <c r="D47" s="746">
        <v>953</v>
      </c>
      <c r="E47" s="746" t="s">
        <v>432</v>
      </c>
      <c r="F47" s="746" t="s">
        <v>432</v>
      </c>
      <c r="G47" s="746">
        <v>183</v>
      </c>
      <c r="H47" s="746">
        <v>953</v>
      </c>
      <c r="I47" s="746" t="s">
        <v>432</v>
      </c>
      <c r="J47" s="746" t="s">
        <v>432</v>
      </c>
      <c r="K47" s="746">
        <v>19</v>
      </c>
      <c r="L47" s="746">
        <v>77</v>
      </c>
      <c r="M47" s="746">
        <v>49</v>
      </c>
      <c r="N47" s="746">
        <v>148</v>
      </c>
      <c r="O47" s="746" t="s">
        <v>432</v>
      </c>
      <c r="P47" s="746" t="s">
        <v>432</v>
      </c>
      <c r="Q47" s="746">
        <v>1</v>
      </c>
      <c r="R47" s="746">
        <v>2</v>
      </c>
      <c r="S47" s="746">
        <v>1</v>
      </c>
      <c r="T47" s="746">
        <v>1</v>
      </c>
      <c r="U47" s="746">
        <v>40</v>
      </c>
      <c r="V47" s="745">
        <v>183</v>
      </c>
      <c r="W47" s="750"/>
      <c r="X47" s="749" t="s">
        <v>169</v>
      </c>
    </row>
    <row r="48" spans="1:24" s="742" customFormat="1" ht="15" customHeight="1">
      <c r="A48" s="749"/>
      <c r="B48" s="751" t="s">
        <v>168</v>
      </c>
      <c r="C48" s="747">
        <v>239</v>
      </c>
      <c r="D48" s="746">
        <v>2082</v>
      </c>
      <c r="E48" s="746" t="s">
        <v>432</v>
      </c>
      <c r="F48" s="746" t="s">
        <v>432</v>
      </c>
      <c r="G48" s="746">
        <v>239</v>
      </c>
      <c r="H48" s="746">
        <v>2082</v>
      </c>
      <c r="I48" s="746" t="s">
        <v>432</v>
      </c>
      <c r="J48" s="746" t="s">
        <v>432</v>
      </c>
      <c r="K48" s="746">
        <v>10</v>
      </c>
      <c r="L48" s="746">
        <v>39</v>
      </c>
      <c r="M48" s="746">
        <v>48</v>
      </c>
      <c r="N48" s="746">
        <v>221</v>
      </c>
      <c r="O48" s="746" t="s">
        <v>432</v>
      </c>
      <c r="P48" s="746" t="s">
        <v>432</v>
      </c>
      <c r="Q48" s="746" t="s">
        <v>432</v>
      </c>
      <c r="R48" s="746" t="s">
        <v>432</v>
      </c>
      <c r="S48" s="746">
        <v>6</v>
      </c>
      <c r="T48" s="746">
        <v>293</v>
      </c>
      <c r="U48" s="746">
        <v>49</v>
      </c>
      <c r="V48" s="745">
        <v>326</v>
      </c>
      <c r="W48" s="750"/>
      <c r="X48" s="749" t="s">
        <v>168</v>
      </c>
    </row>
    <row r="49" spans="1:24" s="742" customFormat="1" ht="15" customHeight="1">
      <c r="A49" s="749"/>
      <c r="B49" s="751" t="s">
        <v>167</v>
      </c>
      <c r="C49" s="747">
        <v>175</v>
      </c>
      <c r="D49" s="746">
        <v>1277</v>
      </c>
      <c r="E49" s="746" t="s">
        <v>432</v>
      </c>
      <c r="F49" s="746" t="s">
        <v>432</v>
      </c>
      <c r="G49" s="746">
        <v>175</v>
      </c>
      <c r="H49" s="746">
        <v>1277</v>
      </c>
      <c r="I49" s="746" t="s">
        <v>432</v>
      </c>
      <c r="J49" s="746" t="s">
        <v>432</v>
      </c>
      <c r="K49" s="746">
        <v>13</v>
      </c>
      <c r="L49" s="746">
        <v>71</v>
      </c>
      <c r="M49" s="746">
        <v>30</v>
      </c>
      <c r="N49" s="746">
        <v>185</v>
      </c>
      <c r="O49" s="746" t="s">
        <v>432</v>
      </c>
      <c r="P49" s="746" t="s">
        <v>432</v>
      </c>
      <c r="Q49" s="746">
        <v>1</v>
      </c>
      <c r="R49" s="746">
        <v>1</v>
      </c>
      <c r="S49" s="746">
        <v>5</v>
      </c>
      <c r="T49" s="746">
        <v>51</v>
      </c>
      <c r="U49" s="746">
        <v>45</v>
      </c>
      <c r="V49" s="745">
        <v>479</v>
      </c>
      <c r="W49" s="750"/>
      <c r="X49" s="749" t="s">
        <v>167</v>
      </c>
    </row>
    <row r="50" spans="1:24" s="742" customFormat="1" ht="15" customHeight="1">
      <c r="A50" s="749"/>
      <c r="B50" s="751" t="s">
        <v>166</v>
      </c>
      <c r="C50" s="747">
        <v>178</v>
      </c>
      <c r="D50" s="746">
        <v>631</v>
      </c>
      <c r="E50" s="746" t="s">
        <v>432</v>
      </c>
      <c r="F50" s="746" t="s">
        <v>432</v>
      </c>
      <c r="G50" s="746">
        <v>178</v>
      </c>
      <c r="H50" s="746">
        <v>631</v>
      </c>
      <c r="I50" s="746" t="s">
        <v>432</v>
      </c>
      <c r="J50" s="746" t="s">
        <v>432</v>
      </c>
      <c r="K50" s="746">
        <v>11</v>
      </c>
      <c r="L50" s="746">
        <v>46</v>
      </c>
      <c r="M50" s="746">
        <v>10</v>
      </c>
      <c r="N50" s="746">
        <v>52</v>
      </c>
      <c r="O50" s="746" t="s">
        <v>432</v>
      </c>
      <c r="P50" s="746" t="s">
        <v>432</v>
      </c>
      <c r="Q50" s="746">
        <v>1</v>
      </c>
      <c r="R50" s="746">
        <v>1</v>
      </c>
      <c r="S50" s="746">
        <v>3</v>
      </c>
      <c r="T50" s="746">
        <v>24</v>
      </c>
      <c r="U50" s="746">
        <v>38</v>
      </c>
      <c r="V50" s="745">
        <v>158</v>
      </c>
      <c r="W50" s="750"/>
      <c r="X50" s="749" t="s">
        <v>166</v>
      </c>
    </row>
    <row r="51" spans="1:24" s="742" customFormat="1" ht="15" customHeight="1">
      <c r="A51" s="749"/>
      <c r="B51" s="751" t="s">
        <v>165</v>
      </c>
      <c r="C51" s="747">
        <v>83</v>
      </c>
      <c r="D51" s="746">
        <v>389</v>
      </c>
      <c r="E51" s="746" t="s">
        <v>432</v>
      </c>
      <c r="F51" s="746" t="s">
        <v>432</v>
      </c>
      <c r="G51" s="746">
        <v>83</v>
      </c>
      <c r="H51" s="746">
        <v>389</v>
      </c>
      <c r="I51" s="746" t="s">
        <v>432</v>
      </c>
      <c r="J51" s="746" t="s">
        <v>432</v>
      </c>
      <c r="K51" s="746">
        <v>13</v>
      </c>
      <c r="L51" s="746">
        <v>76</v>
      </c>
      <c r="M51" s="746">
        <v>18</v>
      </c>
      <c r="N51" s="746">
        <v>118</v>
      </c>
      <c r="O51" s="746" t="s">
        <v>432</v>
      </c>
      <c r="P51" s="746" t="s">
        <v>432</v>
      </c>
      <c r="Q51" s="746" t="s">
        <v>432</v>
      </c>
      <c r="R51" s="746" t="s">
        <v>432</v>
      </c>
      <c r="S51" s="746">
        <v>1</v>
      </c>
      <c r="T51" s="746">
        <v>1</v>
      </c>
      <c r="U51" s="746">
        <v>15</v>
      </c>
      <c r="V51" s="745">
        <v>39</v>
      </c>
      <c r="W51" s="750"/>
      <c r="X51" s="749" t="s">
        <v>165</v>
      </c>
    </row>
    <row r="52" spans="1:24" s="742" customFormat="1" ht="15" customHeight="1">
      <c r="A52" s="749"/>
      <c r="B52" s="751" t="s">
        <v>164</v>
      </c>
      <c r="C52" s="747">
        <v>107</v>
      </c>
      <c r="D52" s="746">
        <v>850</v>
      </c>
      <c r="E52" s="746" t="s">
        <v>432</v>
      </c>
      <c r="F52" s="746" t="s">
        <v>432</v>
      </c>
      <c r="G52" s="746">
        <v>107</v>
      </c>
      <c r="H52" s="746">
        <v>850</v>
      </c>
      <c r="I52" s="746" t="s">
        <v>432</v>
      </c>
      <c r="J52" s="746" t="s">
        <v>432</v>
      </c>
      <c r="K52" s="746">
        <v>10</v>
      </c>
      <c r="L52" s="746">
        <v>35</v>
      </c>
      <c r="M52" s="746">
        <v>21</v>
      </c>
      <c r="N52" s="746">
        <v>109</v>
      </c>
      <c r="O52" s="746" t="s">
        <v>432</v>
      </c>
      <c r="P52" s="746" t="s">
        <v>432</v>
      </c>
      <c r="Q52" s="746" t="s">
        <v>432</v>
      </c>
      <c r="R52" s="746" t="s">
        <v>432</v>
      </c>
      <c r="S52" s="746">
        <v>2</v>
      </c>
      <c r="T52" s="746">
        <v>3</v>
      </c>
      <c r="U52" s="746">
        <v>32</v>
      </c>
      <c r="V52" s="745">
        <v>132</v>
      </c>
      <c r="W52" s="750"/>
      <c r="X52" s="749" t="s">
        <v>164</v>
      </c>
    </row>
    <row r="53" spans="1:24" s="742" customFormat="1" ht="15" customHeight="1">
      <c r="A53" s="749"/>
      <c r="B53" s="751" t="s">
        <v>163</v>
      </c>
      <c r="C53" s="747">
        <v>47</v>
      </c>
      <c r="D53" s="746">
        <v>246</v>
      </c>
      <c r="E53" s="746" t="s">
        <v>432</v>
      </c>
      <c r="F53" s="746" t="s">
        <v>432</v>
      </c>
      <c r="G53" s="746">
        <v>47</v>
      </c>
      <c r="H53" s="746">
        <v>246</v>
      </c>
      <c r="I53" s="746" t="s">
        <v>432</v>
      </c>
      <c r="J53" s="746" t="s">
        <v>432</v>
      </c>
      <c r="K53" s="746">
        <v>15</v>
      </c>
      <c r="L53" s="746">
        <v>100</v>
      </c>
      <c r="M53" s="746">
        <v>9</v>
      </c>
      <c r="N53" s="746">
        <v>47</v>
      </c>
      <c r="O53" s="746" t="s">
        <v>432</v>
      </c>
      <c r="P53" s="746" t="s">
        <v>432</v>
      </c>
      <c r="Q53" s="746">
        <v>1</v>
      </c>
      <c r="R53" s="746">
        <v>2</v>
      </c>
      <c r="S53" s="746">
        <v>1</v>
      </c>
      <c r="T53" s="746">
        <v>1</v>
      </c>
      <c r="U53" s="746">
        <v>8</v>
      </c>
      <c r="V53" s="745">
        <v>33</v>
      </c>
      <c r="W53" s="750"/>
      <c r="X53" s="749" t="s">
        <v>163</v>
      </c>
    </row>
    <row r="54" spans="1:24" s="742" customFormat="1" ht="15" customHeight="1">
      <c r="A54" s="749"/>
      <c r="B54" s="751"/>
      <c r="C54" s="747" t="s">
        <v>431</v>
      </c>
      <c r="D54" s="746" t="s">
        <v>431</v>
      </c>
      <c r="E54" s="746" t="s">
        <v>431</v>
      </c>
      <c r="F54" s="746" t="s">
        <v>431</v>
      </c>
      <c r="G54" s="746" t="s">
        <v>431</v>
      </c>
      <c r="H54" s="746" t="s">
        <v>431</v>
      </c>
      <c r="I54" s="746" t="s">
        <v>431</v>
      </c>
      <c r="J54" s="746" t="s">
        <v>431</v>
      </c>
      <c r="K54" s="746" t="s">
        <v>431</v>
      </c>
      <c r="L54" s="746" t="s">
        <v>431</v>
      </c>
      <c r="M54" s="746" t="s">
        <v>431</v>
      </c>
      <c r="N54" s="746" t="s">
        <v>431</v>
      </c>
      <c r="O54" s="746" t="s">
        <v>431</v>
      </c>
      <c r="P54" s="746" t="s">
        <v>431</v>
      </c>
      <c r="Q54" s="746" t="s">
        <v>431</v>
      </c>
      <c r="R54" s="746" t="s">
        <v>431</v>
      </c>
      <c r="S54" s="746" t="s">
        <v>431</v>
      </c>
      <c r="T54" s="746" t="s">
        <v>431</v>
      </c>
      <c r="U54" s="746" t="s">
        <v>431</v>
      </c>
      <c r="V54" s="745" t="s">
        <v>431</v>
      </c>
      <c r="W54" s="756"/>
      <c r="X54" s="749"/>
    </row>
    <row r="55" spans="1:24" s="752" customFormat="1" ht="15" customHeight="1">
      <c r="A55" s="3239" t="s">
        <v>1081</v>
      </c>
      <c r="B55" s="3239"/>
      <c r="C55" s="755">
        <v>210</v>
      </c>
      <c r="D55" s="754">
        <v>1429</v>
      </c>
      <c r="E55" s="754" t="s">
        <v>432</v>
      </c>
      <c r="F55" s="754" t="s">
        <v>432</v>
      </c>
      <c r="G55" s="754">
        <v>210</v>
      </c>
      <c r="H55" s="754">
        <v>1429</v>
      </c>
      <c r="I55" s="754" t="s">
        <v>432</v>
      </c>
      <c r="J55" s="754" t="s">
        <v>432</v>
      </c>
      <c r="K55" s="754">
        <v>36</v>
      </c>
      <c r="L55" s="754">
        <v>289</v>
      </c>
      <c r="M55" s="754">
        <v>51</v>
      </c>
      <c r="N55" s="754">
        <v>222</v>
      </c>
      <c r="O55" s="754" t="s">
        <v>432</v>
      </c>
      <c r="P55" s="754" t="s">
        <v>432</v>
      </c>
      <c r="Q55" s="754">
        <v>1</v>
      </c>
      <c r="R55" s="754">
        <v>1</v>
      </c>
      <c r="S55" s="754">
        <v>9</v>
      </c>
      <c r="T55" s="754">
        <v>148</v>
      </c>
      <c r="U55" s="754">
        <v>38</v>
      </c>
      <c r="V55" s="753">
        <v>265</v>
      </c>
      <c r="W55" s="3239" t="s">
        <v>1081</v>
      </c>
      <c r="X55" s="3239"/>
    </row>
    <row r="56" spans="1:24" s="742" customFormat="1" ht="15" customHeight="1">
      <c r="A56" s="749"/>
      <c r="B56" s="751" t="s">
        <v>162</v>
      </c>
      <c r="C56" s="747">
        <v>72</v>
      </c>
      <c r="D56" s="746">
        <v>413</v>
      </c>
      <c r="E56" s="746" t="s">
        <v>432</v>
      </c>
      <c r="F56" s="746" t="s">
        <v>432</v>
      </c>
      <c r="G56" s="746">
        <v>72</v>
      </c>
      <c r="H56" s="746">
        <v>413</v>
      </c>
      <c r="I56" s="746" t="s">
        <v>432</v>
      </c>
      <c r="J56" s="746" t="s">
        <v>432</v>
      </c>
      <c r="K56" s="746">
        <v>13</v>
      </c>
      <c r="L56" s="746">
        <v>66</v>
      </c>
      <c r="M56" s="746">
        <v>17</v>
      </c>
      <c r="N56" s="746">
        <v>59</v>
      </c>
      <c r="O56" s="746" t="s">
        <v>432</v>
      </c>
      <c r="P56" s="746" t="s">
        <v>432</v>
      </c>
      <c r="Q56" s="746">
        <v>1</v>
      </c>
      <c r="R56" s="746">
        <v>1</v>
      </c>
      <c r="S56" s="746">
        <v>3</v>
      </c>
      <c r="T56" s="746">
        <v>33</v>
      </c>
      <c r="U56" s="746">
        <v>11</v>
      </c>
      <c r="V56" s="745">
        <v>66</v>
      </c>
      <c r="W56" s="750"/>
      <c r="X56" s="749" t="s">
        <v>162</v>
      </c>
    </row>
    <row r="57" spans="1:24" s="742" customFormat="1" ht="15" customHeight="1">
      <c r="A57" s="749"/>
      <c r="B57" s="751" t="s">
        <v>161</v>
      </c>
      <c r="C57" s="747">
        <v>62</v>
      </c>
      <c r="D57" s="746">
        <v>423</v>
      </c>
      <c r="E57" s="746" t="s">
        <v>432</v>
      </c>
      <c r="F57" s="746" t="s">
        <v>432</v>
      </c>
      <c r="G57" s="746">
        <v>62</v>
      </c>
      <c r="H57" s="746">
        <v>423</v>
      </c>
      <c r="I57" s="746" t="s">
        <v>432</v>
      </c>
      <c r="J57" s="746" t="s">
        <v>432</v>
      </c>
      <c r="K57" s="746">
        <v>9</v>
      </c>
      <c r="L57" s="746">
        <v>102</v>
      </c>
      <c r="M57" s="746">
        <v>10</v>
      </c>
      <c r="N57" s="746">
        <v>42</v>
      </c>
      <c r="O57" s="746" t="s">
        <v>432</v>
      </c>
      <c r="P57" s="746" t="s">
        <v>432</v>
      </c>
      <c r="Q57" s="746" t="s">
        <v>432</v>
      </c>
      <c r="R57" s="746" t="s">
        <v>432</v>
      </c>
      <c r="S57" s="746">
        <v>1</v>
      </c>
      <c r="T57" s="746">
        <v>5</v>
      </c>
      <c r="U57" s="746">
        <v>14</v>
      </c>
      <c r="V57" s="745">
        <v>141</v>
      </c>
      <c r="W57" s="750"/>
      <c r="X57" s="749" t="s">
        <v>161</v>
      </c>
    </row>
    <row r="58" spans="1:24" s="742" customFormat="1" ht="15" customHeight="1">
      <c r="A58" s="749"/>
      <c r="B58" s="751" t="s">
        <v>160</v>
      </c>
      <c r="C58" s="747">
        <v>76</v>
      </c>
      <c r="D58" s="746">
        <v>593</v>
      </c>
      <c r="E58" s="746" t="s">
        <v>432</v>
      </c>
      <c r="F58" s="746" t="s">
        <v>432</v>
      </c>
      <c r="G58" s="746">
        <v>76</v>
      </c>
      <c r="H58" s="746">
        <v>593</v>
      </c>
      <c r="I58" s="746" t="s">
        <v>432</v>
      </c>
      <c r="J58" s="746" t="s">
        <v>432</v>
      </c>
      <c r="K58" s="746">
        <v>14</v>
      </c>
      <c r="L58" s="746">
        <v>121</v>
      </c>
      <c r="M58" s="746">
        <v>24</v>
      </c>
      <c r="N58" s="746">
        <v>121</v>
      </c>
      <c r="O58" s="746" t="s">
        <v>432</v>
      </c>
      <c r="P58" s="746" t="s">
        <v>432</v>
      </c>
      <c r="Q58" s="746" t="s">
        <v>432</v>
      </c>
      <c r="R58" s="746" t="s">
        <v>432</v>
      </c>
      <c r="S58" s="746">
        <v>5</v>
      </c>
      <c r="T58" s="746">
        <v>110</v>
      </c>
      <c r="U58" s="746">
        <v>13</v>
      </c>
      <c r="V58" s="745">
        <v>58</v>
      </c>
      <c r="W58" s="750"/>
      <c r="X58" s="749" t="s">
        <v>160</v>
      </c>
    </row>
    <row r="59" spans="1:24" s="742" customFormat="1" ht="15" customHeight="1">
      <c r="A59" s="749"/>
      <c r="B59" s="751"/>
      <c r="C59" s="747" t="s">
        <v>431</v>
      </c>
      <c r="D59" s="746" t="s">
        <v>431</v>
      </c>
      <c r="E59" s="746" t="s">
        <v>431</v>
      </c>
      <c r="F59" s="746" t="s">
        <v>431</v>
      </c>
      <c r="G59" s="746" t="s">
        <v>431</v>
      </c>
      <c r="H59" s="746" t="s">
        <v>431</v>
      </c>
      <c r="I59" s="746" t="s">
        <v>431</v>
      </c>
      <c r="J59" s="746" t="s">
        <v>431</v>
      </c>
      <c r="K59" s="746" t="s">
        <v>431</v>
      </c>
      <c r="L59" s="746" t="s">
        <v>431</v>
      </c>
      <c r="M59" s="746" t="s">
        <v>431</v>
      </c>
      <c r="N59" s="746" t="s">
        <v>431</v>
      </c>
      <c r="O59" s="746" t="s">
        <v>431</v>
      </c>
      <c r="P59" s="746" t="s">
        <v>431</v>
      </c>
      <c r="Q59" s="746" t="s">
        <v>431</v>
      </c>
      <c r="R59" s="746" t="s">
        <v>431</v>
      </c>
      <c r="S59" s="746" t="s">
        <v>431</v>
      </c>
      <c r="T59" s="746" t="s">
        <v>431</v>
      </c>
      <c r="U59" s="746" t="s">
        <v>431</v>
      </c>
      <c r="V59" s="745" t="s">
        <v>431</v>
      </c>
      <c r="W59" s="756"/>
      <c r="X59" s="749"/>
    </row>
    <row r="60" spans="1:24" s="752" customFormat="1" ht="15" customHeight="1">
      <c r="A60" s="3239" t="s">
        <v>1080</v>
      </c>
      <c r="B60" s="3240"/>
      <c r="C60" s="755">
        <v>358</v>
      </c>
      <c r="D60" s="754">
        <v>2756</v>
      </c>
      <c r="E60" s="754" t="s">
        <v>432</v>
      </c>
      <c r="F60" s="754" t="s">
        <v>432</v>
      </c>
      <c r="G60" s="754">
        <v>358</v>
      </c>
      <c r="H60" s="754">
        <v>2756</v>
      </c>
      <c r="I60" s="754" t="s">
        <v>432</v>
      </c>
      <c r="J60" s="754" t="s">
        <v>432</v>
      </c>
      <c r="K60" s="754">
        <v>29</v>
      </c>
      <c r="L60" s="754">
        <v>228</v>
      </c>
      <c r="M60" s="754">
        <v>67</v>
      </c>
      <c r="N60" s="754">
        <v>543</v>
      </c>
      <c r="O60" s="754">
        <v>3</v>
      </c>
      <c r="P60" s="754">
        <v>27</v>
      </c>
      <c r="Q60" s="754">
        <v>1</v>
      </c>
      <c r="R60" s="754">
        <v>10</v>
      </c>
      <c r="S60" s="754">
        <v>8</v>
      </c>
      <c r="T60" s="754">
        <v>84</v>
      </c>
      <c r="U60" s="754">
        <v>61</v>
      </c>
      <c r="V60" s="753">
        <v>520</v>
      </c>
      <c r="W60" s="3239" t="s">
        <v>1080</v>
      </c>
      <c r="X60" s="3239"/>
    </row>
    <row r="61" spans="1:24" s="742" customFormat="1" ht="15" customHeight="1">
      <c r="A61" s="749"/>
      <c r="B61" s="751" t="s">
        <v>159</v>
      </c>
      <c r="C61" s="747">
        <v>64</v>
      </c>
      <c r="D61" s="746">
        <v>548</v>
      </c>
      <c r="E61" s="746" t="s">
        <v>432</v>
      </c>
      <c r="F61" s="746" t="s">
        <v>432</v>
      </c>
      <c r="G61" s="746">
        <v>64</v>
      </c>
      <c r="H61" s="746">
        <v>548</v>
      </c>
      <c r="I61" s="746" t="s">
        <v>432</v>
      </c>
      <c r="J61" s="746" t="s">
        <v>432</v>
      </c>
      <c r="K61" s="746">
        <v>4</v>
      </c>
      <c r="L61" s="746">
        <v>30</v>
      </c>
      <c r="M61" s="746">
        <v>17</v>
      </c>
      <c r="N61" s="746">
        <v>138</v>
      </c>
      <c r="O61" s="746">
        <v>3</v>
      </c>
      <c r="P61" s="746">
        <v>27</v>
      </c>
      <c r="Q61" s="746" t="s">
        <v>432</v>
      </c>
      <c r="R61" s="746" t="s">
        <v>432</v>
      </c>
      <c r="S61" s="746">
        <v>4</v>
      </c>
      <c r="T61" s="746">
        <v>23</v>
      </c>
      <c r="U61" s="746">
        <v>14</v>
      </c>
      <c r="V61" s="745">
        <v>86</v>
      </c>
      <c r="W61" s="750"/>
      <c r="X61" s="749" t="s">
        <v>159</v>
      </c>
    </row>
    <row r="62" spans="1:24" s="742" customFormat="1" ht="15" customHeight="1">
      <c r="A62" s="749"/>
      <c r="B62" s="751" t="s">
        <v>158</v>
      </c>
      <c r="C62" s="747">
        <v>78</v>
      </c>
      <c r="D62" s="746">
        <v>487</v>
      </c>
      <c r="E62" s="746" t="s">
        <v>432</v>
      </c>
      <c r="F62" s="746" t="s">
        <v>432</v>
      </c>
      <c r="G62" s="746">
        <v>78</v>
      </c>
      <c r="H62" s="746">
        <v>487</v>
      </c>
      <c r="I62" s="746" t="s">
        <v>432</v>
      </c>
      <c r="J62" s="746" t="s">
        <v>432</v>
      </c>
      <c r="K62" s="746">
        <v>12</v>
      </c>
      <c r="L62" s="746">
        <v>80</v>
      </c>
      <c r="M62" s="746">
        <v>22</v>
      </c>
      <c r="N62" s="746">
        <v>149</v>
      </c>
      <c r="O62" s="746" t="s">
        <v>432</v>
      </c>
      <c r="P62" s="746" t="s">
        <v>432</v>
      </c>
      <c r="Q62" s="746" t="s">
        <v>432</v>
      </c>
      <c r="R62" s="746" t="s">
        <v>432</v>
      </c>
      <c r="S62" s="746">
        <v>2</v>
      </c>
      <c r="T62" s="746">
        <v>32</v>
      </c>
      <c r="U62" s="746">
        <v>13</v>
      </c>
      <c r="V62" s="745">
        <v>98</v>
      </c>
      <c r="W62" s="750"/>
      <c r="X62" s="749" t="s">
        <v>158</v>
      </c>
    </row>
    <row r="63" spans="1:24" s="742" customFormat="1" ht="15" customHeight="1">
      <c r="A63" s="749"/>
      <c r="B63" s="751" t="s">
        <v>157</v>
      </c>
      <c r="C63" s="747">
        <v>65</v>
      </c>
      <c r="D63" s="746">
        <v>418</v>
      </c>
      <c r="E63" s="746" t="s">
        <v>432</v>
      </c>
      <c r="F63" s="746" t="s">
        <v>432</v>
      </c>
      <c r="G63" s="746">
        <v>65</v>
      </c>
      <c r="H63" s="746">
        <v>418</v>
      </c>
      <c r="I63" s="746" t="s">
        <v>432</v>
      </c>
      <c r="J63" s="746" t="s">
        <v>432</v>
      </c>
      <c r="K63" s="746">
        <v>6</v>
      </c>
      <c r="L63" s="746">
        <v>56</v>
      </c>
      <c r="M63" s="746">
        <v>23</v>
      </c>
      <c r="N63" s="746">
        <v>122</v>
      </c>
      <c r="O63" s="746" t="s">
        <v>432</v>
      </c>
      <c r="P63" s="746" t="s">
        <v>432</v>
      </c>
      <c r="Q63" s="746" t="s">
        <v>432</v>
      </c>
      <c r="R63" s="746" t="s">
        <v>432</v>
      </c>
      <c r="S63" s="746">
        <v>1</v>
      </c>
      <c r="T63" s="746">
        <v>1</v>
      </c>
      <c r="U63" s="746">
        <v>9</v>
      </c>
      <c r="V63" s="745">
        <v>163</v>
      </c>
      <c r="W63" s="750"/>
      <c r="X63" s="749" t="s">
        <v>157</v>
      </c>
    </row>
    <row r="64" spans="1:24" s="742" customFormat="1" ht="15" customHeight="1">
      <c r="A64" s="749"/>
      <c r="B64" s="751" t="s">
        <v>156</v>
      </c>
      <c r="C64" s="747">
        <v>151</v>
      </c>
      <c r="D64" s="746">
        <v>1303</v>
      </c>
      <c r="E64" s="746" t="s">
        <v>432</v>
      </c>
      <c r="F64" s="746" t="s">
        <v>432</v>
      </c>
      <c r="G64" s="746">
        <v>151</v>
      </c>
      <c r="H64" s="746">
        <v>1303</v>
      </c>
      <c r="I64" s="746" t="s">
        <v>432</v>
      </c>
      <c r="J64" s="746" t="s">
        <v>432</v>
      </c>
      <c r="K64" s="746">
        <v>7</v>
      </c>
      <c r="L64" s="746">
        <v>62</v>
      </c>
      <c r="M64" s="746">
        <v>5</v>
      </c>
      <c r="N64" s="746">
        <v>134</v>
      </c>
      <c r="O64" s="746" t="s">
        <v>432</v>
      </c>
      <c r="P64" s="746" t="s">
        <v>432</v>
      </c>
      <c r="Q64" s="746">
        <v>1</v>
      </c>
      <c r="R64" s="746">
        <v>10</v>
      </c>
      <c r="S64" s="746">
        <v>1</v>
      </c>
      <c r="T64" s="746">
        <v>28</v>
      </c>
      <c r="U64" s="746">
        <v>25</v>
      </c>
      <c r="V64" s="745">
        <v>173</v>
      </c>
      <c r="W64" s="750"/>
      <c r="X64" s="749" t="s">
        <v>156</v>
      </c>
    </row>
    <row r="65" spans="1:24" s="742" customFormat="1" ht="15" customHeight="1">
      <c r="A65" s="749"/>
      <c r="B65" s="751"/>
      <c r="C65" s="747" t="s">
        <v>431</v>
      </c>
      <c r="D65" s="746" t="s">
        <v>431</v>
      </c>
      <c r="E65" s="746" t="s">
        <v>431</v>
      </c>
      <c r="F65" s="746" t="s">
        <v>431</v>
      </c>
      <c r="G65" s="746" t="s">
        <v>431</v>
      </c>
      <c r="H65" s="746" t="s">
        <v>431</v>
      </c>
      <c r="I65" s="746" t="s">
        <v>431</v>
      </c>
      <c r="J65" s="746" t="s">
        <v>431</v>
      </c>
      <c r="K65" s="746" t="s">
        <v>431</v>
      </c>
      <c r="L65" s="746" t="s">
        <v>431</v>
      </c>
      <c r="M65" s="746" t="s">
        <v>431</v>
      </c>
      <c r="N65" s="746" t="s">
        <v>431</v>
      </c>
      <c r="O65" s="746" t="s">
        <v>431</v>
      </c>
      <c r="P65" s="746" t="s">
        <v>431</v>
      </c>
      <c r="Q65" s="746" t="s">
        <v>431</v>
      </c>
      <c r="R65" s="746" t="s">
        <v>431</v>
      </c>
      <c r="S65" s="746" t="s">
        <v>431</v>
      </c>
      <c r="T65" s="746" t="s">
        <v>431</v>
      </c>
      <c r="U65" s="746" t="s">
        <v>431</v>
      </c>
      <c r="V65" s="745" t="s">
        <v>431</v>
      </c>
      <c r="W65" s="756"/>
      <c r="X65" s="749"/>
    </row>
    <row r="66" spans="1:24" s="752" customFormat="1" ht="15" customHeight="1">
      <c r="A66" s="3239" t="s">
        <v>1079</v>
      </c>
      <c r="B66" s="3239"/>
      <c r="C66" s="755">
        <v>329</v>
      </c>
      <c r="D66" s="754">
        <v>1980</v>
      </c>
      <c r="E66" s="754" t="s">
        <v>432</v>
      </c>
      <c r="F66" s="754" t="s">
        <v>432</v>
      </c>
      <c r="G66" s="754">
        <v>329</v>
      </c>
      <c r="H66" s="754">
        <v>1980</v>
      </c>
      <c r="I66" s="754" t="s">
        <v>432</v>
      </c>
      <c r="J66" s="754" t="s">
        <v>432</v>
      </c>
      <c r="K66" s="754">
        <v>20</v>
      </c>
      <c r="L66" s="754">
        <v>115</v>
      </c>
      <c r="M66" s="754">
        <v>26</v>
      </c>
      <c r="N66" s="754">
        <v>191</v>
      </c>
      <c r="O66" s="754" t="s">
        <v>432</v>
      </c>
      <c r="P66" s="754" t="s">
        <v>432</v>
      </c>
      <c r="Q66" s="754">
        <v>1</v>
      </c>
      <c r="R66" s="754">
        <v>6</v>
      </c>
      <c r="S66" s="754">
        <v>6</v>
      </c>
      <c r="T66" s="754">
        <v>136</v>
      </c>
      <c r="U66" s="754">
        <v>95</v>
      </c>
      <c r="V66" s="753">
        <v>471</v>
      </c>
      <c r="W66" s="3239" t="s">
        <v>1078</v>
      </c>
      <c r="X66" s="3239"/>
    </row>
    <row r="67" spans="1:24" s="742" customFormat="1" ht="15" customHeight="1">
      <c r="A67" s="749"/>
      <c r="B67" s="758" t="s">
        <v>155</v>
      </c>
      <c r="C67" s="747">
        <v>201</v>
      </c>
      <c r="D67" s="746">
        <v>1135</v>
      </c>
      <c r="E67" s="746" t="s">
        <v>432</v>
      </c>
      <c r="F67" s="746" t="s">
        <v>432</v>
      </c>
      <c r="G67" s="746">
        <v>201</v>
      </c>
      <c r="H67" s="746">
        <v>1135</v>
      </c>
      <c r="I67" s="746" t="s">
        <v>432</v>
      </c>
      <c r="J67" s="746" t="s">
        <v>432</v>
      </c>
      <c r="K67" s="746">
        <v>5</v>
      </c>
      <c r="L67" s="746">
        <v>25</v>
      </c>
      <c r="M67" s="746">
        <v>6</v>
      </c>
      <c r="N67" s="746">
        <v>53</v>
      </c>
      <c r="O67" s="746" t="s">
        <v>432</v>
      </c>
      <c r="P67" s="746" t="s">
        <v>432</v>
      </c>
      <c r="Q67" s="746">
        <v>1</v>
      </c>
      <c r="R67" s="746">
        <v>6</v>
      </c>
      <c r="S67" s="746" t="s">
        <v>432</v>
      </c>
      <c r="T67" s="746" t="s">
        <v>432</v>
      </c>
      <c r="U67" s="746">
        <v>55</v>
      </c>
      <c r="V67" s="745">
        <v>306</v>
      </c>
      <c r="W67" s="750"/>
      <c r="X67" s="757" t="s">
        <v>155</v>
      </c>
    </row>
    <row r="68" spans="1:24" s="742" customFormat="1" ht="15" customHeight="1">
      <c r="A68" s="749"/>
      <c r="B68" s="758" t="s">
        <v>154</v>
      </c>
      <c r="C68" s="747">
        <v>72</v>
      </c>
      <c r="D68" s="746">
        <v>439</v>
      </c>
      <c r="E68" s="746" t="s">
        <v>432</v>
      </c>
      <c r="F68" s="746" t="s">
        <v>432</v>
      </c>
      <c r="G68" s="746">
        <v>72</v>
      </c>
      <c r="H68" s="746">
        <v>439</v>
      </c>
      <c r="I68" s="746" t="s">
        <v>432</v>
      </c>
      <c r="J68" s="746" t="s">
        <v>432</v>
      </c>
      <c r="K68" s="746">
        <v>8</v>
      </c>
      <c r="L68" s="746">
        <v>36</v>
      </c>
      <c r="M68" s="746">
        <v>6</v>
      </c>
      <c r="N68" s="746">
        <v>36</v>
      </c>
      <c r="O68" s="746" t="s">
        <v>432</v>
      </c>
      <c r="P68" s="746" t="s">
        <v>432</v>
      </c>
      <c r="Q68" s="746" t="s">
        <v>432</v>
      </c>
      <c r="R68" s="746" t="s">
        <v>432</v>
      </c>
      <c r="S68" s="746">
        <v>1</v>
      </c>
      <c r="T68" s="746">
        <v>1</v>
      </c>
      <c r="U68" s="746">
        <v>26</v>
      </c>
      <c r="V68" s="745">
        <v>127</v>
      </c>
      <c r="W68" s="750"/>
      <c r="X68" s="757" t="s">
        <v>154</v>
      </c>
    </row>
    <row r="69" spans="1:24" s="742" customFormat="1" ht="15" customHeight="1">
      <c r="A69" s="749"/>
      <c r="B69" s="758" t="s">
        <v>153</v>
      </c>
      <c r="C69" s="747">
        <v>56</v>
      </c>
      <c r="D69" s="746">
        <v>406</v>
      </c>
      <c r="E69" s="746" t="s">
        <v>432</v>
      </c>
      <c r="F69" s="746" t="s">
        <v>432</v>
      </c>
      <c r="G69" s="746">
        <v>56</v>
      </c>
      <c r="H69" s="746">
        <v>406</v>
      </c>
      <c r="I69" s="746" t="s">
        <v>432</v>
      </c>
      <c r="J69" s="746" t="s">
        <v>432</v>
      </c>
      <c r="K69" s="746">
        <v>7</v>
      </c>
      <c r="L69" s="746">
        <v>54</v>
      </c>
      <c r="M69" s="746">
        <v>14</v>
      </c>
      <c r="N69" s="746">
        <v>102</v>
      </c>
      <c r="O69" s="746" t="s">
        <v>432</v>
      </c>
      <c r="P69" s="746" t="s">
        <v>432</v>
      </c>
      <c r="Q69" s="746" t="s">
        <v>432</v>
      </c>
      <c r="R69" s="746" t="s">
        <v>432</v>
      </c>
      <c r="S69" s="746">
        <v>5</v>
      </c>
      <c r="T69" s="746">
        <v>135</v>
      </c>
      <c r="U69" s="746">
        <v>14</v>
      </c>
      <c r="V69" s="745">
        <v>38</v>
      </c>
      <c r="W69" s="750"/>
      <c r="X69" s="757" t="s">
        <v>153</v>
      </c>
    </row>
    <row r="70" spans="1:24" s="742" customFormat="1" ht="15" customHeight="1">
      <c r="A70" s="749"/>
      <c r="B70" s="751"/>
      <c r="C70" s="747" t="s">
        <v>431</v>
      </c>
      <c r="D70" s="746" t="s">
        <v>431</v>
      </c>
      <c r="E70" s="746" t="s">
        <v>431</v>
      </c>
      <c r="F70" s="746" t="s">
        <v>431</v>
      </c>
      <c r="G70" s="746" t="s">
        <v>431</v>
      </c>
      <c r="H70" s="746" t="s">
        <v>431</v>
      </c>
      <c r="I70" s="746" t="s">
        <v>431</v>
      </c>
      <c r="J70" s="746" t="s">
        <v>431</v>
      </c>
      <c r="K70" s="746" t="s">
        <v>431</v>
      </c>
      <c r="L70" s="746" t="s">
        <v>431</v>
      </c>
      <c r="M70" s="746" t="s">
        <v>431</v>
      </c>
      <c r="N70" s="746" t="s">
        <v>431</v>
      </c>
      <c r="O70" s="746" t="s">
        <v>431</v>
      </c>
      <c r="P70" s="746" t="s">
        <v>431</v>
      </c>
      <c r="Q70" s="746" t="s">
        <v>431</v>
      </c>
      <c r="R70" s="746" t="s">
        <v>431</v>
      </c>
      <c r="S70" s="746" t="s">
        <v>431</v>
      </c>
      <c r="T70" s="746" t="s">
        <v>431</v>
      </c>
      <c r="U70" s="746" t="s">
        <v>431</v>
      </c>
      <c r="V70" s="745" t="s">
        <v>431</v>
      </c>
      <c r="W70" s="756"/>
      <c r="X70" s="749"/>
    </row>
    <row r="71" spans="1:24" s="752" customFormat="1" ht="15" customHeight="1">
      <c r="A71" s="3239" t="s">
        <v>1077</v>
      </c>
      <c r="B71" s="3239"/>
      <c r="C71" s="755">
        <v>323</v>
      </c>
      <c r="D71" s="754">
        <v>3633</v>
      </c>
      <c r="E71" s="754" t="s">
        <v>432</v>
      </c>
      <c r="F71" s="754" t="s">
        <v>432</v>
      </c>
      <c r="G71" s="754">
        <v>323</v>
      </c>
      <c r="H71" s="754">
        <v>3633</v>
      </c>
      <c r="I71" s="754" t="s">
        <v>432</v>
      </c>
      <c r="J71" s="754" t="s">
        <v>432</v>
      </c>
      <c r="K71" s="754">
        <v>24</v>
      </c>
      <c r="L71" s="754">
        <v>168</v>
      </c>
      <c r="M71" s="754">
        <v>82</v>
      </c>
      <c r="N71" s="754">
        <v>988</v>
      </c>
      <c r="O71" s="754" t="s">
        <v>432</v>
      </c>
      <c r="P71" s="754" t="s">
        <v>432</v>
      </c>
      <c r="Q71" s="754">
        <v>1</v>
      </c>
      <c r="R71" s="754">
        <v>3</v>
      </c>
      <c r="S71" s="754">
        <v>15</v>
      </c>
      <c r="T71" s="754">
        <v>431</v>
      </c>
      <c r="U71" s="754">
        <v>77</v>
      </c>
      <c r="V71" s="753">
        <v>1023</v>
      </c>
      <c r="W71" s="3239" t="s">
        <v>1077</v>
      </c>
      <c r="X71" s="3239"/>
    </row>
    <row r="72" spans="1:24" s="742" customFormat="1" ht="15" customHeight="1">
      <c r="A72" s="749"/>
      <c r="B72" s="751" t="s">
        <v>152</v>
      </c>
      <c r="C72" s="747">
        <v>51</v>
      </c>
      <c r="D72" s="746">
        <v>581</v>
      </c>
      <c r="E72" s="746" t="s">
        <v>432</v>
      </c>
      <c r="F72" s="746" t="s">
        <v>432</v>
      </c>
      <c r="G72" s="746">
        <v>51</v>
      </c>
      <c r="H72" s="746">
        <v>581</v>
      </c>
      <c r="I72" s="746" t="s">
        <v>432</v>
      </c>
      <c r="J72" s="746" t="s">
        <v>432</v>
      </c>
      <c r="K72" s="746">
        <v>9</v>
      </c>
      <c r="L72" s="746">
        <v>42</v>
      </c>
      <c r="M72" s="746">
        <v>13</v>
      </c>
      <c r="N72" s="746">
        <v>150</v>
      </c>
      <c r="O72" s="746" t="s">
        <v>432</v>
      </c>
      <c r="P72" s="746" t="s">
        <v>432</v>
      </c>
      <c r="Q72" s="746" t="s">
        <v>432</v>
      </c>
      <c r="R72" s="746" t="s">
        <v>432</v>
      </c>
      <c r="S72" s="746">
        <v>2</v>
      </c>
      <c r="T72" s="746">
        <v>98</v>
      </c>
      <c r="U72" s="746">
        <v>12</v>
      </c>
      <c r="V72" s="745">
        <v>182</v>
      </c>
      <c r="W72" s="750"/>
      <c r="X72" s="749" t="s">
        <v>152</v>
      </c>
    </row>
    <row r="73" spans="1:24" s="742" customFormat="1" ht="15" customHeight="1">
      <c r="A73" s="749"/>
      <c r="B73" s="751" t="s">
        <v>151</v>
      </c>
      <c r="C73" s="747">
        <v>104</v>
      </c>
      <c r="D73" s="746">
        <v>1020</v>
      </c>
      <c r="E73" s="746" t="s">
        <v>432</v>
      </c>
      <c r="F73" s="746" t="s">
        <v>432</v>
      </c>
      <c r="G73" s="746">
        <v>104</v>
      </c>
      <c r="H73" s="746">
        <v>1020</v>
      </c>
      <c r="I73" s="746" t="s">
        <v>432</v>
      </c>
      <c r="J73" s="746" t="s">
        <v>432</v>
      </c>
      <c r="K73" s="746">
        <v>7</v>
      </c>
      <c r="L73" s="746">
        <v>85</v>
      </c>
      <c r="M73" s="746">
        <v>23</v>
      </c>
      <c r="N73" s="746">
        <v>208</v>
      </c>
      <c r="O73" s="746" t="s">
        <v>432</v>
      </c>
      <c r="P73" s="746" t="s">
        <v>432</v>
      </c>
      <c r="Q73" s="746" t="s">
        <v>432</v>
      </c>
      <c r="R73" s="746" t="s">
        <v>432</v>
      </c>
      <c r="S73" s="746">
        <v>5</v>
      </c>
      <c r="T73" s="746">
        <v>250</v>
      </c>
      <c r="U73" s="746">
        <v>18</v>
      </c>
      <c r="V73" s="745">
        <v>97</v>
      </c>
      <c r="W73" s="750"/>
      <c r="X73" s="749" t="s">
        <v>151</v>
      </c>
    </row>
    <row r="74" spans="1:24" s="742" customFormat="1" ht="15" customHeight="1">
      <c r="A74" s="749"/>
      <c r="B74" s="751" t="s">
        <v>150</v>
      </c>
      <c r="C74" s="747">
        <v>85</v>
      </c>
      <c r="D74" s="746">
        <v>920</v>
      </c>
      <c r="E74" s="746" t="s">
        <v>432</v>
      </c>
      <c r="F74" s="746" t="s">
        <v>432</v>
      </c>
      <c r="G74" s="746">
        <v>85</v>
      </c>
      <c r="H74" s="746">
        <v>920</v>
      </c>
      <c r="I74" s="746" t="s">
        <v>432</v>
      </c>
      <c r="J74" s="746" t="s">
        <v>432</v>
      </c>
      <c r="K74" s="746">
        <v>5</v>
      </c>
      <c r="L74" s="746">
        <v>24</v>
      </c>
      <c r="M74" s="746">
        <v>21</v>
      </c>
      <c r="N74" s="746">
        <v>200</v>
      </c>
      <c r="O74" s="746" t="s">
        <v>432</v>
      </c>
      <c r="P74" s="746" t="s">
        <v>432</v>
      </c>
      <c r="Q74" s="746">
        <v>1</v>
      </c>
      <c r="R74" s="746">
        <v>3</v>
      </c>
      <c r="S74" s="746">
        <v>1</v>
      </c>
      <c r="T74" s="746">
        <v>39</v>
      </c>
      <c r="U74" s="746">
        <v>25</v>
      </c>
      <c r="V74" s="745">
        <v>448</v>
      </c>
      <c r="W74" s="750"/>
      <c r="X74" s="749" t="s">
        <v>150</v>
      </c>
    </row>
    <row r="75" spans="1:24" s="742" customFormat="1" ht="15" customHeight="1">
      <c r="A75" s="749"/>
      <c r="B75" s="751" t="s">
        <v>149</v>
      </c>
      <c r="C75" s="747">
        <v>83</v>
      </c>
      <c r="D75" s="746">
        <v>1112</v>
      </c>
      <c r="E75" s="746" t="s">
        <v>432</v>
      </c>
      <c r="F75" s="746" t="s">
        <v>432</v>
      </c>
      <c r="G75" s="746">
        <v>83</v>
      </c>
      <c r="H75" s="746">
        <v>1112</v>
      </c>
      <c r="I75" s="746" t="s">
        <v>432</v>
      </c>
      <c r="J75" s="746" t="s">
        <v>432</v>
      </c>
      <c r="K75" s="746">
        <v>3</v>
      </c>
      <c r="L75" s="746">
        <v>17</v>
      </c>
      <c r="M75" s="746">
        <v>25</v>
      </c>
      <c r="N75" s="746">
        <v>430</v>
      </c>
      <c r="O75" s="746" t="s">
        <v>432</v>
      </c>
      <c r="P75" s="746" t="s">
        <v>432</v>
      </c>
      <c r="Q75" s="746" t="s">
        <v>432</v>
      </c>
      <c r="R75" s="746" t="s">
        <v>432</v>
      </c>
      <c r="S75" s="746">
        <v>7</v>
      </c>
      <c r="T75" s="746">
        <v>44</v>
      </c>
      <c r="U75" s="746">
        <v>22</v>
      </c>
      <c r="V75" s="745">
        <v>296</v>
      </c>
      <c r="W75" s="750"/>
      <c r="X75" s="749" t="s">
        <v>149</v>
      </c>
    </row>
    <row r="76" spans="1:24" s="742" customFormat="1" ht="15" customHeight="1">
      <c r="A76" s="749"/>
      <c r="B76" s="751"/>
      <c r="C76" s="747" t="s">
        <v>431</v>
      </c>
      <c r="D76" s="746" t="s">
        <v>431</v>
      </c>
      <c r="E76" s="746" t="s">
        <v>431</v>
      </c>
      <c r="F76" s="746" t="s">
        <v>431</v>
      </c>
      <c r="G76" s="746" t="s">
        <v>431</v>
      </c>
      <c r="H76" s="746" t="s">
        <v>431</v>
      </c>
      <c r="I76" s="746" t="s">
        <v>431</v>
      </c>
      <c r="J76" s="746" t="s">
        <v>431</v>
      </c>
      <c r="K76" s="746" t="s">
        <v>431</v>
      </c>
      <c r="L76" s="746" t="s">
        <v>431</v>
      </c>
      <c r="M76" s="746" t="s">
        <v>431</v>
      </c>
      <c r="N76" s="746" t="s">
        <v>431</v>
      </c>
      <c r="O76" s="746" t="s">
        <v>431</v>
      </c>
      <c r="P76" s="746" t="s">
        <v>431</v>
      </c>
      <c r="Q76" s="746" t="s">
        <v>431</v>
      </c>
      <c r="R76" s="746" t="s">
        <v>431</v>
      </c>
      <c r="S76" s="746" t="s">
        <v>431</v>
      </c>
      <c r="T76" s="746" t="s">
        <v>431</v>
      </c>
      <c r="U76" s="746" t="s">
        <v>431</v>
      </c>
      <c r="V76" s="745" t="s">
        <v>431</v>
      </c>
      <c r="W76" s="756"/>
      <c r="X76" s="749"/>
    </row>
    <row r="77" spans="1:24" s="752" customFormat="1" ht="15" customHeight="1">
      <c r="A77" s="3239" t="s">
        <v>1076</v>
      </c>
      <c r="B77" s="3239"/>
      <c r="C77" s="755">
        <v>1474</v>
      </c>
      <c r="D77" s="754">
        <v>14206</v>
      </c>
      <c r="E77" s="754" t="s">
        <v>432</v>
      </c>
      <c r="F77" s="754" t="s">
        <v>432</v>
      </c>
      <c r="G77" s="754">
        <v>1474</v>
      </c>
      <c r="H77" s="754">
        <v>14206</v>
      </c>
      <c r="I77" s="754" t="s">
        <v>432</v>
      </c>
      <c r="J77" s="754" t="s">
        <v>432</v>
      </c>
      <c r="K77" s="754">
        <v>63</v>
      </c>
      <c r="L77" s="754">
        <v>2334</v>
      </c>
      <c r="M77" s="754">
        <v>51</v>
      </c>
      <c r="N77" s="754">
        <v>254</v>
      </c>
      <c r="O77" s="754">
        <v>1</v>
      </c>
      <c r="P77" s="754">
        <v>98</v>
      </c>
      <c r="Q77" s="754">
        <v>7</v>
      </c>
      <c r="R77" s="754">
        <v>44</v>
      </c>
      <c r="S77" s="754">
        <v>17</v>
      </c>
      <c r="T77" s="754">
        <v>82</v>
      </c>
      <c r="U77" s="754">
        <v>401</v>
      </c>
      <c r="V77" s="753">
        <v>3627</v>
      </c>
      <c r="W77" s="3239" t="s">
        <v>1076</v>
      </c>
      <c r="X77" s="3239"/>
    </row>
    <row r="78" spans="1:24" s="742" customFormat="1" ht="15" customHeight="1">
      <c r="A78" s="749"/>
      <c r="B78" s="751" t="s">
        <v>148</v>
      </c>
      <c r="C78" s="747">
        <v>76</v>
      </c>
      <c r="D78" s="746">
        <v>464</v>
      </c>
      <c r="E78" s="746" t="s">
        <v>432</v>
      </c>
      <c r="F78" s="746" t="s">
        <v>432</v>
      </c>
      <c r="G78" s="746">
        <v>76</v>
      </c>
      <c r="H78" s="746">
        <v>464</v>
      </c>
      <c r="I78" s="746" t="s">
        <v>432</v>
      </c>
      <c r="J78" s="746" t="s">
        <v>432</v>
      </c>
      <c r="K78" s="746">
        <v>6</v>
      </c>
      <c r="L78" s="746">
        <v>25</v>
      </c>
      <c r="M78" s="746">
        <v>7</v>
      </c>
      <c r="N78" s="746">
        <v>17</v>
      </c>
      <c r="O78" s="746" t="s">
        <v>432</v>
      </c>
      <c r="P78" s="746" t="s">
        <v>432</v>
      </c>
      <c r="Q78" s="746" t="s">
        <v>432</v>
      </c>
      <c r="R78" s="746" t="s">
        <v>432</v>
      </c>
      <c r="S78" s="746">
        <v>6</v>
      </c>
      <c r="T78" s="746">
        <v>37</v>
      </c>
      <c r="U78" s="746">
        <v>14</v>
      </c>
      <c r="V78" s="745">
        <v>45</v>
      </c>
      <c r="W78" s="750"/>
      <c r="X78" s="749" t="s">
        <v>148</v>
      </c>
    </row>
    <row r="79" spans="1:24" s="742" customFormat="1" ht="15" customHeight="1">
      <c r="A79" s="749"/>
      <c r="B79" s="751" t="s">
        <v>147</v>
      </c>
      <c r="C79" s="747">
        <v>196</v>
      </c>
      <c r="D79" s="746">
        <v>1261</v>
      </c>
      <c r="E79" s="746" t="s">
        <v>432</v>
      </c>
      <c r="F79" s="746" t="s">
        <v>432</v>
      </c>
      <c r="G79" s="746">
        <v>196</v>
      </c>
      <c r="H79" s="746">
        <v>1261</v>
      </c>
      <c r="I79" s="746" t="s">
        <v>432</v>
      </c>
      <c r="J79" s="746" t="s">
        <v>432</v>
      </c>
      <c r="K79" s="746">
        <v>14</v>
      </c>
      <c r="L79" s="746">
        <v>76</v>
      </c>
      <c r="M79" s="746">
        <v>10</v>
      </c>
      <c r="N79" s="746">
        <v>28</v>
      </c>
      <c r="O79" s="746" t="s">
        <v>432</v>
      </c>
      <c r="P79" s="746" t="s">
        <v>432</v>
      </c>
      <c r="Q79" s="746">
        <v>3</v>
      </c>
      <c r="R79" s="746">
        <v>4</v>
      </c>
      <c r="S79" s="746">
        <v>4</v>
      </c>
      <c r="T79" s="746">
        <v>7</v>
      </c>
      <c r="U79" s="746">
        <v>39</v>
      </c>
      <c r="V79" s="745">
        <v>219</v>
      </c>
      <c r="W79" s="750"/>
      <c r="X79" s="749" t="s">
        <v>147</v>
      </c>
    </row>
    <row r="80" spans="1:24" s="742" customFormat="1" ht="15" customHeight="1">
      <c r="A80" s="749"/>
      <c r="B80" s="751" t="s">
        <v>146</v>
      </c>
      <c r="C80" s="747">
        <v>714</v>
      </c>
      <c r="D80" s="746">
        <v>8752</v>
      </c>
      <c r="E80" s="746" t="s">
        <v>432</v>
      </c>
      <c r="F80" s="746" t="s">
        <v>432</v>
      </c>
      <c r="G80" s="746">
        <v>714</v>
      </c>
      <c r="H80" s="746">
        <v>8752</v>
      </c>
      <c r="I80" s="746" t="s">
        <v>432</v>
      </c>
      <c r="J80" s="746" t="s">
        <v>432</v>
      </c>
      <c r="K80" s="746">
        <v>23</v>
      </c>
      <c r="L80" s="746">
        <v>2101</v>
      </c>
      <c r="M80" s="746">
        <v>8</v>
      </c>
      <c r="N80" s="746">
        <v>63</v>
      </c>
      <c r="O80" s="746" t="s">
        <v>432</v>
      </c>
      <c r="P80" s="746" t="s">
        <v>432</v>
      </c>
      <c r="Q80" s="746">
        <v>2</v>
      </c>
      <c r="R80" s="746">
        <v>11</v>
      </c>
      <c r="S80" s="746">
        <v>2</v>
      </c>
      <c r="T80" s="746">
        <v>24</v>
      </c>
      <c r="U80" s="746">
        <v>243</v>
      </c>
      <c r="V80" s="745">
        <v>2760</v>
      </c>
      <c r="W80" s="750"/>
      <c r="X80" s="749" t="s">
        <v>146</v>
      </c>
    </row>
    <row r="81" spans="1:24" s="742" customFormat="1" ht="15" customHeight="1">
      <c r="A81" s="749"/>
      <c r="B81" s="751" t="s">
        <v>145</v>
      </c>
      <c r="C81" s="747">
        <v>116</v>
      </c>
      <c r="D81" s="746">
        <v>952</v>
      </c>
      <c r="E81" s="746" t="s">
        <v>432</v>
      </c>
      <c r="F81" s="746" t="s">
        <v>432</v>
      </c>
      <c r="G81" s="746">
        <v>116</v>
      </c>
      <c r="H81" s="746">
        <v>952</v>
      </c>
      <c r="I81" s="746" t="s">
        <v>432</v>
      </c>
      <c r="J81" s="746" t="s">
        <v>432</v>
      </c>
      <c r="K81" s="746">
        <v>9</v>
      </c>
      <c r="L81" s="746">
        <v>84</v>
      </c>
      <c r="M81" s="746">
        <v>18</v>
      </c>
      <c r="N81" s="746">
        <v>121</v>
      </c>
      <c r="O81" s="746">
        <v>1</v>
      </c>
      <c r="P81" s="746">
        <v>98</v>
      </c>
      <c r="Q81" s="746">
        <v>1</v>
      </c>
      <c r="R81" s="746">
        <v>18</v>
      </c>
      <c r="S81" s="746">
        <v>3</v>
      </c>
      <c r="T81" s="746">
        <v>8</v>
      </c>
      <c r="U81" s="746">
        <v>23</v>
      </c>
      <c r="V81" s="745">
        <v>211</v>
      </c>
      <c r="W81" s="750"/>
      <c r="X81" s="749" t="s">
        <v>145</v>
      </c>
    </row>
    <row r="82" spans="1:24" s="742" customFormat="1" ht="15" customHeight="1">
      <c r="A82" s="743"/>
      <c r="B82" s="748" t="s">
        <v>144</v>
      </c>
      <c r="C82" s="747">
        <v>372</v>
      </c>
      <c r="D82" s="746">
        <v>2777</v>
      </c>
      <c r="E82" s="746" t="s">
        <v>432</v>
      </c>
      <c r="F82" s="746" t="s">
        <v>432</v>
      </c>
      <c r="G82" s="746">
        <v>372</v>
      </c>
      <c r="H82" s="746">
        <v>2777</v>
      </c>
      <c r="I82" s="746" t="s">
        <v>432</v>
      </c>
      <c r="J82" s="746" t="s">
        <v>432</v>
      </c>
      <c r="K82" s="746">
        <v>11</v>
      </c>
      <c r="L82" s="746">
        <v>48</v>
      </c>
      <c r="M82" s="746">
        <v>8</v>
      </c>
      <c r="N82" s="746">
        <v>25</v>
      </c>
      <c r="O82" s="746" t="s">
        <v>432</v>
      </c>
      <c r="P82" s="746" t="s">
        <v>432</v>
      </c>
      <c r="Q82" s="746">
        <v>1</v>
      </c>
      <c r="R82" s="746">
        <v>11</v>
      </c>
      <c r="S82" s="746">
        <v>2</v>
      </c>
      <c r="T82" s="746">
        <v>6</v>
      </c>
      <c r="U82" s="746">
        <v>82</v>
      </c>
      <c r="V82" s="745">
        <v>392</v>
      </c>
      <c r="W82" s="744"/>
      <c r="X82" s="743" t="s">
        <v>144</v>
      </c>
    </row>
    <row r="83" spans="1:24" s="737" customFormat="1" ht="15" customHeight="1">
      <c r="A83" s="741" t="s">
        <v>1075</v>
      </c>
      <c r="B83" s="741"/>
      <c r="C83" s="740"/>
      <c r="D83" s="740"/>
      <c r="E83" s="740"/>
      <c r="F83" s="740"/>
      <c r="G83" s="740"/>
      <c r="H83" s="740"/>
      <c r="I83" s="740"/>
      <c r="J83" s="740"/>
      <c r="K83" s="740"/>
      <c r="L83" s="740"/>
      <c r="M83" s="739"/>
      <c r="N83" s="738"/>
      <c r="O83" s="738"/>
      <c r="P83" s="738"/>
      <c r="Q83" s="738"/>
      <c r="R83" s="738"/>
      <c r="S83" s="738"/>
      <c r="T83" s="738"/>
      <c r="U83" s="738"/>
      <c r="V83" s="738"/>
    </row>
  </sheetData>
  <mergeCells count="40">
    <mergeCell ref="A1:D1"/>
    <mergeCell ref="A2:D2"/>
    <mergeCell ref="W6:X8"/>
    <mergeCell ref="M7:N7"/>
    <mergeCell ref="O7:P7"/>
    <mergeCell ref="Q7:R7"/>
    <mergeCell ref="S7:T7"/>
    <mergeCell ref="U7:V7"/>
    <mergeCell ref="A3:X3"/>
    <mergeCell ref="A6:B8"/>
    <mergeCell ref="C6:D7"/>
    <mergeCell ref="E7:F7"/>
    <mergeCell ref="G7:H7"/>
    <mergeCell ref="I7:J7"/>
    <mergeCell ref="K7:L7"/>
    <mergeCell ref="E6:V6"/>
    <mergeCell ref="W77:X77"/>
    <mergeCell ref="W10:X10"/>
    <mergeCell ref="W12:X12"/>
    <mergeCell ref="W22:X22"/>
    <mergeCell ref="W28:X28"/>
    <mergeCell ref="W35:X35"/>
    <mergeCell ref="W41:X41"/>
    <mergeCell ref="W45:X45"/>
    <mergeCell ref="W55:X55"/>
    <mergeCell ref="W60:X60"/>
    <mergeCell ref="W66:X66"/>
    <mergeCell ref="W71:X71"/>
    <mergeCell ref="A77:B77"/>
    <mergeCell ref="A10:B10"/>
    <mergeCell ref="A12:B12"/>
    <mergeCell ref="A55:B55"/>
    <mergeCell ref="A60:B60"/>
    <mergeCell ref="A66:B66"/>
    <mergeCell ref="A71:B71"/>
    <mergeCell ref="A22:B22"/>
    <mergeCell ref="A28:B28"/>
    <mergeCell ref="A35:B35"/>
    <mergeCell ref="A41:B41"/>
    <mergeCell ref="A45:B45"/>
  </mergeCells>
  <phoneticPr fontId="20"/>
  <printOptions horizontalCentered="1"/>
  <pageMargins left="0.62992125984251968" right="0.62992125984251968" top="0.74803149606299213" bottom="0.74803149606299213" header="0.31496062992125984" footer="0.31496062992125984"/>
  <headerFooter alignWithMargins="0"/>
  <colBreaks count="1" manualBreakCount="1">
    <brk id="12" min="2" max="82"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3"/>
  <sheetViews>
    <sheetView zoomScale="85" zoomScaleNormal="85" zoomScaleSheetLayoutView="85" workbookViewId="0">
      <selection activeCell="G7" sqref="G7:H7"/>
    </sheetView>
  </sheetViews>
  <sheetFormatPr defaultRowHeight="13.5"/>
  <cols>
    <col min="1" max="1" width="2.625" style="735" customWidth="1"/>
    <col min="2" max="2" width="15.625" style="735" customWidth="1"/>
    <col min="3" max="22" width="9.625" style="736" customWidth="1"/>
    <col min="23" max="23" width="2.625" style="735" customWidth="1"/>
    <col min="24" max="24" width="15.625" style="735" customWidth="1"/>
    <col min="25" max="16384" width="9" style="735"/>
  </cols>
  <sheetData>
    <row r="1" spans="1:24"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c r="W1" s="1762"/>
      <c r="X1" s="1762"/>
    </row>
    <row r="2" spans="1:24"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c r="W2" s="1762"/>
      <c r="X2" s="1762"/>
    </row>
    <row r="3" spans="1:24" ht="26.1" customHeight="1">
      <c r="A3" s="3249" t="s">
        <v>1111</v>
      </c>
      <c r="B3" s="3249"/>
      <c r="C3" s="3249"/>
      <c r="D3" s="3249"/>
      <c r="E3" s="3249"/>
      <c r="F3" s="3249"/>
      <c r="G3" s="3249"/>
      <c r="H3" s="3249"/>
      <c r="I3" s="3249"/>
      <c r="J3" s="3249"/>
      <c r="K3" s="3249"/>
      <c r="L3" s="3249"/>
      <c r="M3" s="3249"/>
      <c r="N3" s="3249"/>
      <c r="O3" s="3249"/>
      <c r="P3" s="3249"/>
      <c r="Q3" s="3249"/>
      <c r="R3" s="3249"/>
      <c r="S3" s="3249"/>
      <c r="T3" s="3249"/>
      <c r="U3" s="3249"/>
      <c r="V3" s="3249"/>
      <c r="W3" s="3249"/>
      <c r="X3" s="3249"/>
    </row>
    <row r="4" spans="1:24" ht="15" customHeight="1">
      <c r="A4" s="780"/>
      <c r="B4" s="780"/>
      <c r="C4" s="780"/>
      <c r="D4" s="780"/>
      <c r="E4" s="780"/>
      <c r="F4" s="780"/>
      <c r="G4" s="780"/>
      <c r="H4" s="780"/>
      <c r="I4" s="780"/>
      <c r="J4" s="780"/>
      <c r="K4" s="780"/>
      <c r="L4" s="780"/>
      <c r="M4" s="780"/>
      <c r="N4" s="780"/>
      <c r="O4" s="780"/>
      <c r="P4" s="780"/>
      <c r="Q4" s="780"/>
      <c r="R4" s="780"/>
      <c r="S4" s="780"/>
      <c r="T4" s="780"/>
      <c r="U4" s="780"/>
      <c r="V4" s="780"/>
      <c r="W4" s="780"/>
      <c r="X4" s="780"/>
    </row>
    <row r="5" spans="1:24" s="737" customFormat="1" ht="15" customHeight="1" thickBot="1">
      <c r="C5" s="777"/>
      <c r="D5" s="779"/>
      <c r="E5" s="779"/>
      <c r="F5" s="779"/>
      <c r="G5" s="779"/>
      <c r="H5" s="779"/>
      <c r="I5" s="779"/>
      <c r="J5" s="779"/>
      <c r="K5" s="777"/>
      <c r="L5" s="778"/>
      <c r="M5" s="777"/>
      <c r="N5" s="777"/>
      <c r="O5" s="777"/>
      <c r="P5" s="777"/>
      <c r="Q5" s="777"/>
      <c r="R5" s="777"/>
      <c r="S5" s="777"/>
      <c r="T5" s="777"/>
      <c r="U5" s="777"/>
      <c r="V5" s="777"/>
      <c r="X5" s="776" t="s">
        <v>1099</v>
      </c>
    </row>
    <row r="6" spans="1:24" s="742" customFormat="1" ht="18" customHeight="1" thickTop="1">
      <c r="A6" s="3242" t="s">
        <v>279</v>
      </c>
      <c r="B6" s="3250"/>
      <c r="C6" s="3269" t="s">
        <v>1098</v>
      </c>
      <c r="D6" s="3270"/>
      <c r="E6" s="3270"/>
      <c r="F6" s="3270"/>
      <c r="G6" s="3270"/>
      <c r="H6" s="3270"/>
      <c r="I6" s="3270"/>
      <c r="J6" s="3270"/>
      <c r="K6" s="3270"/>
      <c r="L6" s="3270"/>
      <c r="M6" s="3270"/>
      <c r="N6" s="3270"/>
      <c r="O6" s="3270"/>
      <c r="P6" s="3270"/>
      <c r="Q6" s="3270"/>
      <c r="R6" s="3270"/>
      <c r="S6" s="3270"/>
      <c r="T6" s="3270"/>
      <c r="U6" s="3270"/>
      <c r="V6" s="3271"/>
      <c r="W6" s="3241" t="s">
        <v>279</v>
      </c>
      <c r="X6" s="3242"/>
    </row>
    <row r="7" spans="1:24" s="742" customFormat="1" ht="32.1" customHeight="1">
      <c r="A7" s="3244"/>
      <c r="B7" s="3251"/>
      <c r="C7" s="3258" t="s">
        <v>1110</v>
      </c>
      <c r="D7" s="3259"/>
      <c r="E7" s="3260" t="s">
        <v>1109</v>
      </c>
      <c r="F7" s="3259"/>
      <c r="G7" s="3266" t="s">
        <v>1108</v>
      </c>
      <c r="H7" s="3267"/>
      <c r="I7" s="3247" t="s">
        <v>1107</v>
      </c>
      <c r="J7" s="3246"/>
      <c r="K7" s="3268" t="s">
        <v>1106</v>
      </c>
      <c r="L7" s="3246"/>
      <c r="M7" s="3245" t="s">
        <v>1105</v>
      </c>
      <c r="N7" s="3246"/>
      <c r="O7" s="3262" t="s">
        <v>1104</v>
      </c>
      <c r="P7" s="3246"/>
      <c r="Q7" s="3248" t="s">
        <v>1103</v>
      </c>
      <c r="R7" s="3248"/>
      <c r="S7" s="3272" t="s">
        <v>1102</v>
      </c>
      <c r="T7" s="3273"/>
      <c r="U7" s="3274" t="s">
        <v>1101</v>
      </c>
      <c r="V7" s="3275"/>
      <c r="W7" s="3243"/>
      <c r="X7" s="3244"/>
    </row>
    <row r="8" spans="1:24" s="742" customFormat="1" ht="18" customHeight="1">
      <c r="A8" s="3252"/>
      <c r="B8" s="3253"/>
      <c r="C8" s="774" t="s">
        <v>1025</v>
      </c>
      <c r="D8" s="773" t="s">
        <v>1024</v>
      </c>
      <c r="E8" s="773" t="s">
        <v>1025</v>
      </c>
      <c r="F8" s="773" t="s">
        <v>1024</v>
      </c>
      <c r="G8" s="773" t="s">
        <v>1025</v>
      </c>
      <c r="H8" s="773" t="s">
        <v>1024</v>
      </c>
      <c r="I8" s="773" t="s">
        <v>1025</v>
      </c>
      <c r="J8" s="772" t="s">
        <v>1024</v>
      </c>
      <c r="K8" s="771" t="s">
        <v>1025</v>
      </c>
      <c r="L8" s="770" t="s">
        <v>1024</v>
      </c>
      <c r="M8" s="770" t="s">
        <v>1025</v>
      </c>
      <c r="N8" s="770" t="s">
        <v>1024</v>
      </c>
      <c r="O8" s="770" t="s">
        <v>1025</v>
      </c>
      <c r="P8" s="770" t="s">
        <v>1024</v>
      </c>
      <c r="Q8" s="770" t="s">
        <v>1025</v>
      </c>
      <c r="R8" s="770" t="s">
        <v>1024</v>
      </c>
      <c r="S8" s="770" t="s">
        <v>1025</v>
      </c>
      <c r="T8" s="770" t="s">
        <v>1024</v>
      </c>
      <c r="U8" s="770" t="s">
        <v>1025</v>
      </c>
      <c r="V8" s="770" t="s">
        <v>1024</v>
      </c>
      <c r="W8" s="3243"/>
      <c r="X8" s="3244"/>
    </row>
    <row r="9" spans="1:24" s="737" customFormat="1" ht="15" customHeight="1">
      <c r="A9" s="783"/>
      <c r="B9" s="782"/>
      <c r="C9" s="765"/>
      <c r="D9" s="740" t="s">
        <v>1088</v>
      </c>
      <c r="E9" s="765"/>
      <c r="F9" s="740" t="s">
        <v>1088</v>
      </c>
      <c r="G9" s="765"/>
      <c r="H9" s="740" t="s">
        <v>1088</v>
      </c>
      <c r="I9" s="765"/>
      <c r="J9" s="740" t="s">
        <v>1088</v>
      </c>
      <c r="K9" s="763"/>
      <c r="L9" s="764" t="s">
        <v>1088</v>
      </c>
      <c r="M9" s="763"/>
      <c r="N9" s="764" t="s">
        <v>1088</v>
      </c>
      <c r="O9" s="763"/>
      <c r="P9" s="764" t="s">
        <v>1088</v>
      </c>
      <c r="Q9" s="763"/>
      <c r="R9" s="764" t="s">
        <v>1088</v>
      </c>
      <c r="S9" s="763"/>
      <c r="T9" s="764" t="s">
        <v>1088</v>
      </c>
      <c r="U9" s="763"/>
      <c r="V9" s="762" t="s">
        <v>1088</v>
      </c>
      <c r="W9" s="761"/>
      <c r="X9" s="760"/>
    </row>
    <row r="10" spans="1:24" s="752" customFormat="1" ht="15" customHeight="1">
      <c r="A10" s="3239" t="s">
        <v>194</v>
      </c>
      <c r="B10" s="3240"/>
      <c r="C10" s="754">
        <v>184</v>
      </c>
      <c r="D10" s="754">
        <v>2754</v>
      </c>
      <c r="E10" s="754">
        <v>1543</v>
      </c>
      <c r="F10" s="754">
        <v>4328</v>
      </c>
      <c r="G10" s="754">
        <v>478</v>
      </c>
      <c r="H10" s="754">
        <v>2464</v>
      </c>
      <c r="I10" s="754">
        <v>2153</v>
      </c>
      <c r="J10" s="754">
        <v>13998</v>
      </c>
      <c r="K10" s="754">
        <v>1404</v>
      </c>
      <c r="L10" s="754">
        <v>6329</v>
      </c>
      <c r="M10" s="754">
        <v>368</v>
      </c>
      <c r="N10" s="754">
        <v>4232</v>
      </c>
      <c r="O10" s="754">
        <v>1389</v>
      </c>
      <c r="P10" s="754">
        <v>21609</v>
      </c>
      <c r="Q10" s="754">
        <v>49</v>
      </c>
      <c r="R10" s="754">
        <v>486</v>
      </c>
      <c r="S10" s="754">
        <v>663</v>
      </c>
      <c r="T10" s="754">
        <v>6538</v>
      </c>
      <c r="U10" s="754" t="s">
        <v>1020</v>
      </c>
      <c r="V10" s="753" t="s">
        <v>1020</v>
      </c>
      <c r="W10" s="3239" t="s">
        <v>194</v>
      </c>
      <c r="X10" s="3239"/>
    </row>
    <row r="11" spans="1:24" s="742" customFormat="1" ht="15" customHeight="1">
      <c r="A11" s="749"/>
      <c r="B11" s="751"/>
      <c r="C11" s="746" t="s">
        <v>431</v>
      </c>
      <c r="D11" s="746" t="s">
        <v>431</v>
      </c>
      <c r="E11" s="746" t="s">
        <v>431</v>
      </c>
      <c r="F11" s="746" t="s">
        <v>431</v>
      </c>
      <c r="G11" s="746" t="s">
        <v>431</v>
      </c>
      <c r="H11" s="746" t="s">
        <v>431</v>
      </c>
      <c r="I11" s="746" t="s">
        <v>431</v>
      </c>
      <c r="J11" s="746" t="s">
        <v>431</v>
      </c>
      <c r="K11" s="746" t="s">
        <v>431</v>
      </c>
      <c r="L11" s="746" t="s">
        <v>431</v>
      </c>
      <c r="M11" s="746" t="s">
        <v>431</v>
      </c>
      <c r="N11" s="746" t="s">
        <v>431</v>
      </c>
      <c r="O11" s="746" t="s">
        <v>431</v>
      </c>
      <c r="P11" s="746" t="s">
        <v>431</v>
      </c>
      <c r="Q11" s="746" t="s">
        <v>431</v>
      </c>
      <c r="R11" s="746" t="s">
        <v>431</v>
      </c>
      <c r="S11" s="746" t="s">
        <v>431</v>
      </c>
      <c r="T11" s="746" t="s">
        <v>431</v>
      </c>
      <c r="U11" s="746" t="s">
        <v>431</v>
      </c>
      <c r="V11" s="745" t="s">
        <v>431</v>
      </c>
      <c r="W11" s="756"/>
      <c r="X11" s="749"/>
    </row>
    <row r="12" spans="1:24" s="752" customFormat="1" ht="15" customHeight="1">
      <c r="A12" s="3239" t="s">
        <v>1087</v>
      </c>
      <c r="B12" s="3240"/>
      <c r="C12" s="754">
        <v>13</v>
      </c>
      <c r="D12" s="754">
        <v>229</v>
      </c>
      <c r="E12" s="754">
        <v>120</v>
      </c>
      <c r="F12" s="754">
        <v>289</v>
      </c>
      <c r="G12" s="754">
        <v>40</v>
      </c>
      <c r="H12" s="754">
        <v>165</v>
      </c>
      <c r="I12" s="754">
        <v>260</v>
      </c>
      <c r="J12" s="754">
        <v>1369</v>
      </c>
      <c r="K12" s="754">
        <v>92</v>
      </c>
      <c r="L12" s="754">
        <v>449</v>
      </c>
      <c r="M12" s="754">
        <v>28</v>
      </c>
      <c r="N12" s="754">
        <v>235</v>
      </c>
      <c r="O12" s="754">
        <v>121</v>
      </c>
      <c r="P12" s="754">
        <v>2132</v>
      </c>
      <c r="Q12" s="754">
        <v>3</v>
      </c>
      <c r="R12" s="754">
        <v>23</v>
      </c>
      <c r="S12" s="754">
        <v>49</v>
      </c>
      <c r="T12" s="754">
        <v>409</v>
      </c>
      <c r="U12" s="754" t="s">
        <v>1020</v>
      </c>
      <c r="V12" s="753" t="s">
        <v>1020</v>
      </c>
      <c r="W12" s="3239" t="s">
        <v>1087</v>
      </c>
      <c r="X12" s="3239"/>
    </row>
    <row r="13" spans="1:24" s="742" customFormat="1" ht="15" customHeight="1">
      <c r="A13" s="749"/>
      <c r="B13" s="751" t="s">
        <v>193</v>
      </c>
      <c r="C13" s="746">
        <v>4</v>
      </c>
      <c r="D13" s="746">
        <v>127</v>
      </c>
      <c r="E13" s="746">
        <v>25</v>
      </c>
      <c r="F13" s="746">
        <v>45</v>
      </c>
      <c r="G13" s="746">
        <v>8</v>
      </c>
      <c r="H13" s="746">
        <v>42</v>
      </c>
      <c r="I13" s="746">
        <v>74</v>
      </c>
      <c r="J13" s="746">
        <v>324</v>
      </c>
      <c r="K13" s="746">
        <v>30</v>
      </c>
      <c r="L13" s="746">
        <v>133</v>
      </c>
      <c r="M13" s="746">
        <v>4</v>
      </c>
      <c r="N13" s="746">
        <v>20</v>
      </c>
      <c r="O13" s="746">
        <v>24</v>
      </c>
      <c r="P13" s="746">
        <v>216</v>
      </c>
      <c r="Q13" s="746">
        <v>1</v>
      </c>
      <c r="R13" s="746">
        <v>6</v>
      </c>
      <c r="S13" s="746">
        <v>4</v>
      </c>
      <c r="T13" s="746">
        <v>31</v>
      </c>
      <c r="U13" s="746" t="s">
        <v>1020</v>
      </c>
      <c r="V13" s="745" t="s">
        <v>1020</v>
      </c>
      <c r="W13" s="750"/>
      <c r="X13" s="749" t="s">
        <v>193</v>
      </c>
    </row>
    <row r="14" spans="1:24" s="742" customFormat="1" ht="15" customHeight="1">
      <c r="A14" s="749"/>
      <c r="B14" s="751" t="s">
        <v>192</v>
      </c>
      <c r="C14" s="746">
        <v>1</v>
      </c>
      <c r="D14" s="746">
        <v>8</v>
      </c>
      <c r="E14" s="746">
        <v>5</v>
      </c>
      <c r="F14" s="746">
        <v>11</v>
      </c>
      <c r="G14" s="746">
        <v>5</v>
      </c>
      <c r="H14" s="746">
        <v>11</v>
      </c>
      <c r="I14" s="746">
        <v>7</v>
      </c>
      <c r="J14" s="746">
        <v>73</v>
      </c>
      <c r="K14" s="746">
        <v>7</v>
      </c>
      <c r="L14" s="746">
        <v>24</v>
      </c>
      <c r="M14" s="746">
        <v>3</v>
      </c>
      <c r="N14" s="746">
        <v>42</v>
      </c>
      <c r="O14" s="746">
        <v>5</v>
      </c>
      <c r="P14" s="746">
        <v>183</v>
      </c>
      <c r="Q14" s="746" t="s">
        <v>432</v>
      </c>
      <c r="R14" s="746" t="s">
        <v>432</v>
      </c>
      <c r="S14" s="746">
        <v>6</v>
      </c>
      <c r="T14" s="746">
        <v>44</v>
      </c>
      <c r="U14" s="746" t="s">
        <v>1020</v>
      </c>
      <c r="V14" s="745" t="s">
        <v>1020</v>
      </c>
      <c r="W14" s="750"/>
      <c r="X14" s="749" t="s">
        <v>192</v>
      </c>
    </row>
    <row r="15" spans="1:24" s="742" customFormat="1" ht="15" customHeight="1">
      <c r="A15" s="749"/>
      <c r="B15" s="751" t="s">
        <v>191</v>
      </c>
      <c r="C15" s="746">
        <v>1</v>
      </c>
      <c r="D15" s="746">
        <v>2</v>
      </c>
      <c r="E15" s="746">
        <v>17</v>
      </c>
      <c r="F15" s="746">
        <v>35</v>
      </c>
      <c r="G15" s="746">
        <v>2</v>
      </c>
      <c r="H15" s="746">
        <v>6</v>
      </c>
      <c r="I15" s="746">
        <v>19</v>
      </c>
      <c r="J15" s="746">
        <v>84</v>
      </c>
      <c r="K15" s="746">
        <v>8</v>
      </c>
      <c r="L15" s="746">
        <v>18</v>
      </c>
      <c r="M15" s="746">
        <v>3</v>
      </c>
      <c r="N15" s="746">
        <v>41</v>
      </c>
      <c r="O15" s="746">
        <v>11</v>
      </c>
      <c r="P15" s="746">
        <v>157</v>
      </c>
      <c r="Q15" s="746" t="s">
        <v>432</v>
      </c>
      <c r="R15" s="746" t="s">
        <v>432</v>
      </c>
      <c r="S15" s="746">
        <v>3</v>
      </c>
      <c r="T15" s="746">
        <v>53</v>
      </c>
      <c r="U15" s="746" t="s">
        <v>1020</v>
      </c>
      <c r="V15" s="745" t="s">
        <v>1020</v>
      </c>
      <c r="W15" s="750"/>
      <c r="X15" s="749" t="s">
        <v>191</v>
      </c>
    </row>
    <row r="16" spans="1:24" s="742" customFormat="1" ht="15" customHeight="1">
      <c r="A16" s="749"/>
      <c r="B16" s="751" t="s">
        <v>190</v>
      </c>
      <c r="C16" s="746">
        <v>1</v>
      </c>
      <c r="D16" s="746">
        <v>10</v>
      </c>
      <c r="E16" s="746">
        <v>25</v>
      </c>
      <c r="F16" s="746">
        <v>46</v>
      </c>
      <c r="G16" s="746">
        <v>4</v>
      </c>
      <c r="H16" s="746">
        <v>12</v>
      </c>
      <c r="I16" s="746">
        <v>64</v>
      </c>
      <c r="J16" s="746">
        <v>256</v>
      </c>
      <c r="K16" s="746">
        <v>5</v>
      </c>
      <c r="L16" s="746">
        <v>37</v>
      </c>
      <c r="M16" s="746">
        <v>2</v>
      </c>
      <c r="N16" s="746">
        <v>7</v>
      </c>
      <c r="O16" s="746">
        <v>16</v>
      </c>
      <c r="P16" s="746">
        <v>152</v>
      </c>
      <c r="Q16" s="746" t="s">
        <v>432</v>
      </c>
      <c r="R16" s="746" t="s">
        <v>432</v>
      </c>
      <c r="S16" s="746">
        <v>5</v>
      </c>
      <c r="T16" s="746">
        <v>12</v>
      </c>
      <c r="U16" s="746" t="s">
        <v>1020</v>
      </c>
      <c r="V16" s="745" t="s">
        <v>1020</v>
      </c>
      <c r="W16" s="750"/>
      <c r="X16" s="749" t="s">
        <v>190</v>
      </c>
    </row>
    <row r="17" spans="1:24" s="742" customFormat="1" ht="15" customHeight="1">
      <c r="A17" s="749"/>
      <c r="B17" s="751" t="s">
        <v>189</v>
      </c>
      <c r="C17" s="746">
        <v>1</v>
      </c>
      <c r="D17" s="746">
        <v>18</v>
      </c>
      <c r="E17" s="746">
        <v>6</v>
      </c>
      <c r="F17" s="746">
        <v>22</v>
      </c>
      <c r="G17" s="746">
        <v>3</v>
      </c>
      <c r="H17" s="746">
        <v>34</v>
      </c>
      <c r="I17" s="746">
        <v>20</v>
      </c>
      <c r="J17" s="746">
        <v>327</v>
      </c>
      <c r="K17" s="746">
        <v>5</v>
      </c>
      <c r="L17" s="746">
        <v>25</v>
      </c>
      <c r="M17" s="746" t="s">
        <v>432</v>
      </c>
      <c r="N17" s="746" t="s">
        <v>432</v>
      </c>
      <c r="O17" s="746">
        <v>11</v>
      </c>
      <c r="P17" s="746">
        <v>738</v>
      </c>
      <c r="Q17" s="746">
        <v>1</v>
      </c>
      <c r="R17" s="746">
        <v>9</v>
      </c>
      <c r="S17" s="746">
        <v>8</v>
      </c>
      <c r="T17" s="746">
        <v>152</v>
      </c>
      <c r="U17" s="746" t="s">
        <v>1020</v>
      </c>
      <c r="V17" s="745" t="s">
        <v>1020</v>
      </c>
      <c r="W17" s="750"/>
      <c r="X17" s="749" t="s">
        <v>189</v>
      </c>
    </row>
    <row r="18" spans="1:24" s="742" customFormat="1" ht="15" customHeight="1">
      <c r="A18" s="749"/>
      <c r="B18" s="751" t="s">
        <v>188</v>
      </c>
      <c r="C18" s="746" t="s">
        <v>432</v>
      </c>
      <c r="D18" s="746" t="s">
        <v>432</v>
      </c>
      <c r="E18" s="746">
        <v>12</v>
      </c>
      <c r="F18" s="746">
        <v>56</v>
      </c>
      <c r="G18" s="746">
        <v>8</v>
      </c>
      <c r="H18" s="746">
        <v>24</v>
      </c>
      <c r="I18" s="746">
        <v>20</v>
      </c>
      <c r="J18" s="746">
        <v>102</v>
      </c>
      <c r="K18" s="746">
        <v>9</v>
      </c>
      <c r="L18" s="746">
        <v>52</v>
      </c>
      <c r="M18" s="746">
        <v>4</v>
      </c>
      <c r="N18" s="746">
        <v>46</v>
      </c>
      <c r="O18" s="746">
        <v>20</v>
      </c>
      <c r="P18" s="746">
        <v>263</v>
      </c>
      <c r="Q18" s="746" t="s">
        <v>432</v>
      </c>
      <c r="R18" s="746" t="s">
        <v>432</v>
      </c>
      <c r="S18" s="746">
        <v>5</v>
      </c>
      <c r="T18" s="746">
        <v>38</v>
      </c>
      <c r="U18" s="746" t="s">
        <v>1020</v>
      </c>
      <c r="V18" s="745" t="s">
        <v>1020</v>
      </c>
      <c r="W18" s="750"/>
      <c r="X18" s="749" t="s">
        <v>188</v>
      </c>
    </row>
    <row r="19" spans="1:24" s="742" customFormat="1" ht="15" customHeight="1">
      <c r="A19" s="749"/>
      <c r="B19" s="751" t="s">
        <v>187</v>
      </c>
      <c r="C19" s="746">
        <v>4</v>
      </c>
      <c r="D19" s="746">
        <v>45</v>
      </c>
      <c r="E19" s="746">
        <v>12</v>
      </c>
      <c r="F19" s="746">
        <v>24</v>
      </c>
      <c r="G19" s="746">
        <v>5</v>
      </c>
      <c r="H19" s="746">
        <v>22</v>
      </c>
      <c r="I19" s="746">
        <v>43</v>
      </c>
      <c r="J19" s="746">
        <v>169</v>
      </c>
      <c r="K19" s="746">
        <v>21</v>
      </c>
      <c r="L19" s="746">
        <v>102</v>
      </c>
      <c r="M19" s="746">
        <v>6</v>
      </c>
      <c r="N19" s="746">
        <v>13</v>
      </c>
      <c r="O19" s="746">
        <v>15</v>
      </c>
      <c r="P19" s="746">
        <v>150</v>
      </c>
      <c r="Q19" s="746" t="s">
        <v>432</v>
      </c>
      <c r="R19" s="746" t="s">
        <v>432</v>
      </c>
      <c r="S19" s="746">
        <v>9</v>
      </c>
      <c r="T19" s="746">
        <v>37</v>
      </c>
      <c r="U19" s="746" t="s">
        <v>1020</v>
      </c>
      <c r="V19" s="745" t="s">
        <v>1020</v>
      </c>
      <c r="W19" s="750"/>
      <c r="X19" s="749" t="s">
        <v>187</v>
      </c>
    </row>
    <row r="20" spans="1:24" s="742" customFormat="1" ht="15" customHeight="1">
      <c r="A20" s="749"/>
      <c r="B20" s="751" t="s">
        <v>186</v>
      </c>
      <c r="C20" s="746">
        <v>1</v>
      </c>
      <c r="D20" s="746">
        <v>19</v>
      </c>
      <c r="E20" s="746">
        <v>18</v>
      </c>
      <c r="F20" s="746">
        <v>50</v>
      </c>
      <c r="G20" s="746">
        <v>5</v>
      </c>
      <c r="H20" s="746">
        <v>14</v>
      </c>
      <c r="I20" s="746">
        <v>13</v>
      </c>
      <c r="J20" s="746">
        <v>34</v>
      </c>
      <c r="K20" s="746">
        <v>7</v>
      </c>
      <c r="L20" s="746">
        <v>58</v>
      </c>
      <c r="M20" s="746">
        <v>6</v>
      </c>
      <c r="N20" s="746">
        <v>66</v>
      </c>
      <c r="O20" s="746">
        <v>19</v>
      </c>
      <c r="P20" s="746">
        <v>273</v>
      </c>
      <c r="Q20" s="746">
        <v>1</v>
      </c>
      <c r="R20" s="746">
        <v>8</v>
      </c>
      <c r="S20" s="746">
        <v>9</v>
      </c>
      <c r="T20" s="746">
        <v>42</v>
      </c>
      <c r="U20" s="746" t="s">
        <v>1020</v>
      </c>
      <c r="V20" s="745" t="s">
        <v>1020</v>
      </c>
      <c r="W20" s="750"/>
      <c r="X20" s="749" t="s">
        <v>186</v>
      </c>
    </row>
    <row r="21" spans="1:24" s="742" customFormat="1" ht="15" customHeight="1">
      <c r="A21" s="749"/>
      <c r="B21" s="751"/>
      <c r="C21" s="746" t="s">
        <v>431</v>
      </c>
      <c r="D21" s="746" t="s">
        <v>431</v>
      </c>
      <c r="E21" s="746" t="s">
        <v>431</v>
      </c>
      <c r="F21" s="746" t="s">
        <v>431</v>
      </c>
      <c r="G21" s="746" t="s">
        <v>431</v>
      </c>
      <c r="H21" s="746" t="s">
        <v>431</v>
      </c>
      <c r="I21" s="746" t="s">
        <v>431</v>
      </c>
      <c r="J21" s="746" t="s">
        <v>431</v>
      </c>
      <c r="K21" s="746" t="s">
        <v>431</v>
      </c>
      <c r="L21" s="746" t="s">
        <v>431</v>
      </c>
      <c r="M21" s="746" t="s">
        <v>431</v>
      </c>
      <c r="N21" s="746" t="s">
        <v>431</v>
      </c>
      <c r="O21" s="746" t="s">
        <v>431</v>
      </c>
      <c r="P21" s="746" t="s">
        <v>431</v>
      </c>
      <c r="Q21" s="746" t="s">
        <v>431</v>
      </c>
      <c r="R21" s="746" t="s">
        <v>431</v>
      </c>
      <c r="S21" s="746" t="s">
        <v>431</v>
      </c>
      <c r="T21" s="746" t="s">
        <v>431</v>
      </c>
      <c r="U21" s="746" t="s">
        <v>431</v>
      </c>
      <c r="V21" s="745" t="s">
        <v>431</v>
      </c>
      <c r="W21" s="756"/>
      <c r="X21" s="749"/>
    </row>
    <row r="22" spans="1:24" s="752" customFormat="1" ht="15" customHeight="1">
      <c r="A22" s="3239" t="s">
        <v>1086</v>
      </c>
      <c r="B22" s="3240"/>
      <c r="C22" s="754">
        <v>2</v>
      </c>
      <c r="D22" s="754">
        <v>5</v>
      </c>
      <c r="E22" s="754">
        <v>39</v>
      </c>
      <c r="F22" s="754">
        <v>93</v>
      </c>
      <c r="G22" s="754">
        <v>8</v>
      </c>
      <c r="H22" s="754">
        <v>35</v>
      </c>
      <c r="I22" s="754">
        <v>43</v>
      </c>
      <c r="J22" s="754">
        <v>262</v>
      </c>
      <c r="K22" s="754">
        <v>34</v>
      </c>
      <c r="L22" s="754">
        <v>120</v>
      </c>
      <c r="M22" s="754">
        <v>5</v>
      </c>
      <c r="N22" s="754">
        <v>111</v>
      </c>
      <c r="O22" s="754">
        <v>31</v>
      </c>
      <c r="P22" s="754">
        <v>536</v>
      </c>
      <c r="Q22" s="754">
        <v>1</v>
      </c>
      <c r="R22" s="754">
        <v>5</v>
      </c>
      <c r="S22" s="754">
        <v>14</v>
      </c>
      <c r="T22" s="754">
        <v>473</v>
      </c>
      <c r="U22" s="754" t="s">
        <v>1020</v>
      </c>
      <c r="V22" s="753" t="s">
        <v>1020</v>
      </c>
      <c r="W22" s="3239" t="s">
        <v>1086</v>
      </c>
      <c r="X22" s="3239"/>
    </row>
    <row r="23" spans="1:24" s="742" customFormat="1" ht="15" customHeight="1">
      <c r="A23" s="749"/>
      <c r="B23" s="751" t="s">
        <v>185</v>
      </c>
      <c r="C23" s="746" t="s">
        <v>432</v>
      </c>
      <c r="D23" s="746" t="s">
        <v>432</v>
      </c>
      <c r="E23" s="746">
        <v>6</v>
      </c>
      <c r="F23" s="746">
        <v>31</v>
      </c>
      <c r="G23" s="746">
        <v>1</v>
      </c>
      <c r="H23" s="746">
        <v>10</v>
      </c>
      <c r="I23" s="746">
        <v>2</v>
      </c>
      <c r="J23" s="746">
        <v>69</v>
      </c>
      <c r="K23" s="746">
        <v>3</v>
      </c>
      <c r="L23" s="746">
        <v>25</v>
      </c>
      <c r="M23" s="746">
        <v>2</v>
      </c>
      <c r="N23" s="746">
        <v>98</v>
      </c>
      <c r="O23" s="746">
        <v>5</v>
      </c>
      <c r="P23" s="746">
        <v>21</v>
      </c>
      <c r="Q23" s="746" t="s">
        <v>432</v>
      </c>
      <c r="R23" s="746" t="s">
        <v>432</v>
      </c>
      <c r="S23" s="746">
        <v>4</v>
      </c>
      <c r="T23" s="746">
        <v>18</v>
      </c>
      <c r="U23" s="746" t="s">
        <v>1020</v>
      </c>
      <c r="V23" s="745" t="s">
        <v>1020</v>
      </c>
      <c r="W23" s="750"/>
      <c r="X23" s="749" t="s">
        <v>185</v>
      </c>
    </row>
    <row r="24" spans="1:24" s="742" customFormat="1" ht="15" customHeight="1">
      <c r="A24" s="749"/>
      <c r="B24" s="751" t="s">
        <v>184</v>
      </c>
      <c r="C24" s="746">
        <v>1</v>
      </c>
      <c r="D24" s="746">
        <v>3</v>
      </c>
      <c r="E24" s="746">
        <v>12</v>
      </c>
      <c r="F24" s="746">
        <v>27</v>
      </c>
      <c r="G24" s="746">
        <v>1</v>
      </c>
      <c r="H24" s="746">
        <v>11</v>
      </c>
      <c r="I24" s="746">
        <v>4</v>
      </c>
      <c r="J24" s="746">
        <v>26</v>
      </c>
      <c r="K24" s="746">
        <v>5</v>
      </c>
      <c r="L24" s="746">
        <v>10</v>
      </c>
      <c r="M24" s="746">
        <v>1</v>
      </c>
      <c r="N24" s="746">
        <v>3</v>
      </c>
      <c r="O24" s="746">
        <v>3</v>
      </c>
      <c r="P24" s="746">
        <v>10</v>
      </c>
      <c r="Q24" s="746" t="s">
        <v>432</v>
      </c>
      <c r="R24" s="746" t="s">
        <v>432</v>
      </c>
      <c r="S24" s="746">
        <v>5</v>
      </c>
      <c r="T24" s="746">
        <v>347</v>
      </c>
      <c r="U24" s="746" t="s">
        <v>1020</v>
      </c>
      <c r="V24" s="745" t="s">
        <v>1020</v>
      </c>
      <c r="W24" s="750"/>
      <c r="X24" s="749" t="s">
        <v>184</v>
      </c>
    </row>
    <row r="25" spans="1:24" s="742" customFormat="1" ht="15" customHeight="1">
      <c r="A25" s="749"/>
      <c r="B25" s="751" t="s">
        <v>183</v>
      </c>
      <c r="C25" s="746" t="s">
        <v>432</v>
      </c>
      <c r="D25" s="746" t="s">
        <v>432</v>
      </c>
      <c r="E25" s="746">
        <v>13</v>
      </c>
      <c r="F25" s="746">
        <v>22</v>
      </c>
      <c r="G25" s="746">
        <v>6</v>
      </c>
      <c r="H25" s="746">
        <v>14</v>
      </c>
      <c r="I25" s="746">
        <v>22</v>
      </c>
      <c r="J25" s="746">
        <v>107</v>
      </c>
      <c r="K25" s="746">
        <v>13</v>
      </c>
      <c r="L25" s="746">
        <v>43</v>
      </c>
      <c r="M25" s="746" t="s">
        <v>432</v>
      </c>
      <c r="N25" s="746" t="s">
        <v>432</v>
      </c>
      <c r="O25" s="746">
        <v>13</v>
      </c>
      <c r="P25" s="746">
        <v>115</v>
      </c>
      <c r="Q25" s="746">
        <v>1</v>
      </c>
      <c r="R25" s="746">
        <v>5</v>
      </c>
      <c r="S25" s="746">
        <v>5</v>
      </c>
      <c r="T25" s="746">
        <v>108</v>
      </c>
      <c r="U25" s="746" t="s">
        <v>1020</v>
      </c>
      <c r="V25" s="745" t="s">
        <v>1020</v>
      </c>
      <c r="W25" s="750"/>
      <c r="X25" s="749" t="s">
        <v>183</v>
      </c>
    </row>
    <row r="26" spans="1:24" s="742" customFormat="1" ht="15" customHeight="1">
      <c r="A26" s="749"/>
      <c r="B26" s="751" t="s">
        <v>182</v>
      </c>
      <c r="C26" s="746">
        <v>1</v>
      </c>
      <c r="D26" s="746">
        <v>2</v>
      </c>
      <c r="E26" s="746">
        <v>8</v>
      </c>
      <c r="F26" s="746">
        <v>13</v>
      </c>
      <c r="G26" s="746" t="s">
        <v>432</v>
      </c>
      <c r="H26" s="746" t="s">
        <v>432</v>
      </c>
      <c r="I26" s="746">
        <v>15</v>
      </c>
      <c r="J26" s="746">
        <v>60</v>
      </c>
      <c r="K26" s="746">
        <v>13</v>
      </c>
      <c r="L26" s="746">
        <v>42</v>
      </c>
      <c r="M26" s="746">
        <v>2</v>
      </c>
      <c r="N26" s="746">
        <v>10</v>
      </c>
      <c r="O26" s="746">
        <v>10</v>
      </c>
      <c r="P26" s="746">
        <v>390</v>
      </c>
      <c r="Q26" s="746" t="s">
        <v>432</v>
      </c>
      <c r="R26" s="746" t="s">
        <v>432</v>
      </c>
      <c r="S26" s="746" t="s">
        <v>432</v>
      </c>
      <c r="T26" s="746" t="s">
        <v>432</v>
      </c>
      <c r="U26" s="746" t="s">
        <v>1020</v>
      </c>
      <c r="V26" s="745" t="s">
        <v>1020</v>
      </c>
      <c r="W26" s="750"/>
      <c r="X26" s="749" t="s">
        <v>182</v>
      </c>
    </row>
    <row r="27" spans="1:24" s="742" customFormat="1" ht="15" customHeight="1">
      <c r="A27" s="749"/>
      <c r="B27" s="751"/>
      <c r="C27" s="746" t="s">
        <v>431</v>
      </c>
      <c r="D27" s="746" t="s">
        <v>431</v>
      </c>
      <c r="E27" s="746" t="s">
        <v>431</v>
      </c>
      <c r="F27" s="746" t="s">
        <v>431</v>
      </c>
      <c r="G27" s="746" t="s">
        <v>431</v>
      </c>
      <c r="H27" s="746" t="s">
        <v>431</v>
      </c>
      <c r="I27" s="746" t="s">
        <v>431</v>
      </c>
      <c r="J27" s="746" t="s">
        <v>431</v>
      </c>
      <c r="K27" s="746" t="s">
        <v>431</v>
      </c>
      <c r="L27" s="746" t="s">
        <v>431</v>
      </c>
      <c r="M27" s="746" t="s">
        <v>431</v>
      </c>
      <c r="N27" s="746" t="s">
        <v>431</v>
      </c>
      <c r="O27" s="746" t="s">
        <v>431</v>
      </c>
      <c r="P27" s="746" t="s">
        <v>431</v>
      </c>
      <c r="Q27" s="746" t="s">
        <v>431</v>
      </c>
      <c r="R27" s="746" t="s">
        <v>431</v>
      </c>
      <c r="S27" s="746" t="s">
        <v>431</v>
      </c>
      <c r="T27" s="746" t="s">
        <v>431</v>
      </c>
      <c r="U27" s="746" t="s">
        <v>431</v>
      </c>
      <c r="V27" s="745" t="s">
        <v>431</v>
      </c>
      <c r="W27" s="756"/>
      <c r="X27" s="749"/>
    </row>
    <row r="28" spans="1:24" s="759" customFormat="1" ht="15" customHeight="1">
      <c r="A28" s="3239" t="s">
        <v>1085</v>
      </c>
      <c r="B28" s="3240"/>
      <c r="C28" s="754">
        <v>8</v>
      </c>
      <c r="D28" s="754">
        <v>109</v>
      </c>
      <c r="E28" s="754">
        <v>44</v>
      </c>
      <c r="F28" s="754">
        <v>73</v>
      </c>
      <c r="G28" s="754">
        <v>11</v>
      </c>
      <c r="H28" s="754">
        <v>60</v>
      </c>
      <c r="I28" s="754">
        <v>45</v>
      </c>
      <c r="J28" s="754">
        <v>164</v>
      </c>
      <c r="K28" s="754">
        <v>43</v>
      </c>
      <c r="L28" s="754">
        <v>196</v>
      </c>
      <c r="M28" s="754">
        <v>14</v>
      </c>
      <c r="N28" s="754">
        <v>61</v>
      </c>
      <c r="O28" s="754">
        <v>35</v>
      </c>
      <c r="P28" s="754">
        <v>425</v>
      </c>
      <c r="Q28" s="754">
        <v>1</v>
      </c>
      <c r="R28" s="754">
        <v>5</v>
      </c>
      <c r="S28" s="754">
        <v>25</v>
      </c>
      <c r="T28" s="754">
        <v>80</v>
      </c>
      <c r="U28" s="754" t="s">
        <v>1020</v>
      </c>
      <c r="V28" s="753" t="s">
        <v>1020</v>
      </c>
      <c r="W28" s="3239" t="s">
        <v>1085</v>
      </c>
      <c r="X28" s="3239"/>
    </row>
    <row r="29" spans="1:24" s="742" customFormat="1" ht="15" customHeight="1">
      <c r="A29" s="749"/>
      <c r="B29" s="751" t="s">
        <v>181</v>
      </c>
      <c r="C29" s="746">
        <v>2</v>
      </c>
      <c r="D29" s="746">
        <v>2</v>
      </c>
      <c r="E29" s="746">
        <v>20</v>
      </c>
      <c r="F29" s="746">
        <v>38</v>
      </c>
      <c r="G29" s="746">
        <v>5</v>
      </c>
      <c r="H29" s="746">
        <v>18</v>
      </c>
      <c r="I29" s="746">
        <v>19</v>
      </c>
      <c r="J29" s="746">
        <v>55</v>
      </c>
      <c r="K29" s="746">
        <v>14</v>
      </c>
      <c r="L29" s="746">
        <v>37</v>
      </c>
      <c r="M29" s="746">
        <v>5</v>
      </c>
      <c r="N29" s="746">
        <v>42</v>
      </c>
      <c r="O29" s="746">
        <v>15</v>
      </c>
      <c r="P29" s="746">
        <v>117</v>
      </c>
      <c r="Q29" s="746" t="s">
        <v>432</v>
      </c>
      <c r="R29" s="746" t="s">
        <v>432</v>
      </c>
      <c r="S29" s="746">
        <v>3</v>
      </c>
      <c r="T29" s="746">
        <v>6</v>
      </c>
      <c r="U29" s="746" t="s">
        <v>1020</v>
      </c>
      <c r="V29" s="745" t="s">
        <v>1020</v>
      </c>
      <c r="W29" s="750"/>
      <c r="X29" s="749" t="s">
        <v>181</v>
      </c>
    </row>
    <row r="30" spans="1:24" s="742" customFormat="1" ht="15" customHeight="1">
      <c r="A30" s="749"/>
      <c r="B30" s="751" t="s">
        <v>180</v>
      </c>
      <c r="C30" s="746">
        <v>5</v>
      </c>
      <c r="D30" s="746">
        <v>105</v>
      </c>
      <c r="E30" s="746">
        <v>2</v>
      </c>
      <c r="F30" s="746">
        <v>2</v>
      </c>
      <c r="G30" s="746">
        <v>1</v>
      </c>
      <c r="H30" s="746">
        <v>8</v>
      </c>
      <c r="I30" s="746">
        <v>12</v>
      </c>
      <c r="J30" s="746">
        <v>67</v>
      </c>
      <c r="K30" s="746">
        <v>14</v>
      </c>
      <c r="L30" s="746">
        <v>102</v>
      </c>
      <c r="M30" s="746">
        <v>4</v>
      </c>
      <c r="N30" s="746">
        <v>10</v>
      </c>
      <c r="O30" s="746">
        <v>5</v>
      </c>
      <c r="P30" s="746">
        <v>28</v>
      </c>
      <c r="Q30" s="746" t="s">
        <v>432</v>
      </c>
      <c r="R30" s="746" t="s">
        <v>432</v>
      </c>
      <c r="S30" s="746">
        <v>5</v>
      </c>
      <c r="T30" s="746">
        <v>20</v>
      </c>
      <c r="U30" s="746" t="s">
        <v>1020</v>
      </c>
      <c r="V30" s="745" t="s">
        <v>1020</v>
      </c>
      <c r="W30" s="750"/>
      <c r="X30" s="749" t="s">
        <v>180</v>
      </c>
    </row>
    <row r="31" spans="1:24" s="742" customFormat="1" ht="15" customHeight="1">
      <c r="A31" s="749"/>
      <c r="B31" s="751" t="s">
        <v>179</v>
      </c>
      <c r="C31" s="746" t="s">
        <v>432</v>
      </c>
      <c r="D31" s="746" t="s">
        <v>432</v>
      </c>
      <c r="E31" s="746">
        <v>7</v>
      </c>
      <c r="F31" s="746">
        <v>7</v>
      </c>
      <c r="G31" s="746">
        <v>3</v>
      </c>
      <c r="H31" s="746">
        <v>6</v>
      </c>
      <c r="I31" s="746">
        <v>4</v>
      </c>
      <c r="J31" s="746">
        <v>12</v>
      </c>
      <c r="K31" s="746">
        <v>3</v>
      </c>
      <c r="L31" s="746">
        <v>6</v>
      </c>
      <c r="M31" s="746">
        <v>2</v>
      </c>
      <c r="N31" s="746">
        <v>3</v>
      </c>
      <c r="O31" s="746">
        <v>2</v>
      </c>
      <c r="P31" s="746">
        <v>3</v>
      </c>
      <c r="Q31" s="746" t="s">
        <v>432</v>
      </c>
      <c r="R31" s="746" t="s">
        <v>432</v>
      </c>
      <c r="S31" s="746">
        <v>4</v>
      </c>
      <c r="T31" s="746">
        <v>17</v>
      </c>
      <c r="U31" s="746" t="s">
        <v>1020</v>
      </c>
      <c r="V31" s="745" t="s">
        <v>1020</v>
      </c>
      <c r="W31" s="750"/>
      <c r="X31" s="749" t="s">
        <v>179</v>
      </c>
    </row>
    <row r="32" spans="1:24" s="742" customFormat="1" ht="15" customHeight="1">
      <c r="A32" s="749"/>
      <c r="B32" s="751" t="s">
        <v>178</v>
      </c>
      <c r="C32" s="746">
        <v>1</v>
      </c>
      <c r="D32" s="746">
        <v>2</v>
      </c>
      <c r="E32" s="746">
        <v>11</v>
      </c>
      <c r="F32" s="746">
        <v>20</v>
      </c>
      <c r="G32" s="746" t="s">
        <v>432</v>
      </c>
      <c r="H32" s="746" t="s">
        <v>432</v>
      </c>
      <c r="I32" s="746">
        <v>4</v>
      </c>
      <c r="J32" s="746">
        <v>11</v>
      </c>
      <c r="K32" s="746">
        <v>8</v>
      </c>
      <c r="L32" s="746">
        <v>13</v>
      </c>
      <c r="M32" s="746">
        <v>2</v>
      </c>
      <c r="N32" s="746">
        <v>5</v>
      </c>
      <c r="O32" s="746">
        <v>8</v>
      </c>
      <c r="P32" s="746">
        <v>67</v>
      </c>
      <c r="Q32" s="746">
        <v>1</v>
      </c>
      <c r="R32" s="746">
        <v>5</v>
      </c>
      <c r="S32" s="746">
        <v>6</v>
      </c>
      <c r="T32" s="746">
        <v>15</v>
      </c>
      <c r="U32" s="746" t="s">
        <v>1020</v>
      </c>
      <c r="V32" s="745" t="s">
        <v>1020</v>
      </c>
      <c r="W32" s="750"/>
      <c r="X32" s="749" t="s">
        <v>178</v>
      </c>
    </row>
    <row r="33" spans="1:24" s="742" customFormat="1" ht="15" customHeight="1">
      <c r="A33" s="749"/>
      <c r="B33" s="751" t="s">
        <v>177</v>
      </c>
      <c r="C33" s="746" t="s">
        <v>432</v>
      </c>
      <c r="D33" s="746" t="s">
        <v>432</v>
      </c>
      <c r="E33" s="746">
        <v>4</v>
      </c>
      <c r="F33" s="746">
        <v>6</v>
      </c>
      <c r="G33" s="746">
        <v>2</v>
      </c>
      <c r="H33" s="746">
        <v>28</v>
      </c>
      <c r="I33" s="746">
        <v>6</v>
      </c>
      <c r="J33" s="746">
        <v>19</v>
      </c>
      <c r="K33" s="746">
        <v>4</v>
      </c>
      <c r="L33" s="746">
        <v>38</v>
      </c>
      <c r="M33" s="746">
        <v>1</v>
      </c>
      <c r="N33" s="746">
        <v>1</v>
      </c>
      <c r="O33" s="746">
        <v>5</v>
      </c>
      <c r="P33" s="746">
        <v>210</v>
      </c>
      <c r="Q33" s="746" t="s">
        <v>432</v>
      </c>
      <c r="R33" s="746" t="s">
        <v>432</v>
      </c>
      <c r="S33" s="746">
        <v>7</v>
      </c>
      <c r="T33" s="746">
        <v>22</v>
      </c>
      <c r="U33" s="746" t="s">
        <v>1020</v>
      </c>
      <c r="V33" s="745" t="s">
        <v>1020</v>
      </c>
      <c r="W33" s="750"/>
      <c r="X33" s="749" t="s">
        <v>177</v>
      </c>
    </row>
    <row r="34" spans="1:24" s="742" customFormat="1" ht="15" customHeight="1">
      <c r="A34" s="749"/>
      <c r="B34" s="751"/>
      <c r="C34" s="746" t="s">
        <v>431</v>
      </c>
      <c r="D34" s="746" t="s">
        <v>431</v>
      </c>
      <c r="E34" s="746" t="s">
        <v>431</v>
      </c>
      <c r="F34" s="746" t="s">
        <v>431</v>
      </c>
      <c r="G34" s="746" t="s">
        <v>431</v>
      </c>
      <c r="H34" s="746" t="s">
        <v>431</v>
      </c>
      <c r="I34" s="746" t="s">
        <v>431</v>
      </c>
      <c r="J34" s="746" t="s">
        <v>431</v>
      </c>
      <c r="K34" s="746" t="s">
        <v>431</v>
      </c>
      <c r="L34" s="746" t="s">
        <v>431</v>
      </c>
      <c r="M34" s="746" t="s">
        <v>431</v>
      </c>
      <c r="N34" s="746" t="s">
        <v>431</v>
      </c>
      <c r="O34" s="746" t="s">
        <v>431</v>
      </c>
      <c r="P34" s="746" t="s">
        <v>431</v>
      </c>
      <c r="Q34" s="746" t="s">
        <v>431</v>
      </c>
      <c r="R34" s="746" t="s">
        <v>431</v>
      </c>
      <c r="S34" s="746" t="s">
        <v>431</v>
      </c>
      <c r="T34" s="746" t="s">
        <v>431</v>
      </c>
      <c r="U34" s="746" t="s">
        <v>431</v>
      </c>
      <c r="V34" s="745" t="s">
        <v>431</v>
      </c>
      <c r="W34" s="756"/>
      <c r="X34" s="749"/>
    </row>
    <row r="35" spans="1:24" s="752" customFormat="1" ht="15" customHeight="1">
      <c r="A35" s="3239" t="s">
        <v>1084</v>
      </c>
      <c r="B35" s="3240"/>
      <c r="C35" s="754">
        <v>3</v>
      </c>
      <c r="D35" s="754">
        <v>29</v>
      </c>
      <c r="E35" s="754">
        <v>26</v>
      </c>
      <c r="F35" s="754">
        <v>64</v>
      </c>
      <c r="G35" s="754">
        <v>11</v>
      </c>
      <c r="H35" s="754">
        <v>102</v>
      </c>
      <c r="I35" s="754">
        <v>35</v>
      </c>
      <c r="J35" s="754">
        <v>238</v>
      </c>
      <c r="K35" s="754">
        <v>30</v>
      </c>
      <c r="L35" s="754">
        <v>68</v>
      </c>
      <c r="M35" s="754">
        <v>2</v>
      </c>
      <c r="N35" s="754">
        <v>19</v>
      </c>
      <c r="O35" s="754">
        <v>33</v>
      </c>
      <c r="P35" s="754">
        <v>482</v>
      </c>
      <c r="Q35" s="754">
        <v>1</v>
      </c>
      <c r="R35" s="754">
        <v>7</v>
      </c>
      <c r="S35" s="754">
        <v>17</v>
      </c>
      <c r="T35" s="754">
        <v>80</v>
      </c>
      <c r="U35" s="754" t="s">
        <v>1020</v>
      </c>
      <c r="V35" s="753" t="s">
        <v>1020</v>
      </c>
      <c r="W35" s="3239" t="s">
        <v>1084</v>
      </c>
      <c r="X35" s="3239"/>
    </row>
    <row r="36" spans="1:24" s="742" customFormat="1" ht="15" customHeight="1">
      <c r="A36" s="749"/>
      <c r="B36" s="751" t="s">
        <v>176</v>
      </c>
      <c r="C36" s="746" t="s">
        <v>432</v>
      </c>
      <c r="D36" s="746" t="s">
        <v>432</v>
      </c>
      <c r="E36" s="746">
        <v>2</v>
      </c>
      <c r="F36" s="746">
        <v>11</v>
      </c>
      <c r="G36" s="746" t="s">
        <v>432</v>
      </c>
      <c r="H36" s="746" t="s">
        <v>432</v>
      </c>
      <c r="I36" s="746">
        <v>5</v>
      </c>
      <c r="J36" s="746">
        <v>56</v>
      </c>
      <c r="K36" s="746">
        <v>2</v>
      </c>
      <c r="L36" s="746">
        <v>2</v>
      </c>
      <c r="M36" s="746">
        <v>1</v>
      </c>
      <c r="N36" s="746">
        <v>18</v>
      </c>
      <c r="O36" s="746">
        <v>5</v>
      </c>
      <c r="P36" s="746">
        <v>26</v>
      </c>
      <c r="Q36" s="746" t="s">
        <v>432</v>
      </c>
      <c r="R36" s="746" t="s">
        <v>432</v>
      </c>
      <c r="S36" s="746">
        <v>7</v>
      </c>
      <c r="T36" s="746">
        <v>45</v>
      </c>
      <c r="U36" s="746" t="s">
        <v>1020</v>
      </c>
      <c r="V36" s="745" t="s">
        <v>1020</v>
      </c>
      <c r="W36" s="750"/>
      <c r="X36" s="749" t="s">
        <v>176</v>
      </c>
    </row>
    <row r="37" spans="1:24" s="742" customFormat="1" ht="15" customHeight="1">
      <c r="A37" s="749"/>
      <c r="B37" s="751" t="s">
        <v>175</v>
      </c>
      <c r="C37" s="746" t="s">
        <v>432</v>
      </c>
      <c r="D37" s="746" t="s">
        <v>432</v>
      </c>
      <c r="E37" s="746">
        <v>3</v>
      </c>
      <c r="F37" s="746">
        <v>7</v>
      </c>
      <c r="G37" s="746">
        <v>1</v>
      </c>
      <c r="H37" s="746">
        <v>2</v>
      </c>
      <c r="I37" s="746">
        <v>6</v>
      </c>
      <c r="J37" s="746">
        <v>105</v>
      </c>
      <c r="K37" s="746">
        <v>4</v>
      </c>
      <c r="L37" s="746">
        <v>8</v>
      </c>
      <c r="M37" s="746" t="s">
        <v>432</v>
      </c>
      <c r="N37" s="746" t="s">
        <v>432</v>
      </c>
      <c r="O37" s="746">
        <v>7</v>
      </c>
      <c r="P37" s="746">
        <v>115</v>
      </c>
      <c r="Q37" s="746" t="s">
        <v>432</v>
      </c>
      <c r="R37" s="746" t="s">
        <v>432</v>
      </c>
      <c r="S37" s="746">
        <v>3</v>
      </c>
      <c r="T37" s="746">
        <v>13</v>
      </c>
      <c r="U37" s="746" t="s">
        <v>1020</v>
      </c>
      <c r="V37" s="745" t="s">
        <v>1020</v>
      </c>
      <c r="W37" s="750"/>
      <c r="X37" s="749" t="s">
        <v>175</v>
      </c>
    </row>
    <row r="38" spans="1:24" s="742" customFormat="1" ht="15" customHeight="1">
      <c r="A38" s="749"/>
      <c r="B38" s="751" t="s">
        <v>174</v>
      </c>
      <c r="C38" s="746">
        <v>1</v>
      </c>
      <c r="D38" s="746">
        <v>2</v>
      </c>
      <c r="E38" s="746">
        <v>8</v>
      </c>
      <c r="F38" s="746">
        <v>19</v>
      </c>
      <c r="G38" s="746">
        <v>2</v>
      </c>
      <c r="H38" s="746">
        <v>10</v>
      </c>
      <c r="I38" s="746">
        <v>13</v>
      </c>
      <c r="J38" s="746">
        <v>54</v>
      </c>
      <c r="K38" s="746">
        <v>9</v>
      </c>
      <c r="L38" s="746">
        <v>24</v>
      </c>
      <c r="M38" s="746">
        <v>1</v>
      </c>
      <c r="N38" s="746">
        <v>1</v>
      </c>
      <c r="O38" s="746">
        <v>9</v>
      </c>
      <c r="P38" s="746">
        <v>120</v>
      </c>
      <c r="Q38" s="746">
        <v>1</v>
      </c>
      <c r="R38" s="746">
        <v>7</v>
      </c>
      <c r="S38" s="746">
        <v>2</v>
      </c>
      <c r="T38" s="746">
        <v>7</v>
      </c>
      <c r="U38" s="746" t="s">
        <v>1020</v>
      </c>
      <c r="V38" s="745" t="s">
        <v>1020</v>
      </c>
      <c r="W38" s="750"/>
      <c r="X38" s="749" t="s">
        <v>174</v>
      </c>
    </row>
    <row r="39" spans="1:24" s="742" customFormat="1" ht="15" customHeight="1">
      <c r="A39" s="749"/>
      <c r="B39" s="751" t="s">
        <v>173</v>
      </c>
      <c r="C39" s="746">
        <v>2</v>
      </c>
      <c r="D39" s="746">
        <v>27</v>
      </c>
      <c r="E39" s="746">
        <v>13</v>
      </c>
      <c r="F39" s="746">
        <v>27</v>
      </c>
      <c r="G39" s="746">
        <v>8</v>
      </c>
      <c r="H39" s="746">
        <v>90</v>
      </c>
      <c r="I39" s="746">
        <v>11</v>
      </c>
      <c r="J39" s="746">
        <v>23</v>
      </c>
      <c r="K39" s="746">
        <v>15</v>
      </c>
      <c r="L39" s="746">
        <v>34</v>
      </c>
      <c r="M39" s="746" t="s">
        <v>432</v>
      </c>
      <c r="N39" s="746" t="s">
        <v>432</v>
      </c>
      <c r="O39" s="746">
        <v>12</v>
      </c>
      <c r="P39" s="746">
        <v>221</v>
      </c>
      <c r="Q39" s="746" t="s">
        <v>432</v>
      </c>
      <c r="R39" s="746" t="s">
        <v>432</v>
      </c>
      <c r="S39" s="746">
        <v>5</v>
      </c>
      <c r="T39" s="746">
        <v>15</v>
      </c>
      <c r="U39" s="746" t="s">
        <v>1020</v>
      </c>
      <c r="V39" s="745" t="s">
        <v>1020</v>
      </c>
      <c r="W39" s="750"/>
      <c r="X39" s="749" t="s">
        <v>173</v>
      </c>
    </row>
    <row r="40" spans="1:24" s="742" customFormat="1" ht="15" customHeight="1">
      <c r="A40" s="749"/>
      <c r="B40" s="751"/>
      <c r="C40" s="746" t="s">
        <v>431</v>
      </c>
      <c r="D40" s="746" t="s">
        <v>431</v>
      </c>
      <c r="E40" s="746" t="s">
        <v>431</v>
      </c>
      <c r="F40" s="746" t="s">
        <v>431</v>
      </c>
      <c r="G40" s="746" t="s">
        <v>431</v>
      </c>
      <c r="H40" s="746" t="s">
        <v>431</v>
      </c>
      <c r="I40" s="746" t="s">
        <v>431</v>
      </c>
      <c r="J40" s="746" t="s">
        <v>431</v>
      </c>
      <c r="K40" s="746" t="s">
        <v>431</v>
      </c>
      <c r="L40" s="746" t="s">
        <v>431</v>
      </c>
      <c r="M40" s="746" t="s">
        <v>431</v>
      </c>
      <c r="N40" s="746" t="s">
        <v>431</v>
      </c>
      <c r="O40" s="746" t="s">
        <v>431</v>
      </c>
      <c r="P40" s="746" t="s">
        <v>431</v>
      </c>
      <c r="Q40" s="746" t="s">
        <v>431</v>
      </c>
      <c r="R40" s="746" t="s">
        <v>431</v>
      </c>
      <c r="S40" s="746" t="s">
        <v>431</v>
      </c>
      <c r="T40" s="746" t="s">
        <v>431</v>
      </c>
      <c r="U40" s="746" t="s">
        <v>431</v>
      </c>
      <c r="V40" s="745" t="s">
        <v>431</v>
      </c>
      <c r="W40" s="756"/>
      <c r="X40" s="749"/>
    </row>
    <row r="41" spans="1:24" s="752" customFormat="1" ht="15" customHeight="1">
      <c r="A41" s="3239" t="s">
        <v>1083</v>
      </c>
      <c r="B41" s="3240"/>
      <c r="C41" s="754" t="s">
        <v>432</v>
      </c>
      <c r="D41" s="754" t="s">
        <v>432</v>
      </c>
      <c r="E41" s="754">
        <v>15</v>
      </c>
      <c r="F41" s="754">
        <v>35</v>
      </c>
      <c r="G41" s="754">
        <v>5</v>
      </c>
      <c r="H41" s="754">
        <v>10</v>
      </c>
      <c r="I41" s="754">
        <v>21</v>
      </c>
      <c r="J41" s="754">
        <v>59</v>
      </c>
      <c r="K41" s="754">
        <v>22</v>
      </c>
      <c r="L41" s="754">
        <v>44</v>
      </c>
      <c r="M41" s="754">
        <v>3</v>
      </c>
      <c r="N41" s="754">
        <v>15</v>
      </c>
      <c r="O41" s="754">
        <v>19</v>
      </c>
      <c r="P41" s="754">
        <v>229</v>
      </c>
      <c r="Q41" s="754">
        <v>1</v>
      </c>
      <c r="R41" s="754">
        <v>12</v>
      </c>
      <c r="S41" s="754">
        <v>11</v>
      </c>
      <c r="T41" s="754">
        <v>62</v>
      </c>
      <c r="U41" s="754" t="s">
        <v>1020</v>
      </c>
      <c r="V41" s="753" t="s">
        <v>1020</v>
      </c>
      <c r="W41" s="3239" t="s">
        <v>1083</v>
      </c>
      <c r="X41" s="3239"/>
    </row>
    <row r="42" spans="1:24" s="742" customFormat="1" ht="15" customHeight="1">
      <c r="A42" s="749"/>
      <c r="B42" s="751" t="s">
        <v>172</v>
      </c>
      <c r="C42" s="746" t="s">
        <v>432</v>
      </c>
      <c r="D42" s="746" t="s">
        <v>432</v>
      </c>
      <c r="E42" s="746">
        <v>4</v>
      </c>
      <c r="F42" s="746">
        <v>6</v>
      </c>
      <c r="G42" s="746">
        <v>4</v>
      </c>
      <c r="H42" s="746">
        <v>9</v>
      </c>
      <c r="I42" s="746">
        <v>6</v>
      </c>
      <c r="J42" s="746">
        <v>12</v>
      </c>
      <c r="K42" s="746">
        <v>7</v>
      </c>
      <c r="L42" s="746">
        <v>13</v>
      </c>
      <c r="M42" s="746" t="s">
        <v>432</v>
      </c>
      <c r="N42" s="746" t="s">
        <v>432</v>
      </c>
      <c r="O42" s="746">
        <v>8</v>
      </c>
      <c r="P42" s="746">
        <v>124</v>
      </c>
      <c r="Q42" s="746" t="s">
        <v>432</v>
      </c>
      <c r="R42" s="746" t="s">
        <v>432</v>
      </c>
      <c r="S42" s="746">
        <v>5</v>
      </c>
      <c r="T42" s="746">
        <v>16</v>
      </c>
      <c r="U42" s="746" t="s">
        <v>1020</v>
      </c>
      <c r="V42" s="745" t="s">
        <v>1020</v>
      </c>
      <c r="W42" s="750"/>
      <c r="X42" s="749" t="s">
        <v>172</v>
      </c>
    </row>
    <row r="43" spans="1:24" s="742" customFormat="1" ht="15" customHeight="1">
      <c r="A43" s="749"/>
      <c r="B43" s="751" t="s">
        <v>171</v>
      </c>
      <c r="C43" s="746" t="s">
        <v>432</v>
      </c>
      <c r="D43" s="746" t="s">
        <v>432</v>
      </c>
      <c r="E43" s="746">
        <v>11</v>
      </c>
      <c r="F43" s="746">
        <v>29</v>
      </c>
      <c r="G43" s="746">
        <v>1</v>
      </c>
      <c r="H43" s="746">
        <v>1</v>
      </c>
      <c r="I43" s="746">
        <v>15</v>
      </c>
      <c r="J43" s="746">
        <v>47</v>
      </c>
      <c r="K43" s="746">
        <v>15</v>
      </c>
      <c r="L43" s="746">
        <v>31</v>
      </c>
      <c r="M43" s="746">
        <v>3</v>
      </c>
      <c r="N43" s="746">
        <v>15</v>
      </c>
      <c r="O43" s="746">
        <v>11</v>
      </c>
      <c r="P43" s="746">
        <v>105</v>
      </c>
      <c r="Q43" s="746">
        <v>1</v>
      </c>
      <c r="R43" s="746">
        <v>12</v>
      </c>
      <c r="S43" s="746">
        <v>6</v>
      </c>
      <c r="T43" s="746">
        <v>46</v>
      </c>
      <c r="U43" s="746" t="s">
        <v>1020</v>
      </c>
      <c r="V43" s="745" t="s">
        <v>1020</v>
      </c>
      <c r="W43" s="750"/>
      <c r="X43" s="749" t="s">
        <v>171</v>
      </c>
    </row>
    <row r="44" spans="1:24" s="742" customFormat="1" ht="15" customHeight="1">
      <c r="A44" s="749"/>
      <c r="B44" s="751"/>
      <c r="C44" s="746" t="s">
        <v>431</v>
      </c>
      <c r="D44" s="746" t="s">
        <v>431</v>
      </c>
      <c r="E44" s="746" t="s">
        <v>431</v>
      </c>
      <c r="F44" s="746" t="s">
        <v>431</v>
      </c>
      <c r="G44" s="746" t="s">
        <v>431</v>
      </c>
      <c r="H44" s="746" t="s">
        <v>431</v>
      </c>
      <c r="I44" s="746" t="s">
        <v>431</v>
      </c>
      <c r="J44" s="746" t="s">
        <v>431</v>
      </c>
      <c r="K44" s="746" t="s">
        <v>431</v>
      </c>
      <c r="L44" s="746" t="s">
        <v>431</v>
      </c>
      <c r="M44" s="746" t="s">
        <v>431</v>
      </c>
      <c r="N44" s="746" t="s">
        <v>431</v>
      </c>
      <c r="O44" s="746" t="s">
        <v>431</v>
      </c>
      <c r="P44" s="746" t="s">
        <v>431</v>
      </c>
      <c r="Q44" s="746" t="s">
        <v>431</v>
      </c>
      <c r="R44" s="746" t="s">
        <v>431</v>
      </c>
      <c r="S44" s="746" t="s">
        <v>431</v>
      </c>
      <c r="T44" s="746" t="s">
        <v>431</v>
      </c>
      <c r="U44" s="746" t="s">
        <v>431</v>
      </c>
      <c r="V44" s="745" t="s">
        <v>431</v>
      </c>
      <c r="W44" s="756"/>
      <c r="X44" s="749"/>
    </row>
    <row r="45" spans="1:24" s="752" customFormat="1" ht="15" customHeight="1">
      <c r="A45" s="3239" t="s">
        <v>1082</v>
      </c>
      <c r="B45" s="3240"/>
      <c r="C45" s="754">
        <v>13</v>
      </c>
      <c r="D45" s="754">
        <v>124</v>
      </c>
      <c r="E45" s="754">
        <v>91</v>
      </c>
      <c r="F45" s="754">
        <v>184</v>
      </c>
      <c r="G45" s="754">
        <v>31</v>
      </c>
      <c r="H45" s="754">
        <v>104</v>
      </c>
      <c r="I45" s="754">
        <v>162</v>
      </c>
      <c r="J45" s="754">
        <v>626</v>
      </c>
      <c r="K45" s="754">
        <v>81</v>
      </c>
      <c r="L45" s="754">
        <v>266</v>
      </c>
      <c r="M45" s="754">
        <v>14</v>
      </c>
      <c r="N45" s="754">
        <v>118</v>
      </c>
      <c r="O45" s="754">
        <v>80</v>
      </c>
      <c r="P45" s="754">
        <v>1868</v>
      </c>
      <c r="Q45" s="754">
        <v>4</v>
      </c>
      <c r="R45" s="754">
        <v>27</v>
      </c>
      <c r="S45" s="754">
        <v>38</v>
      </c>
      <c r="T45" s="754">
        <v>214</v>
      </c>
      <c r="U45" s="754" t="s">
        <v>1020</v>
      </c>
      <c r="V45" s="753" t="s">
        <v>1020</v>
      </c>
      <c r="W45" s="3239" t="s">
        <v>1082</v>
      </c>
      <c r="X45" s="3239"/>
    </row>
    <row r="46" spans="1:24" s="742" customFormat="1" ht="15" customHeight="1">
      <c r="A46" s="749"/>
      <c r="B46" s="751" t="s">
        <v>170</v>
      </c>
      <c r="C46" s="746">
        <v>1</v>
      </c>
      <c r="D46" s="746">
        <v>15</v>
      </c>
      <c r="E46" s="746">
        <v>6</v>
      </c>
      <c r="F46" s="746">
        <v>19</v>
      </c>
      <c r="G46" s="746">
        <v>2</v>
      </c>
      <c r="H46" s="746">
        <v>3</v>
      </c>
      <c r="I46" s="746">
        <v>3</v>
      </c>
      <c r="J46" s="746">
        <v>14</v>
      </c>
      <c r="K46" s="746">
        <v>5</v>
      </c>
      <c r="L46" s="746">
        <v>23</v>
      </c>
      <c r="M46" s="746">
        <v>2</v>
      </c>
      <c r="N46" s="746">
        <v>24</v>
      </c>
      <c r="O46" s="746">
        <v>6</v>
      </c>
      <c r="P46" s="746">
        <v>46</v>
      </c>
      <c r="Q46" s="746">
        <v>1</v>
      </c>
      <c r="R46" s="746">
        <v>4</v>
      </c>
      <c r="S46" s="746">
        <v>2</v>
      </c>
      <c r="T46" s="746">
        <v>9</v>
      </c>
      <c r="U46" s="746" t="s">
        <v>1020</v>
      </c>
      <c r="V46" s="745" t="s">
        <v>1020</v>
      </c>
      <c r="W46" s="750"/>
      <c r="X46" s="749" t="s">
        <v>170</v>
      </c>
    </row>
    <row r="47" spans="1:24" s="742" customFormat="1" ht="15" customHeight="1">
      <c r="A47" s="749"/>
      <c r="B47" s="751" t="s">
        <v>169</v>
      </c>
      <c r="C47" s="746" t="s">
        <v>432</v>
      </c>
      <c r="D47" s="746" t="s">
        <v>432</v>
      </c>
      <c r="E47" s="746">
        <v>10</v>
      </c>
      <c r="F47" s="746">
        <v>22</v>
      </c>
      <c r="G47" s="746">
        <v>9</v>
      </c>
      <c r="H47" s="746">
        <v>39</v>
      </c>
      <c r="I47" s="746">
        <v>14</v>
      </c>
      <c r="J47" s="746">
        <v>38</v>
      </c>
      <c r="K47" s="746">
        <v>16</v>
      </c>
      <c r="L47" s="746">
        <v>39</v>
      </c>
      <c r="M47" s="746">
        <v>2</v>
      </c>
      <c r="N47" s="746">
        <v>3</v>
      </c>
      <c r="O47" s="746">
        <v>15</v>
      </c>
      <c r="P47" s="746">
        <v>360</v>
      </c>
      <c r="Q47" s="746" t="s">
        <v>432</v>
      </c>
      <c r="R47" s="746" t="s">
        <v>432</v>
      </c>
      <c r="S47" s="746">
        <v>7</v>
      </c>
      <c r="T47" s="746">
        <v>41</v>
      </c>
      <c r="U47" s="746" t="s">
        <v>1020</v>
      </c>
      <c r="V47" s="745" t="s">
        <v>1020</v>
      </c>
      <c r="W47" s="750"/>
      <c r="X47" s="749" t="s">
        <v>169</v>
      </c>
    </row>
    <row r="48" spans="1:24" s="742" customFormat="1" ht="15" customHeight="1">
      <c r="A48" s="749"/>
      <c r="B48" s="751" t="s">
        <v>168</v>
      </c>
      <c r="C48" s="746">
        <v>1</v>
      </c>
      <c r="D48" s="746">
        <v>16</v>
      </c>
      <c r="E48" s="746">
        <v>9</v>
      </c>
      <c r="F48" s="746">
        <v>16</v>
      </c>
      <c r="G48" s="746">
        <v>8</v>
      </c>
      <c r="H48" s="746">
        <v>25</v>
      </c>
      <c r="I48" s="746">
        <v>63</v>
      </c>
      <c r="J48" s="746">
        <v>248</v>
      </c>
      <c r="K48" s="746">
        <v>15</v>
      </c>
      <c r="L48" s="746">
        <v>49</v>
      </c>
      <c r="M48" s="746">
        <v>1</v>
      </c>
      <c r="N48" s="746">
        <v>1</v>
      </c>
      <c r="O48" s="746">
        <v>20</v>
      </c>
      <c r="P48" s="746">
        <v>806</v>
      </c>
      <c r="Q48" s="746" t="s">
        <v>432</v>
      </c>
      <c r="R48" s="746" t="s">
        <v>432</v>
      </c>
      <c r="S48" s="746">
        <v>9</v>
      </c>
      <c r="T48" s="746">
        <v>42</v>
      </c>
      <c r="U48" s="746" t="s">
        <v>1020</v>
      </c>
      <c r="V48" s="745" t="s">
        <v>1020</v>
      </c>
      <c r="W48" s="750"/>
      <c r="X48" s="749" t="s">
        <v>168</v>
      </c>
    </row>
    <row r="49" spans="1:24" s="742" customFormat="1" ht="15" customHeight="1">
      <c r="A49" s="749"/>
      <c r="B49" s="751" t="s">
        <v>167</v>
      </c>
      <c r="C49" s="746">
        <v>5</v>
      </c>
      <c r="D49" s="746">
        <v>52</v>
      </c>
      <c r="E49" s="746">
        <v>17</v>
      </c>
      <c r="F49" s="746">
        <v>38</v>
      </c>
      <c r="G49" s="746">
        <v>4</v>
      </c>
      <c r="H49" s="746">
        <v>13</v>
      </c>
      <c r="I49" s="746">
        <v>21</v>
      </c>
      <c r="J49" s="746">
        <v>109</v>
      </c>
      <c r="K49" s="746">
        <v>15</v>
      </c>
      <c r="L49" s="746">
        <v>80</v>
      </c>
      <c r="M49" s="746">
        <v>2</v>
      </c>
      <c r="N49" s="746">
        <v>22</v>
      </c>
      <c r="O49" s="746">
        <v>10</v>
      </c>
      <c r="P49" s="746">
        <v>112</v>
      </c>
      <c r="Q49" s="746">
        <v>1</v>
      </c>
      <c r="R49" s="746">
        <v>8</v>
      </c>
      <c r="S49" s="746">
        <v>6</v>
      </c>
      <c r="T49" s="746">
        <v>56</v>
      </c>
      <c r="U49" s="746" t="s">
        <v>1020</v>
      </c>
      <c r="V49" s="745" t="s">
        <v>1020</v>
      </c>
      <c r="W49" s="750"/>
      <c r="X49" s="749" t="s">
        <v>167</v>
      </c>
    </row>
    <row r="50" spans="1:24" s="742" customFormat="1" ht="15" customHeight="1">
      <c r="A50" s="749"/>
      <c r="B50" s="751" t="s">
        <v>166</v>
      </c>
      <c r="C50" s="746">
        <v>3</v>
      </c>
      <c r="D50" s="746">
        <v>3</v>
      </c>
      <c r="E50" s="746">
        <v>30</v>
      </c>
      <c r="F50" s="746">
        <v>45</v>
      </c>
      <c r="G50" s="746">
        <v>4</v>
      </c>
      <c r="H50" s="746">
        <v>12</v>
      </c>
      <c r="I50" s="746">
        <v>39</v>
      </c>
      <c r="J50" s="746">
        <v>115</v>
      </c>
      <c r="K50" s="746">
        <v>15</v>
      </c>
      <c r="L50" s="746">
        <v>41</v>
      </c>
      <c r="M50" s="746">
        <v>6</v>
      </c>
      <c r="N50" s="746">
        <v>40</v>
      </c>
      <c r="O50" s="746">
        <v>13</v>
      </c>
      <c r="P50" s="746">
        <v>62</v>
      </c>
      <c r="Q50" s="746" t="s">
        <v>432</v>
      </c>
      <c r="R50" s="746" t="s">
        <v>432</v>
      </c>
      <c r="S50" s="746">
        <v>5</v>
      </c>
      <c r="T50" s="746">
        <v>32</v>
      </c>
      <c r="U50" s="746" t="s">
        <v>1020</v>
      </c>
      <c r="V50" s="745" t="s">
        <v>1020</v>
      </c>
      <c r="W50" s="750"/>
      <c r="X50" s="749" t="s">
        <v>166</v>
      </c>
    </row>
    <row r="51" spans="1:24" s="742" customFormat="1" ht="15" customHeight="1">
      <c r="A51" s="749"/>
      <c r="B51" s="751" t="s">
        <v>165</v>
      </c>
      <c r="C51" s="746">
        <v>3</v>
      </c>
      <c r="D51" s="746">
        <v>38</v>
      </c>
      <c r="E51" s="746">
        <v>7</v>
      </c>
      <c r="F51" s="746">
        <v>15</v>
      </c>
      <c r="G51" s="746">
        <v>2</v>
      </c>
      <c r="H51" s="746">
        <v>4</v>
      </c>
      <c r="I51" s="746">
        <v>6</v>
      </c>
      <c r="J51" s="746">
        <v>21</v>
      </c>
      <c r="K51" s="746">
        <v>10</v>
      </c>
      <c r="L51" s="746">
        <v>24</v>
      </c>
      <c r="M51" s="746" t="s">
        <v>432</v>
      </c>
      <c r="N51" s="746" t="s">
        <v>432</v>
      </c>
      <c r="O51" s="746">
        <v>4</v>
      </c>
      <c r="P51" s="746">
        <v>37</v>
      </c>
      <c r="Q51" s="746">
        <v>1</v>
      </c>
      <c r="R51" s="746">
        <v>7</v>
      </c>
      <c r="S51" s="746">
        <v>3</v>
      </c>
      <c r="T51" s="746">
        <v>9</v>
      </c>
      <c r="U51" s="746" t="s">
        <v>1020</v>
      </c>
      <c r="V51" s="745" t="s">
        <v>1020</v>
      </c>
      <c r="W51" s="750"/>
      <c r="X51" s="749" t="s">
        <v>165</v>
      </c>
    </row>
    <row r="52" spans="1:24" s="742" customFormat="1" ht="15" customHeight="1">
      <c r="A52" s="749"/>
      <c r="B52" s="751" t="s">
        <v>164</v>
      </c>
      <c r="C52" s="746" t="s">
        <v>432</v>
      </c>
      <c r="D52" s="746" t="s">
        <v>432</v>
      </c>
      <c r="E52" s="746">
        <v>7</v>
      </c>
      <c r="F52" s="746">
        <v>18</v>
      </c>
      <c r="G52" s="746">
        <v>2</v>
      </c>
      <c r="H52" s="746">
        <v>8</v>
      </c>
      <c r="I52" s="746">
        <v>15</v>
      </c>
      <c r="J52" s="746">
        <v>78</v>
      </c>
      <c r="K52" s="746">
        <v>2</v>
      </c>
      <c r="L52" s="746">
        <v>3</v>
      </c>
      <c r="M52" s="746">
        <v>1</v>
      </c>
      <c r="N52" s="746">
        <v>28</v>
      </c>
      <c r="O52" s="746">
        <v>11</v>
      </c>
      <c r="P52" s="746">
        <v>424</v>
      </c>
      <c r="Q52" s="746" t="s">
        <v>432</v>
      </c>
      <c r="R52" s="746" t="s">
        <v>432</v>
      </c>
      <c r="S52" s="746">
        <v>4</v>
      </c>
      <c r="T52" s="746">
        <v>12</v>
      </c>
      <c r="U52" s="746" t="s">
        <v>1020</v>
      </c>
      <c r="V52" s="745" t="s">
        <v>1020</v>
      </c>
      <c r="W52" s="750"/>
      <c r="X52" s="749" t="s">
        <v>164</v>
      </c>
    </row>
    <row r="53" spans="1:24" s="742" customFormat="1" ht="15" customHeight="1">
      <c r="A53" s="749"/>
      <c r="B53" s="751" t="s">
        <v>163</v>
      </c>
      <c r="C53" s="746" t="s">
        <v>432</v>
      </c>
      <c r="D53" s="746" t="s">
        <v>432</v>
      </c>
      <c r="E53" s="746">
        <v>5</v>
      </c>
      <c r="F53" s="746">
        <v>11</v>
      </c>
      <c r="G53" s="746" t="s">
        <v>432</v>
      </c>
      <c r="H53" s="746" t="s">
        <v>432</v>
      </c>
      <c r="I53" s="746">
        <v>1</v>
      </c>
      <c r="J53" s="746">
        <v>3</v>
      </c>
      <c r="K53" s="746">
        <v>3</v>
      </c>
      <c r="L53" s="746">
        <v>7</v>
      </c>
      <c r="M53" s="746" t="s">
        <v>432</v>
      </c>
      <c r="N53" s="746" t="s">
        <v>432</v>
      </c>
      <c r="O53" s="746">
        <v>1</v>
      </c>
      <c r="P53" s="746">
        <v>21</v>
      </c>
      <c r="Q53" s="746">
        <v>1</v>
      </c>
      <c r="R53" s="746">
        <v>8</v>
      </c>
      <c r="S53" s="746">
        <v>2</v>
      </c>
      <c r="T53" s="746">
        <v>13</v>
      </c>
      <c r="U53" s="746" t="s">
        <v>1020</v>
      </c>
      <c r="V53" s="745" t="s">
        <v>1020</v>
      </c>
      <c r="W53" s="750"/>
      <c r="X53" s="749" t="s">
        <v>163</v>
      </c>
    </row>
    <row r="54" spans="1:24" s="742" customFormat="1" ht="15" customHeight="1">
      <c r="A54" s="749"/>
      <c r="B54" s="751"/>
      <c r="C54" s="746" t="s">
        <v>431</v>
      </c>
      <c r="D54" s="746" t="s">
        <v>431</v>
      </c>
      <c r="E54" s="746" t="s">
        <v>431</v>
      </c>
      <c r="F54" s="746" t="s">
        <v>431</v>
      </c>
      <c r="G54" s="746" t="s">
        <v>431</v>
      </c>
      <c r="H54" s="746" t="s">
        <v>431</v>
      </c>
      <c r="I54" s="746" t="s">
        <v>431</v>
      </c>
      <c r="J54" s="746" t="s">
        <v>431</v>
      </c>
      <c r="K54" s="746" t="s">
        <v>431</v>
      </c>
      <c r="L54" s="746" t="s">
        <v>431</v>
      </c>
      <c r="M54" s="746" t="s">
        <v>431</v>
      </c>
      <c r="N54" s="746" t="s">
        <v>431</v>
      </c>
      <c r="O54" s="746" t="s">
        <v>431</v>
      </c>
      <c r="P54" s="746" t="s">
        <v>431</v>
      </c>
      <c r="Q54" s="746" t="s">
        <v>431</v>
      </c>
      <c r="R54" s="746" t="s">
        <v>431</v>
      </c>
      <c r="S54" s="746" t="s">
        <v>431</v>
      </c>
      <c r="T54" s="746" t="s">
        <v>431</v>
      </c>
      <c r="U54" s="746" t="s">
        <v>431</v>
      </c>
      <c r="V54" s="745" t="s">
        <v>431</v>
      </c>
      <c r="W54" s="756"/>
      <c r="X54" s="749"/>
    </row>
    <row r="55" spans="1:24" s="752" customFormat="1" ht="15" customHeight="1">
      <c r="A55" s="3239" t="s">
        <v>1081</v>
      </c>
      <c r="B55" s="3240"/>
      <c r="C55" s="754">
        <v>1</v>
      </c>
      <c r="D55" s="754">
        <v>2</v>
      </c>
      <c r="E55" s="754">
        <v>17</v>
      </c>
      <c r="F55" s="754">
        <v>82</v>
      </c>
      <c r="G55" s="754">
        <v>5</v>
      </c>
      <c r="H55" s="754">
        <v>18</v>
      </c>
      <c r="I55" s="754">
        <v>11</v>
      </c>
      <c r="J55" s="754">
        <v>40</v>
      </c>
      <c r="K55" s="754">
        <v>18</v>
      </c>
      <c r="L55" s="754">
        <v>90</v>
      </c>
      <c r="M55" s="754">
        <v>3</v>
      </c>
      <c r="N55" s="754">
        <v>9</v>
      </c>
      <c r="O55" s="754">
        <v>12</v>
      </c>
      <c r="P55" s="754">
        <v>223</v>
      </c>
      <c r="Q55" s="754">
        <v>2</v>
      </c>
      <c r="R55" s="754">
        <v>14</v>
      </c>
      <c r="S55" s="754">
        <v>6</v>
      </c>
      <c r="T55" s="754">
        <v>26</v>
      </c>
      <c r="U55" s="754" t="s">
        <v>1020</v>
      </c>
      <c r="V55" s="753" t="s">
        <v>1020</v>
      </c>
      <c r="W55" s="3239" t="s">
        <v>1081</v>
      </c>
      <c r="X55" s="3239"/>
    </row>
    <row r="56" spans="1:24" s="742" customFormat="1" ht="15" customHeight="1">
      <c r="A56" s="749"/>
      <c r="B56" s="751" t="s">
        <v>162</v>
      </c>
      <c r="C56" s="746" t="s">
        <v>432</v>
      </c>
      <c r="D56" s="746" t="s">
        <v>432</v>
      </c>
      <c r="E56" s="746">
        <v>4</v>
      </c>
      <c r="F56" s="746">
        <v>11</v>
      </c>
      <c r="G56" s="746" t="s">
        <v>432</v>
      </c>
      <c r="H56" s="746" t="s">
        <v>432</v>
      </c>
      <c r="I56" s="746">
        <v>7</v>
      </c>
      <c r="J56" s="746">
        <v>19</v>
      </c>
      <c r="K56" s="746">
        <v>7</v>
      </c>
      <c r="L56" s="746">
        <v>33</v>
      </c>
      <c r="M56" s="746">
        <v>1</v>
      </c>
      <c r="N56" s="746">
        <v>7</v>
      </c>
      <c r="O56" s="746">
        <v>7</v>
      </c>
      <c r="P56" s="746">
        <v>115</v>
      </c>
      <c r="Q56" s="746" t="s">
        <v>432</v>
      </c>
      <c r="R56" s="746" t="s">
        <v>432</v>
      </c>
      <c r="S56" s="746">
        <v>1</v>
      </c>
      <c r="T56" s="746">
        <v>3</v>
      </c>
      <c r="U56" s="746" t="s">
        <v>1020</v>
      </c>
      <c r="V56" s="745" t="s">
        <v>1020</v>
      </c>
      <c r="W56" s="750"/>
      <c r="X56" s="749" t="s">
        <v>162</v>
      </c>
    </row>
    <row r="57" spans="1:24" s="742" customFormat="1" ht="15" customHeight="1">
      <c r="A57" s="749"/>
      <c r="B57" s="751" t="s">
        <v>161</v>
      </c>
      <c r="C57" s="746">
        <v>1</v>
      </c>
      <c r="D57" s="746">
        <v>2</v>
      </c>
      <c r="E57" s="746">
        <v>9</v>
      </c>
      <c r="F57" s="746">
        <v>20</v>
      </c>
      <c r="G57" s="746">
        <v>2</v>
      </c>
      <c r="H57" s="746">
        <v>7</v>
      </c>
      <c r="I57" s="746">
        <v>2</v>
      </c>
      <c r="J57" s="746">
        <v>6</v>
      </c>
      <c r="K57" s="746">
        <v>6</v>
      </c>
      <c r="L57" s="746">
        <v>18</v>
      </c>
      <c r="M57" s="746">
        <v>1</v>
      </c>
      <c r="N57" s="746">
        <v>1</v>
      </c>
      <c r="O57" s="746">
        <v>3</v>
      </c>
      <c r="P57" s="746">
        <v>53</v>
      </c>
      <c r="Q57" s="746">
        <v>1</v>
      </c>
      <c r="R57" s="746">
        <v>8</v>
      </c>
      <c r="S57" s="746">
        <v>3</v>
      </c>
      <c r="T57" s="746">
        <v>18</v>
      </c>
      <c r="U57" s="746" t="s">
        <v>1020</v>
      </c>
      <c r="V57" s="745" t="s">
        <v>1020</v>
      </c>
      <c r="W57" s="750"/>
      <c r="X57" s="749" t="s">
        <v>161</v>
      </c>
    </row>
    <row r="58" spans="1:24" s="742" customFormat="1" ht="15" customHeight="1">
      <c r="A58" s="749"/>
      <c r="B58" s="751" t="s">
        <v>160</v>
      </c>
      <c r="C58" s="746" t="s">
        <v>432</v>
      </c>
      <c r="D58" s="746" t="s">
        <v>432</v>
      </c>
      <c r="E58" s="746">
        <v>4</v>
      </c>
      <c r="F58" s="746">
        <v>51</v>
      </c>
      <c r="G58" s="746">
        <v>3</v>
      </c>
      <c r="H58" s="746">
        <v>11</v>
      </c>
      <c r="I58" s="746">
        <v>2</v>
      </c>
      <c r="J58" s="746">
        <v>15</v>
      </c>
      <c r="K58" s="746">
        <v>5</v>
      </c>
      <c r="L58" s="746">
        <v>39</v>
      </c>
      <c r="M58" s="746">
        <v>1</v>
      </c>
      <c r="N58" s="746">
        <v>1</v>
      </c>
      <c r="O58" s="746">
        <v>2</v>
      </c>
      <c r="P58" s="746">
        <v>55</v>
      </c>
      <c r="Q58" s="746">
        <v>1</v>
      </c>
      <c r="R58" s="746">
        <v>6</v>
      </c>
      <c r="S58" s="746">
        <v>2</v>
      </c>
      <c r="T58" s="746">
        <v>5</v>
      </c>
      <c r="U58" s="746" t="s">
        <v>1020</v>
      </c>
      <c r="V58" s="745" t="s">
        <v>1020</v>
      </c>
      <c r="W58" s="750"/>
      <c r="X58" s="749" t="s">
        <v>160</v>
      </c>
    </row>
    <row r="59" spans="1:24" s="742" customFormat="1" ht="15" customHeight="1">
      <c r="A59" s="749"/>
      <c r="B59" s="751"/>
      <c r="C59" s="746" t="s">
        <v>431</v>
      </c>
      <c r="D59" s="746" t="s">
        <v>431</v>
      </c>
      <c r="E59" s="746" t="s">
        <v>431</v>
      </c>
      <c r="F59" s="746" t="s">
        <v>431</v>
      </c>
      <c r="G59" s="746" t="s">
        <v>431</v>
      </c>
      <c r="H59" s="746" t="s">
        <v>431</v>
      </c>
      <c r="I59" s="746" t="s">
        <v>431</v>
      </c>
      <c r="J59" s="746" t="s">
        <v>431</v>
      </c>
      <c r="K59" s="746" t="s">
        <v>431</v>
      </c>
      <c r="L59" s="746" t="s">
        <v>431</v>
      </c>
      <c r="M59" s="746" t="s">
        <v>431</v>
      </c>
      <c r="N59" s="746" t="s">
        <v>431</v>
      </c>
      <c r="O59" s="746" t="s">
        <v>431</v>
      </c>
      <c r="P59" s="746" t="s">
        <v>431</v>
      </c>
      <c r="Q59" s="746" t="s">
        <v>431</v>
      </c>
      <c r="R59" s="746" t="s">
        <v>431</v>
      </c>
      <c r="S59" s="746" t="s">
        <v>431</v>
      </c>
      <c r="T59" s="746" t="s">
        <v>431</v>
      </c>
      <c r="U59" s="746" t="s">
        <v>431</v>
      </c>
      <c r="V59" s="745" t="s">
        <v>431</v>
      </c>
      <c r="W59" s="756"/>
      <c r="X59" s="749"/>
    </row>
    <row r="60" spans="1:24" s="752" customFormat="1" ht="15" customHeight="1">
      <c r="A60" s="3239" t="s">
        <v>1080</v>
      </c>
      <c r="B60" s="3240"/>
      <c r="C60" s="754">
        <v>2</v>
      </c>
      <c r="D60" s="754">
        <v>5</v>
      </c>
      <c r="E60" s="754">
        <v>42</v>
      </c>
      <c r="F60" s="754">
        <v>105</v>
      </c>
      <c r="G60" s="754">
        <v>29</v>
      </c>
      <c r="H60" s="754">
        <v>116</v>
      </c>
      <c r="I60" s="754">
        <v>39</v>
      </c>
      <c r="J60" s="754">
        <v>326</v>
      </c>
      <c r="K60" s="754">
        <v>28</v>
      </c>
      <c r="L60" s="754">
        <v>181</v>
      </c>
      <c r="M60" s="754">
        <v>10</v>
      </c>
      <c r="N60" s="754">
        <v>63</v>
      </c>
      <c r="O60" s="754">
        <v>27</v>
      </c>
      <c r="P60" s="754">
        <v>264</v>
      </c>
      <c r="Q60" s="754">
        <v>2</v>
      </c>
      <c r="R60" s="754">
        <v>16</v>
      </c>
      <c r="S60" s="754">
        <v>10</v>
      </c>
      <c r="T60" s="754">
        <v>268</v>
      </c>
      <c r="U60" s="754" t="s">
        <v>1020</v>
      </c>
      <c r="V60" s="753" t="s">
        <v>1020</v>
      </c>
      <c r="W60" s="3239" t="s">
        <v>1080</v>
      </c>
      <c r="X60" s="3239"/>
    </row>
    <row r="61" spans="1:24" s="742" customFormat="1" ht="15" customHeight="1">
      <c r="A61" s="749"/>
      <c r="B61" s="751" t="s">
        <v>159</v>
      </c>
      <c r="C61" s="746">
        <v>1</v>
      </c>
      <c r="D61" s="746">
        <v>1</v>
      </c>
      <c r="E61" s="746">
        <v>6</v>
      </c>
      <c r="F61" s="746">
        <v>12</v>
      </c>
      <c r="G61" s="746">
        <v>1</v>
      </c>
      <c r="H61" s="746">
        <v>5</v>
      </c>
      <c r="I61" s="746">
        <v>4</v>
      </c>
      <c r="J61" s="746">
        <v>16</v>
      </c>
      <c r="K61" s="746">
        <v>4</v>
      </c>
      <c r="L61" s="746">
        <v>9</v>
      </c>
      <c r="M61" s="746" t="s">
        <v>432</v>
      </c>
      <c r="N61" s="746" t="s">
        <v>432</v>
      </c>
      <c r="O61" s="746">
        <v>2</v>
      </c>
      <c r="P61" s="746">
        <v>11</v>
      </c>
      <c r="Q61" s="746">
        <v>1</v>
      </c>
      <c r="R61" s="746">
        <v>5</v>
      </c>
      <c r="S61" s="746">
        <v>3</v>
      </c>
      <c r="T61" s="746">
        <v>185</v>
      </c>
      <c r="U61" s="746" t="s">
        <v>1020</v>
      </c>
      <c r="V61" s="745" t="s">
        <v>1020</v>
      </c>
      <c r="W61" s="750"/>
      <c r="X61" s="749" t="s">
        <v>159</v>
      </c>
    </row>
    <row r="62" spans="1:24" s="742" customFormat="1" ht="15" customHeight="1">
      <c r="A62" s="749"/>
      <c r="B62" s="751" t="s">
        <v>158</v>
      </c>
      <c r="C62" s="746" t="s">
        <v>432</v>
      </c>
      <c r="D62" s="746" t="s">
        <v>432</v>
      </c>
      <c r="E62" s="746">
        <v>9</v>
      </c>
      <c r="F62" s="746">
        <v>15</v>
      </c>
      <c r="G62" s="746">
        <v>2</v>
      </c>
      <c r="H62" s="746">
        <v>4</v>
      </c>
      <c r="I62" s="746">
        <v>7</v>
      </c>
      <c r="J62" s="746">
        <v>35</v>
      </c>
      <c r="K62" s="746">
        <v>4</v>
      </c>
      <c r="L62" s="746">
        <v>8</v>
      </c>
      <c r="M62" s="746" t="s">
        <v>432</v>
      </c>
      <c r="N62" s="746" t="s">
        <v>432</v>
      </c>
      <c r="O62" s="746">
        <v>5</v>
      </c>
      <c r="P62" s="746">
        <v>37</v>
      </c>
      <c r="Q62" s="746" t="s">
        <v>432</v>
      </c>
      <c r="R62" s="746" t="s">
        <v>432</v>
      </c>
      <c r="S62" s="746">
        <v>2</v>
      </c>
      <c r="T62" s="746">
        <v>29</v>
      </c>
      <c r="U62" s="746" t="s">
        <v>1020</v>
      </c>
      <c r="V62" s="745" t="s">
        <v>1020</v>
      </c>
      <c r="W62" s="750"/>
      <c r="X62" s="749" t="s">
        <v>158</v>
      </c>
    </row>
    <row r="63" spans="1:24" s="742" customFormat="1" ht="15" customHeight="1">
      <c r="A63" s="749"/>
      <c r="B63" s="751" t="s">
        <v>157</v>
      </c>
      <c r="C63" s="746" t="s">
        <v>432</v>
      </c>
      <c r="D63" s="746" t="s">
        <v>432</v>
      </c>
      <c r="E63" s="746">
        <v>12</v>
      </c>
      <c r="F63" s="746">
        <v>27</v>
      </c>
      <c r="G63" s="746" t="s">
        <v>432</v>
      </c>
      <c r="H63" s="746" t="s">
        <v>432</v>
      </c>
      <c r="I63" s="746">
        <v>4</v>
      </c>
      <c r="J63" s="746">
        <v>13</v>
      </c>
      <c r="K63" s="746">
        <v>3</v>
      </c>
      <c r="L63" s="746">
        <v>6</v>
      </c>
      <c r="M63" s="746">
        <v>2</v>
      </c>
      <c r="N63" s="746">
        <v>6</v>
      </c>
      <c r="O63" s="746">
        <v>3</v>
      </c>
      <c r="P63" s="746">
        <v>21</v>
      </c>
      <c r="Q63" s="746" t="s">
        <v>432</v>
      </c>
      <c r="R63" s="746" t="s">
        <v>432</v>
      </c>
      <c r="S63" s="746">
        <v>2</v>
      </c>
      <c r="T63" s="746">
        <v>3</v>
      </c>
      <c r="U63" s="746" t="s">
        <v>1020</v>
      </c>
      <c r="V63" s="745" t="s">
        <v>1020</v>
      </c>
      <c r="W63" s="750"/>
      <c r="X63" s="749" t="s">
        <v>157</v>
      </c>
    </row>
    <row r="64" spans="1:24" s="742" customFormat="1" ht="15" customHeight="1">
      <c r="A64" s="749"/>
      <c r="B64" s="751" t="s">
        <v>156</v>
      </c>
      <c r="C64" s="746">
        <v>1</v>
      </c>
      <c r="D64" s="746">
        <v>4</v>
      </c>
      <c r="E64" s="746">
        <v>15</v>
      </c>
      <c r="F64" s="746">
        <v>51</v>
      </c>
      <c r="G64" s="746">
        <v>26</v>
      </c>
      <c r="H64" s="746">
        <v>107</v>
      </c>
      <c r="I64" s="746">
        <v>24</v>
      </c>
      <c r="J64" s="746">
        <v>262</v>
      </c>
      <c r="K64" s="746">
        <v>17</v>
      </c>
      <c r="L64" s="746">
        <v>158</v>
      </c>
      <c r="M64" s="746">
        <v>8</v>
      </c>
      <c r="N64" s="746">
        <v>57</v>
      </c>
      <c r="O64" s="746">
        <v>17</v>
      </c>
      <c r="P64" s="746">
        <v>195</v>
      </c>
      <c r="Q64" s="746">
        <v>1</v>
      </c>
      <c r="R64" s="746">
        <v>11</v>
      </c>
      <c r="S64" s="746">
        <v>3</v>
      </c>
      <c r="T64" s="746">
        <v>51</v>
      </c>
      <c r="U64" s="746" t="s">
        <v>1020</v>
      </c>
      <c r="V64" s="745" t="s">
        <v>1020</v>
      </c>
      <c r="W64" s="750"/>
      <c r="X64" s="749" t="s">
        <v>156</v>
      </c>
    </row>
    <row r="65" spans="1:24" s="742" customFormat="1" ht="15" customHeight="1">
      <c r="A65" s="749"/>
      <c r="B65" s="751"/>
      <c r="C65" s="746" t="s">
        <v>431</v>
      </c>
      <c r="D65" s="746" t="s">
        <v>431</v>
      </c>
      <c r="E65" s="746" t="s">
        <v>431</v>
      </c>
      <c r="F65" s="746" t="s">
        <v>431</v>
      </c>
      <c r="G65" s="746" t="s">
        <v>431</v>
      </c>
      <c r="H65" s="746" t="s">
        <v>431</v>
      </c>
      <c r="I65" s="746" t="s">
        <v>431</v>
      </c>
      <c r="J65" s="746" t="s">
        <v>431</v>
      </c>
      <c r="K65" s="746" t="s">
        <v>431</v>
      </c>
      <c r="L65" s="746" t="s">
        <v>431</v>
      </c>
      <c r="M65" s="746" t="s">
        <v>431</v>
      </c>
      <c r="N65" s="746" t="s">
        <v>431</v>
      </c>
      <c r="O65" s="746" t="s">
        <v>431</v>
      </c>
      <c r="P65" s="746" t="s">
        <v>431</v>
      </c>
      <c r="Q65" s="746" t="s">
        <v>431</v>
      </c>
      <c r="R65" s="746" t="s">
        <v>431</v>
      </c>
      <c r="S65" s="746" t="s">
        <v>431</v>
      </c>
      <c r="T65" s="746" t="s">
        <v>431</v>
      </c>
      <c r="U65" s="746" t="s">
        <v>431</v>
      </c>
      <c r="V65" s="745" t="s">
        <v>431</v>
      </c>
      <c r="W65" s="756"/>
      <c r="X65" s="749"/>
    </row>
    <row r="66" spans="1:24" s="752" customFormat="1" ht="15" customHeight="1">
      <c r="A66" s="3239" t="s">
        <v>1079</v>
      </c>
      <c r="B66" s="3240"/>
      <c r="C66" s="754">
        <v>4</v>
      </c>
      <c r="D66" s="754">
        <v>17</v>
      </c>
      <c r="E66" s="754">
        <v>21</v>
      </c>
      <c r="F66" s="754">
        <v>57</v>
      </c>
      <c r="G66" s="754">
        <v>7</v>
      </c>
      <c r="H66" s="754">
        <v>27</v>
      </c>
      <c r="I66" s="754">
        <v>62</v>
      </c>
      <c r="J66" s="754">
        <v>310</v>
      </c>
      <c r="K66" s="754">
        <v>31</v>
      </c>
      <c r="L66" s="754">
        <v>148</v>
      </c>
      <c r="M66" s="754">
        <v>16</v>
      </c>
      <c r="N66" s="754">
        <v>216</v>
      </c>
      <c r="O66" s="754">
        <v>34</v>
      </c>
      <c r="P66" s="754">
        <v>266</v>
      </c>
      <c r="Q66" s="754" t="s">
        <v>432</v>
      </c>
      <c r="R66" s="754" t="s">
        <v>432</v>
      </c>
      <c r="S66" s="754">
        <v>6</v>
      </c>
      <c r="T66" s="754">
        <v>20</v>
      </c>
      <c r="U66" s="754" t="s">
        <v>1020</v>
      </c>
      <c r="V66" s="753" t="s">
        <v>1020</v>
      </c>
      <c r="W66" s="3239" t="s">
        <v>1078</v>
      </c>
      <c r="X66" s="3239"/>
    </row>
    <row r="67" spans="1:24" s="742" customFormat="1" ht="15" customHeight="1">
      <c r="A67" s="749"/>
      <c r="B67" s="751" t="s">
        <v>155</v>
      </c>
      <c r="C67" s="746">
        <v>4</v>
      </c>
      <c r="D67" s="746">
        <v>17</v>
      </c>
      <c r="E67" s="746">
        <v>17</v>
      </c>
      <c r="F67" s="746">
        <v>52</v>
      </c>
      <c r="G67" s="746">
        <v>5</v>
      </c>
      <c r="H67" s="746">
        <v>14</v>
      </c>
      <c r="I67" s="746">
        <v>53</v>
      </c>
      <c r="J67" s="746">
        <v>267</v>
      </c>
      <c r="K67" s="746">
        <v>19</v>
      </c>
      <c r="L67" s="746">
        <v>117</v>
      </c>
      <c r="M67" s="746">
        <v>10</v>
      </c>
      <c r="N67" s="746">
        <v>73</v>
      </c>
      <c r="O67" s="746">
        <v>23</v>
      </c>
      <c r="P67" s="746">
        <v>196</v>
      </c>
      <c r="Q67" s="746" t="s">
        <v>432</v>
      </c>
      <c r="R67" s="746" t="s">
        <v>432</v>
      </c>
      <c r="S67" s="746">
        <v>3</v>
      </c>
      <c r="T67" s="746">
        <v>9</v>
      </c>
      <c r="U67" s="746" t="s">
        <v>1020</v>
      </c>
      <c r="V67" s="745" t="s">
        <v>1020</v>
      </c>
      <c r="W67" s="750"/>
      <c r="X67" s="749" t="s">
        <v>155</v>
      </c>
    </row>
    <row r="68" spans="1:24" s="742" customFormat="1" ht="15" customHeight="1">
      <c r="A68" s="749"/>
      <c r="B68" s="751" t="s">
        <v>154</v>
      </c>
      <c r="C68" s="746" t="s">
        <v>432</v>
      </c>
      <c r="D68" s="746" t="s">
        <v>432</v>
      </c>
      <c r="E68" s="746">
        <v>3</v>
      </c>
      <c r="F68" s="746">
        <v>4</v>
      </c>
      <c r="G68" s="746">
        <v>1</v>
      </c>
      <c r="H68" s="746">
        <v>3</v>
      </c>
      <c r="I68" s="746">
        <v>3</v>
      </c>
      <c r="J68" s="746">
        <v>5</v>
      </c>
      <c r="K68" s="746">
        <v>9</v>
      </c>
      <c r="L68" s="746">
        <v>26</v>
      </c>
      <c r="M68" s="746">
        <v>6</v>
      </c>
      <c r="N68" s="746">
        <v>143</v>
      </c>
      <c r="O68" s="746">
        <v>9</v>
      </c>
      <c r="P68" s="746">
        <v>58</v>
      </c>
      <c r="Q68" s="746" t="s">
        <v>432</v>
      </c>
      <c r="R68" s="746" t="s">
        <v>432</v>
      </c>
      <c r="S68" s="746" t="s">
        <v>432</v>
      </c>
      <c r="T68" s="746" t="s">
        <v>432</v>
      </c>
      <c r="U68" s="746" t="s">
        <v>1020</v>
      </c>
      <c r="V68" s="745" t="s">
        <v>1020</v>
      </c>
      <c r="W68" s="750"/>
      <c r="X68" s="749" t="s">
        <v>154</v>
      </c>
    </row>
    <row r="69" spans="1:24" s="742" customFormat="1" ht="15" customHeight="1">
      <c r="A69" s="749"/>
      <c r="B69" s="751" t="s">
        <v>153</v>
      </c>
      <c r="C69" s="746" t="s">
        <v>432</v>
      </c>
      <c r="D69" s="746" t="s">
        <v>432</v>
      </c>
      <c r="E69" s="746">
        <v>1</v>
      </c>
      <c r="F69" s="746">
        <v>1</v>
      </c>
      <c r="G69" s="746">
        <v>1</v>
      </c>
      <c r="H69" s="746">
        <v>10</v>
      </c>
      <c r="I69" s="746">
        <v>6</v>
      </c>
      <c r="J69" s="746">
        <v>38</v>
      </c>
      <c r="K69" s="746">
        <v>3</v>
      </c>
      <c r="L69" s="746">
        <v>5</v>
      </c>
      <c r="M69" s="746" t="s">
        <v>432</v>
      </c>
      <c r="N69" s="746" t="s">
        <v>432</v>
      </c>
      <c r="O69" s="746">
        <v>2</v>
      </c>
      <c r="P69" s="746">
        <v>12</v>
      </c>
      <c r="Q69" s="746" t="s">
        <v>432</v>
      </c>
      <c r="R69" s="746" t="s">
        <v>432</v>
      </c>
      <c r="S69" s="746">
        <v>3</v>
      </c>
      <c r="T69" s="746">
        <v>11</v>
      </c>
      <c r="U69" s="746" t="s">
        <v>1020</v>
      </c>
      <c r="V69" s="745" t="s">
        <v>1020</v>
      </c>
      <c r="W69" s="750"/>
      <c r="X69" s="749" t="s">
        <v>153</v>
      </c>
    </row>
    <row r="70" spans="1:24" s="742" customFormat="1" ht="15" customHeight="1">
      <c r="A70" s="749"/>
      <c r="B70" s="751"/>
      <c r="C70" s="746" t="s">
        <v>431</v>
      </c>
      <c r="D70" s="746" t="s">
        <v>431</v>
      </c>
      <c r="E70" s="746" t="s">
        <v>431</v>
      </c>
      <c r="F70" s="746" t="s">
        <v>431</v>
      </c>
      <c r="G70" s="746" t="s">
        <v>431</v>
      </c>
      <c r="H70" s="746" t="s">
        <v>431</v>
      </c>
      <c r="I70" s="746" t="s">
        <v>431</v>
      </c>
      <c r="J70" s="746" t="s">
        <v>431</v>
      </c>
      <c r="K70" s="746" t="s">
        <v>431</v>
      </c>
      <c r="L70" s="746" t="s">
        <v>431</v>
      </c>
      <c r="M70" s="746" t="s">
        <v>431</v>
      </c>
      <c r="N70" s="746" t="s">
        <v>431</v>
      </c>
      <c r="O70" s="746" t="s">
        <v>431</v>
      </c>
      <c r="P70" s="746" t="s">
        <v>431</v>
      </c>
      <c r="Q70" s="746" t="s">
        <v>431</v>
      </c>
      <c r="R70" s="746" t="s">
        <v>431</v>
      </c>
      <c r="S70" s="746" t="s">
        <v>431</v>
      </c>
      <c r="T70" s="746" t="s">
        <v>431</v>
      </c>
      <c r="U70" s="746" t="s">
        <v>431</v>
      </c>
      <c r="V70" s="745" t="s">
        <v>431</v>
      </c>
      <c r="W70" s="756"/>
      <c r="X70" s="749"/>
    </row>
    <row r="71" spans="1:24" s="752" customFormat="1" ht="15" customHeight="1">
      <c r="A71" s="3239" t="s">
        <v>1077</v>
      </c>
      <c r="B71" s="3240"/>
      <c r="C71" s="754">
        <v>4</v>
      </c>
      <c r="D71" s="754">
        <v>45</v>
      </c>
      <c r="E71" s="754">
        <v>21</v>
      </c>
      <c r="F71" s="754">
        <v>45</v>
      </c>
      <c r="G71" s="754">
        <v>4</v>
      </c>
      <c r="H71" s="754">
        <v>34</v>
      </c>
      <c r="I71" s="754">
        <v>26</v>
      </c>
      <c r="J71" s="754">
        <v>190</v>
      </c>
      <c r="K71" s="754">
        <v>26</v>
      </c>
      <c r="L71" s="754">
        <v>82</v>
      </c>
      <c r="M71" s="754" t="s">
        <v>432</v>
      </c>
      <c r="N71" s="754" t="s">
        <v>432</v>
      </c>
      <c r="O71" s="754">
        <v>25</v>
      </c>
      <c r="P71" s="754">
        <v>366</v>
      </c>
      <c r="Q71" s="754">
        <v>3</v>
      </c>
      <c r="R71" s="754">
        <v>126</v>
      </c>
      <c r="S71" s="754">
        <v>15</v>
      </c>
      <c r="T71" s="754">
        <v>132</v>
      </c>
      <c r="U71" s="754" t="s">
        <v>1020</v>
      </c>
      <c r="V71" s="753" t="s">
        <v>1020</v>
      </c>
      <c r="W71" s="3239" t="s">
        <v>1077</v>
      </c>
      <c r="X71" s="3239"/>
    </row>
    <row r="72" spans="1:24" s="742" customFormat="1" ht="15" customHeight="1">
      <c r="A72" s="749"/>
      <c r="B72" s="751" t="s">
        <v>152</v>
      </c>
      <c r="C72" s="746">
        <v>1</v>
      </c>
      <c r="D72" s="746">
        <v>15</v>
      </c>
      <c r="E72" s="746">
        <v>6</v>
      </c>
      <c r="F72" s="746">
        <v>13</v>
      </c>
      <c r="G72" s="746" t="s">
        <v>432</v>
      </c>
      <c r="H72" s="746" t="s">
        <v>432</v>
      </c>
      <c r="I72" s="746">
        <v>2</v>
      </c>
      <c r="J72" s="746">
        <v>25</v>
      </c>
      <c r="K72" s="746">
        <v>2</v>
      </c>
      <c r="L72" s="746">
        <v>2</v>
      </c>
      <c r="M72" s="746" t="s">
        <v>432</v>
      </c>
      <c r="N72" s="746" t="s">
        <v>432</v>
      </c>
      <c r="O72" s="746">
        <v>1</v>
      </c>
      <c r="P72" s="746">
        <v>13</v>
      </c>
      <c r="Q72" s="746" t="s">
        <v>432</v>
      </c>
      <c r="R72" s="746" t="s">
        <v>432</v>
      </c>
      <c r="S72" s="746">
        <v>3</v>
      </c>
      <c r="T72" s="746">
        <v>41</v>
      </c>
      <c r="U72" s="746" t="s">
        <v>1020</v>
      </c>
      <c r="V72" s="745" t="s">
        <v>1020</v>
      </c>
      <c r="W72" s="750"/>
      <c r="X72" s="749" t="s">
        <v>152</v>
      </c>
    </row>
    <row r="73" spans="1:24" s="742" customFormat="1" ht="15" customHeight="1">
      <c r="A73" s="749"/>
      <c r="B73" s="751" t="s">
        <v>151</v>
      </c>
      <c r="C73" s="746">
        <v>2</v>
      </c>
      <c r="D73" s="746">
        <v>10</v>
      </c>
      <c r="E73" s="746">
        <v>7</v>
      </c>
      <c r="F73" s="746">
        <v>18</v>
      </c>
      <c r="G73" s="746">
        <v>2</v>
      </c>
      <c r="H73" s="746">
        <v>8</v>
      </c>
      <c r="I73" s="746">
        <v>14</v>
      </c>
      <c r="J73" s="746">
        <v>85</v>
      </c>
      <c r="K73" s="746">
        <v>10</v>
      </c>
      <c r="L73" s="746">
        <v>35</v>
      </c>
      <c r="M73" s="746" t="s">
        <v>432</v>
      </c>
      <c r="N73" s="746" t="s">
        <v>432</v>
      </c>
      <c r="O73" s="746">
        <v>10</v>
      </c>
      <c r="P73" s="746">
        <v>171</v>
      </c>
      <c r="Q73" s="746" t="s">
        <v>432</v>
      </c>
      <c r="R73" s="746" t="s">
        <v>432</v>
      </c>
      <c r="S73" s="746">
        <v>6</v>
      </c>
      <c r="T73" s="746">
        <v>53</v>
      </c>
      <c r="U73" s="746" t="s">
        <v>1020</v>
      </c>
      <c r="V73" s="745" t="s">
        <v>1020</v>
      </c>
      <c r="W73" s="750"/>
      <c r="X73" s="749" t="s">
        <v>151</v>
      </c>
    </row>
    <row r="74" spans="1:24" s="742" customFormat="1" ht="15" customHeight="1">
      <c r="A74" s="749"/>
      <c r="B74" s="751" t="s">
        <v>150</v>
      </c>
      <c r="C74" s="746" t="s">
        <v>432</v>
      </c>
      <c r="D74" s="746" t="s">
        <v>432</v>
      </c>
      <c r="E74" s="746">
        <v>2</v>
      </c>
      <c r="F74" s="746">
        <v>4</v>
      </c>
      <c r="G74" s="746">
        <v>2</v>
      </c>
      <c r="H74" s="746">
        <v>26</v>
      </c>
      <c r="I74" s="746">
        <v>6</v>
      </c>
      <c r="J74" s="746">
        <v>23</v>
      </c>
      <c r="K74" s="746">
        <v>10</v>
      </c>
      <c r="L74" s="746">
        <v>22</v>
      </c>
      <c r="M74" s="746" t="s">
        <v>432</v>
      </c>
      <c r="N74" s="746" t="s">
        <v>432</v>
      </c>
      <c r="O74" s="746">
        <v>10</v>
      </c>
      <c r="P74" s="746">
        <v>123</v>
      </c>
      <c r="Q74" s="746">
        <v>1</v>
      </c>
      <c r="R74" s="746">
        <v>7</v>
      </c>
      <c r="S74" s="746">
        <v>1</v>
      </c>
      <c r="T74" s="746">
        <v>1</v>
      </c>
      <c r="U74" s="746" t="s">
        <v>1020</v>
      </c>
      <c r="V74" s="745" t="s">
        <v>1020</v>
      </c>
      <c r="W74" s="750"/>
      <c r="X74" s="749" t="s">
        <v>150</v>
      </c>
    </row>
    <row r="75" spans="1:24" s="742" customFormat="1" ht="15" customHeight="1">
      <c r="A75" s="749"/>
      <c r="B75" s="751" t="s">
        <v>149</v>
      </c>
      <c r="C75" s="746">
        <v>1</v>
      </c>
      <c r="D75" s="746">
        <v>20</v>
      </c>
      <c r="E75" s="746">
        <v>6</v>
      </c>
      <c r="F75" s="746">
        <v>10</v>
      </c>
      <c r="G75" s="746" t="s">
        <v>432</v>
      </c>
      <c r="H75" s="746" t="s">
        <v>432</v>
      </c>
      <c r="I75" s="746">
        <v>4</v>
      </c>
      <c r="J75" s="746">
        <v>57</v>
      </c>
      <c r="K75" s="746">
        <v>4</v>
      </c>
      <c r="L75" s="746">
        <v>23</v>
      </c>
      <c r="M75" s="746" t="s">
        <v>432</v>
      </c>
      <c r="N75" s="746" t="s">
        <v>432</v>
      </c>
      <c r="O75" s="746">
        <v>4</v>
      </c>
      <c r="P75" s="746">
        <v>59</v>
      </c>
      <c r="Q75" s="746">
        <v>2</v>
      </c>
      <c r="R75" s="746">
        <v>119</v>
      </c>
      <c r="S75" s="746">
        <v>5</v>
      </c>
      <c r="T75" s="746">
        <v>37</v>
      </c>
      <c r="U75" s="746" t="s">
        <v>1020</v>
      </c>
      <c r="V75" s="745" t="s">
        <v>1020</v>
      </c>
      <c r="W75" s="750"/>
      <c r="X75" s="749" t="s">
        <v>149</v>
      </c>
    </row>
    <row r="76" spans="1:24" s="742" customFormat="1" ht="15" customHeight="1">
      <c r="A76" s="749"/>
      <c r="B76" s="751"/>
      <c r="C76" s="746" t="s">
        <v>431</v>
      </c>
      <c r="D76" s="746" t="s">
        <v>431</v>
      </c>
      <c r="E76" s="746" t="s">
        <v>431</v>
      </c>
      <c r="F76" s="746" t="s">
        <v>431</v>
      </c>
      <c r="G76" s="746" t="s">
        <v>431</v>
      </c>
      <c r="H76" s="746" t="s">
        <v>431</v>
      </c>
      <c r="I76" s="746" t="s">
        <v>431</v>
      </c>
      <c r="J76" s="746" t="s">
        <v>431</v>
      </c>
      <c r="K76" s="746" t="s">
        <v>431</v>
      </c>
      <c r="L76" s="746" t="s">
        <v>431</v>
      </c>
      <c r="M76" s="746" t="s">
        <v>431</v>
      </c>
      <c r="N76" s="746" t="s">
        <v>431</v>
      </c>
      <c r="O76" s="746" t="s">
        <v>431</v>
      </c>
      <c r="P76" s="746" t="s">
        <v>431</v>
      </c>
      <c r="Q76" s="746" t="s">
        <v>431</v>
      </c>
      <c r="R76" s="746" t="s">
        <v>431</v>
      </c>
      <c r="S76" s="746" t="s">
        <v>431</v>
      </c>
      <c r="T76" s="746" t="s">
        <v>431</v>
      </c>
      <c r="U76" s="746" t="s">
        <v>431</v>
      </c>
      <c r="V76" s="745" t="s">
        <v>431</v>
      </c>
      <c r="W76" s="756"/>
      <c r="X76" s="749"/>
    </row>
    <row r="77" spans="1:24" s="752" customFormat="1" ht="15" customHeight="1">
      <c r="A77" s="3239" t="s">
        <v>1076</v>
      </c>
      <c r="B77" s="3240"/>
      <c r="C77" s="754">
        <v>24</v>
      </c>
      <c r="D77" s="754">
        <v>577</v>
      </c>
      <c r="E77" s="754">
        <v>158</v>
      </c>
      <c r="F77" s="754">
        <v>486</v>
      </c>
      <c r="G77" s="754">
        <v>44</v>
      </c>
      <c r="H77" s="754">
        <v>174</v>
      </c>
      <c r="I77" s="754">
        <v>321</v>
      </c>
      <c r="J77" s="754">
        <v>2504</v>
      </c>
      <c r="K77" s="754">
        <v>160</v>
      </c>
      <c r="L77" s="754">
        <v>879</v>
      </c>
      <c r="M77" s="754">
        <v>41</v>
      </c>
      <c r="N77" s="754">
        <v>200</v>
      </c>
      <c r="O77" s="754">
        <v>139</v>
      </c>
      <c r="P77" s="754">
        <v>2333</v>
      </c>
      <c r="Q77" s="754">
        <v>3</v>
      </c>
      <c r="R77" s="754">
        <v>26</v>
      </c>
      <c r="S77" s="754">
        <v>44</v>
      </c>
      <c r="T77" s="754">
        <v>588</v>
      </c>
      <c r="U77" s="754" t="s">
        <v>1020</v>
      </c>
      <c r="V77" s="753" t="s">
        <v>1020</v>
      </c>
      <c r="W77" s="3239" t="s">
        <v>1076</v>
      </c>
      <c r="X77" s="3239"/>
    </row>
    <row r="78" spans="1:24" s="742" customFormat="1" ht="15" customHeight="1">
      <c r="A78" s="749"/>
      <c r="B78" s="751" t="s">
        <v>148</v>
      </c>
      <c r="C78" s="746">
        <v>1</v>
      </c>
      <c r="D78" s="746">
        <v>3</v>
      </c>
      <c r="E78" s="746">
        <v>7</v>
      </c>
      <c r="F78" s="746">
        <v>10</v>
      </c>
      <c r="G78" s="746">
        <v>5</v>
      </c>
      <c r="H78" s="746">
        <v>29</v>
      </c>
      <c r="I78" s="746">
        <v>10</v>
      </c>
      <c r="J78" s="746">
        <v>72</v>
      </c>
      <c r="K78" s="746">
        <v>4</v>
      </c>
      <c r="L78" s="746">
        <v>8</v>
      </c>
      <c r="M78" s="746">
        <v>4</v>
      </c>
      <c r="N78" s="746">
        <v>19</v>
      </c>
      <c r="O78" s="746">
        <v>11</v>
      </c>
      <c r="P78" s="746">
        <v>193</v>
      </c>
      <c r="Q78" s="746" t="s">
        <v>432</v>
      </c>
      <c r="R78" s="746" t="s">
        <v>432</v>
      </c>
      <c r="S78" s="746">
        <v>1</v>
      </c>
      <c r="T78" s="746">
        <v>6</v>
      </c>
      <c r="U78" s="746" t="s">
        <v>1020</v>
      </c>
      <c r="V78" s="745" t="s">
        <v>1020</v>
      </c>
      <c r="W78" s="750"/>
      <c r="X78" s="749" t="s">
        <v>148</v>
      </c>
    </row>
    <row r="79" spans="1:24" s="742" customFormat="1" ht="15" customHeight="1">
      <c r="A79" s="749"/>
      <c r="B79" s="751" t="s">
        <v>147</v>
      </c>
      <c r="C79" s="746">
        <v>1</v>
      </c>
      <c r="D79" s="746">
        <v>1</v>
      </c>
      <c r="E79" s="746">
        <v>38</v>
      </c>
      <c r="F79" s="746">
        <v>65</v>
      </c>
      <c r="G79" s="746">
        <v>7</v>
      </c>
      <c r="H79" s="746">
        <v>19</v>
      </c>
      <c r="I79" s="746">
        <v>28</v>
      </c>
      <c r="J79" s="746">
        <v>106</v>
      </c>
      <c r="K79" s="746">
        <v>19</v>
      </c>
      <c r="L79" s="746">
        <v>39</v>
      </c>
      <c r="M79" s="746">
        <v>6</v>
      </c>
      <c r="N79" s="746">
        <v>9</v>
      </c>
      <c r="O79" s="746">
        <v>17</v>
      </c>
      <c r="P79" s="746">
        <v>495</v>
      </c>
      <c r="Q79" s="746">
        <v>1</v>
      </c>
      <c r="R79" s="746">
        <v>6</v>
      </c>
      <c r="S79" s="746">
        <v>9</v>
      </c>
      <c r="T79" s="746">
        <v>187</v>
      </c>
      <c r="U79" s="746" t="s">
        <v>1020</v>
      </c>
      <c r="V79" s="745" t="s">
        <v>1020</v>
      </c>
      <c r="W79" s="750"/>
      <c r="X79" s="749" t="s">
        <v>147</v>
      </c>
    </row>
    <row r="80" spans="1:24" s="742" customFormat="1" ht="15" customHeight="1">
      <c r="A80" s="749"/>
      <c r="B80" s="751" t="s">
        <v>146</v>
      </c>
      <c r="C80" s="746">
        <v>15</v>
      </c>
      <c r="D80" s="746">
        <v>449</v>
      </c>
      <c r="E80" s="746">
        <v>70</v>
      </c>
      <c r="F80" s="746">
        <v>221</v>
      </c>
      <c r="G80" s="746">
        <v>17</v>
      </c>
      <c r="H80" s="746">
        <v>85</v>
      </c>
      <c r="I80" s="746">
        <v>167</v>
      </c>
      <c r="J80" s="746">
        <v>1646</v>
      </c>
      <c r="K80" s="746">
        <v>68</v>
      </c>
      <c r="L80" s="746">
        <v>453</v>
      </c>
      <c r="M80" s="746">
        <v>23</v>
      </c>
      <c r="N80" s="746">
        <v>109</v>
      </c>
      <c r="O80" s="746">
        <v>59</v>
      </c>
      <c r="P80" s="746">
        <v>714</v>
      </c>
      <c r="Q80" s="746">
        <v>1</v>
      </c>
      <c r="R80" s="746">
        <v>10</v>
      </c>
      <c r="S80" s="746">
        <v>16</v>
      </c>
      <c r="T80" s="746">
        <v>106</v>
      </c>
      <c r="U80" s="746" t="s">
        <v>1020</v>
      </c>
      <c r="V80" s="745" t="s">
        <v>1020</v>
      </c>
      <c r="W80" s="750"/>
      <c r="X80" s="749" t="s">
        <v>146</v>
      </c>
    </row>
    <row r="81" spans="1:24" s="742" customFormat="1" ht="15" customHeight="1">
      <c r="A81" s="749"/>
      <c r="B81" s="751" t="s">
        <v>145</v>
      </c>
      <c r="C81" s="746" t="s">
        <v>432</v>
      </c>
      <c r="D81" s="746" t="s">
        <v>432</v>
      </c>
      <c r="E81" s="746">
        <v>7</v>
      </c>
      <c r="F81" s="746">
        <v>22</v>
      </c>
      <c r="G81" s="746">
        <v>5</v>
      </c>
      <c r="H81" s="746">
        <v>7</v>
      </c>
      <c r="I81" s="746">
        <v>20</v>
      </c>
      <c r="J81" s="746">
        <v>99</v>
      </c>
      <c r="K81" s="746">
        <v>12</v>
      </c>
      <c r="L81" s="746">
        <v>85</v>
      </c>
      <c r="M81" s="746" t="s">
        <v>432</v>
      </c>
      <c r="N81" s="746" t="s">
        <v>432</v>
      </c>
      <c r="O81" s="746">
        <v>8</v>
      </c>
      <c r="P81" s="746">
        <v>70</v>
      </c>
      <c r="Q81" s="746" t="s">
        <v>432</v>
      </c>
      <c r="R81" s="746" t="s">
        <v>432</v>
      </c>
      <c r="S81" s="746">
        <v>9</v>
      </c>
      <c r="T81" s="746">
        <v>129</v>
      </c>
      <c r="U81" s="746" t="s">
        <v>1020</v>
      </c>
      <c r="V81" s="745" t="s">
        <v>1020</v>
      </c>
      <c r="W81" s="750"/>
      <c r="X81" s="749" t="s">
        <v>145</v>
      </c>
    </row>
    <row r="82" spans="1:24" s="742" customFormat="1" ht="15" customHeight="1">
      <c r="A82" s="743"/>
      <c r="B82" s="748" t="s">
        <v>144</v>
      </c>
      <c r="C82" s="746">
        <v>7</v>
      </c>
      <c r="D82" s="746">
        <v>124</v>
      </c>
      <c r="E82" s="746">
        <v>36</v>
      </c>
      <c r="F82" s="746">
        <v>168</v>
      </c>
      <c r="G82" s="746">
        <v>10</v>
      </c>
      <c r="H82" s="746">
        <v>34</v>
      </c>
      <c r="I82" s="746">
        <v>96</v>
      </c>
      <c r="J82" s="746">
        <v>581</v>
      </c>
      <c r="K82" s="746">
        <v>57</v>
      </c>
      <c r="L82" s="746">
        <v>294</v>
      </c>
      <c r="M82" s="746">
        <v>8</v>
      </c>
      <c r="N82" s="746">
        <v>63</v>
      </c>
      <c r="O82" s="746">
        <v>44</v>
      </c>
      <c r="P82" s="746">
        <v>861</v>
      </c>
      <c r="Q82" s="746">
        <v>1</v>
      </c>
      <c r="R82" s="746">
        <v>10</v>
      </c>
      <c r="S82" s="746">
        <v>9</v>
      </c>
      <c r="T82" s="746">
        <v>160</v>
      </c>
      <c r="U82" s="781" t="s">
        <v>1020</v>
      </c>
      <c r="V82" s="745" t="s">
        <v>1020</v>
      </c>
      <c r="W82" s="744"/>
      <c r="X82" s="743" t="s">
        <v>144</v>
      </c>
    </row>
    <row r="83" spans="1:24" s="737" customFormat="1" ht="15" customHeight="1">
      <c r="A83" s="741" t="s">
        <v>1075</v>
      </c>
      <c r="B83" s="741"/>
      <c r="C83" s="740"/>
      <c r="D83" s="740"/>
      <c r="E83" s="740"/>
      <c r="F83" s="740"/>
      <c r="G83" s="740"/>
      <c r="H83" s="740"/>
      <c r="I83" s="740"/>
      <c r="J83" s="740"/>
      <c r="K83" s="739"/>
      <c r="L83" s="738"/>
      <c r="M83" s="738"/>
      <c r="N83" s="738"/>
      <c r="O83" s="738"/>
      <c r="P83" s="738"/>
      <c r="Q83" s="738"/>
      <c r="R83" s="738"/>
      <c r="S83" s="738"/>
      <c r="T83" s="738"/>
      <c r="U83" s="738"/>
      <c r="V83" s="738"/>
    </row>
  </sheetData>
  <mergeCells count="40">
    <mergeCell ref="W77:X77"/>
    <mergeCell ref="W10:X10"/>
    <mergeCell ref="W12:X12"/>
    <mergeCell ref="W22:X22"/>
    <mergeCell ref="W28:X28"/>
    <mergeCell ref="W35:X35"/>
    <mergeCell ref="W41:X41"/>
    <mergeCell ref="W45:X45"/>
    <mergeCell ref="W55:X55"/>
    <mergeCell ref="W71:X71"/>
    <mergeCell ref="A1:D1"/>
    <mergeCell ref="A2:D2"/>
    <mergeCell ref="A3:X3"/>
    <mergeCell ref="W6:X8"/>
    <mergeCell ref="K7:L7"/>
    <mergeCell ref="M7:N7"/>
    <mergeCell ref="O7:P7"/>
    <mergeCell ref="C6:V6"/>
    <mergeCell ref="S7:T7"/>
    <mergeCell ref="Q7:R7"/>
    <mergeCell ref="U7:V7"/>
    <mergeCell ref="A77:B77"/>
    <mergeCell ref="A55:B55"/>
    <mergeCell ref="A60:B60"/>
    <mergeCell ref="A66:B66"/>
    <mergeCell ref="A71:B71"/>
    <mergeCell ref="A45:B45"/>
    <mergeCell ref="W60:X60"/>
    <mergeCell ref="W66:X66"/>
    <mergeCell ref="A6:B8"/>
    <mergeCell ref="A22:B22"/>
    <mergeCell ref="A28:B28"/>
    <mergeCell ref="A35:B35"/>
    <mergeCell ref="A41:B41"/>
    <mergeCell ref="A10:B10"/>
    <mergeCell ref="A12:B12"/>
    <mergeCell ref="C7:D7"/>
    <mergeCell ref="E7:F7"/>
    <mergeCell ref="G7:H7"/>
    <mergeCell ref="I7:J7"/>
  </mergeCells>
  <phoneticPr fontId="20"/>
  <printOptions horizontalCentered="1"/>
  <pageMargins left="0.62992125984251968" right="0.62992125984251968" top="0.74803149606299213" bottom="0.74803149606299213" header="0.31496062992125984" footer="0.31496062992125984"/>
  <headerFooter alignWithMargins="0"/>
  <colBreaks count="1" manualBreakCount="1">
    <brk id="12" min="2" max="82"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3"/>
  <sheetViews>
    <sheetView zoomScale="85" zoomScaleNormal="85" zoomScaleSheetLayoutView="85" workbookViewId="0">
      <selection activeCell="G7" sqref="G7:H7"/>
    </sheetView>
  </sheetViews>
  <sheetFormatPr defaultRowHeight="13.5"/>
  <cols>
    <col min="1" max="1" width="2.625" style="735" customWidth="1"/>
    <col min="2" max="2" width="15.625" style="735" customWidth="1"/>
    <col min="3" max="22" width="9.625" style="736" customWidth="1"/>
    <col min="23" max="23" width="2.625" style="735" customWidth="1"/>
    <col min="24" max="24" width="15.625" style="735" customWidth="1"/>
    <col min="25" max="16384" width="9" style="735"/>
  </cols>
  <sheetData>
    <row r="1" spans="1:24"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c r="W1" s="1762"/>
      <c r="X1" s="1762"/>
    </row>
    <row r="2" spans="1:24"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c r="W2" s="1762"/>
      <c r="X2" s="1762"/>
    </row>
    <row r="3" spans="1:24" ht="26.1" customHeight="1">
      <c r="A3" s="3249" t="s">
        <v>1122</v>
      </c>
      <c r="B3" s="3249"/>
      <c r="C3" s="3249"/>
      <c r="D3" s="3249"/>
      <c r="E3" s="3249"/>
      <c r="F3" s="3249"/>
      <c r="G3" s="3249"/>
      <c r="H3" s="3249"/>
      <c r="I3" s="3249"/>
      <c r="J3" s="3249"/>
      <c r="K3" s="3249"/>
      <c r="L3" s="3249"/>
      <c r="M3" s="3249"/>
      <c r="N3" s="3249"/>
      <c r="O3" s="3249"/>
      <c r="P3" s="3249"/>
      <c r="Q3" s="3249"/>
      <c r="R3" s="3249"/>
      <c r="S3" s="3249"/>
      <c r="T3" s="3249"/>
      <c r="U3" s="3249"/>
      <c r="V3" s="3249"/>
      <c r="W3" s="3249"/>
      <c r="X3" s="3249"/>
    </row>
    <row r="4" spans="1:24" ht="15" customHeight="1">
      <c r="A4" s="780"/>
      <c r="B4" s="780"/>
      <c r="C4" s="780"/>
      <c r="D4" s="780"/>
      <c r="E4" s="780"/>
      <c r="F4" s="780"/>
      <c r="G4" s="780"/>
      <c r="H4" s="780"/>
      <c r="I4" s="780"/>
      <c r="J4" s="780"/>
      <c r="K4" s="780"/>
      <c r="L4" s="780"/>
      <c r="M4" s="780"/>
      <c r="N4" s="780"/>
      <c r="O4" s="780"/>
      <c r="P4" s="780"/>
      <c r="Q4" s="780"/>
      <c r="R4" s="780"/>
      <c r="S4" s="780"/>
      <c r="T4" s="780"/>
      <c r="U4" s="780"/>
      <c r="V4" s="780"/>
      <c r="W4" s="780"/>
      <c r="X4" s="780"/>
    </row>
    <row r="5" spans="1:24" s="737" customFormat="1" ht="15" customHeight="1" thickBot="1">
      <c r="C5" s="777"/>
      <c r="D5" s="777"/>
      <c r="E5" s="777"/>
      <c r="F5" s="779"/>
      <c r="G5" s="779"/>
      <c r="H5" s="779"/>
      <c r="I5" s="779"/>
      <c r="J5" s="779"/>
      <c r="K5" s="779"/>
      <c r="L5" s="779"/>
      <c r="M5" s="777"/>
      <c r="N5" s="778"/>
      <c r="O5" s="777"/>
      <c r="P5" s="777"/>
      <c r="Q5" s="777"/>
      <c r="R5" s="777"/>
      <c r="S5" s="777"/>
      <c r="T5" s="777"/>
      <c r="U5" s="777"/>
      <c r="V5" s="777"/>
      <c r="X5" s="776" t="s">
        <v>1099</v>
      </c>
    </row>
    <row r="6" spans="1:24" s="742" customFormat="1" ht="18" customHeight="1" thickTop="1">
      <c r="A6" s="3242" t="s">
        <v>279</v>
      </c>
      <c r="B6" s="3250"/>
      <c r="C6" s="3254" t="s">
        <v>25</v>
      </c>
      <c r="D6" s="3255"/>
      <c r="E6" s="3263" t="s">
        <v>1098</v>
      </c>
      <c r="F6" s="3264"/>
      <c r="G6" s="3264"/>
      <c r="H6" s="3264"/>
      <c r="I6" s="3264"/>
      <c r="J6" s="3264"/>
      <c r="K6" s="3264"/>
      <c r="L6" s="3264"/>
      <c r="M6" s="3264"/>
      <c r="N6" s="3264"/>
      <c r="O6" s="3264"/>
      <c r="P6" s="3264"/>
      <c r="Q6" s="3264"/>
      <c r="R6" s="3264"/>
      <c r="S6" s="3264"/>
      <c r="T6" s="3264"/>
      <c r="U6" s="3264"/>
      <c r="V6" s="3265"/>
      <c r="W6" s="3241" t="s">
        <v>279</v>
      </c>
      <c r="X6" s="3242"/>
    </row>
    <row r="7" spans="1:24" s="742" customFormat="1" ht="32.1" customHeight="1">
      <c r="A7" s="3244"/>
      <c r="B7" s="3251"/>
      <c r="C7" s="3256"/>
      <c r="D7" s="3257"/>
      <c r="E7" s="3258" t="s">
        <v>1097</v>
      </c>
      <c r="F7" s="3259"/>
      <c r="G7" s="3260" t="s">
        <v>1096</v>
      </c>
      <c r="H7" s="3259"/>
      <c r="I7" s="3261" t="s">
        <v>1095</v>
      </c>
      <c r="J7" s="3258"/>
      <c r="K7" s="3248" t="s">
        <v>1094</v>
      </c>
      <c r="L7" s="3248"/>
      <c r="M7" s="3245" t="s">
        <v>1093</v>
      </c>
      <c r="N7" s="3246"/>
      <c r="O7" s="3247" t="s">
        <v>1092</v>
      </c>
      <c r="P7" s="3246"/>
      <c r="Q7" s="3248" t="s">
        <v>1091</v>
      </c>
      <c r="R7" s="3248"/>
      <c r="S7" s="3248" t="s">
        <v>1090</v>
      </c>
      <c r="T7" s="3248"/>
      <c r="U7" s="3248" t="s">
        <v>1089</v>
      </c>
      <c r="V7" s="3248"/>
      <c r="W7" s="3243"/>
      <c r="X7" s="3244"/>
    </row>
    <row r="8" spans="1:24" s="742" customFormat="1" ht="18" customHeight="1">
      <c r="A8" s="3252"/>
      <c r="B8" s="3253"/>
      <c r="C8" s="773" t="s">
        <v>1025</v>
      </c>
      <c r="D8" s="775" t="s">
        <v>1024</v>
      </c>
      <c r="E8" s="774" t="s">
        <v>1025</v>
      </c>
      <c r="F8" s="773" t="s">
        <v>1024</v>
      </c>
      <c r="G8" s="773" t="s">
        <v>1025</v>
      </c>
      <c r="H8" s="773" t="s">
        <v>1024</v>
      </c>
      <c r="I8" s="773" t="s">
        <v>1025</v>
      </c>
      <c r="J8" s="773" t="s">
        <v>1024</v>
      </c>
      <c r="K8" s="770" t="s">
        <v>1025</v>
      </c>
      <c r="L8" s="770" t="s">
        <v>1024</v>
      </c>
      <c r="M8" s="771" t="s">
        <v>1025</v>
      </c>
      <c r="N8" s="770" t="s">
        <v>1024</v>
      </c>
      <c r="O8" s="770" t="s">
        <v>1025</v>
      </c>
      <c r="P8" s="770" t="s">
        <v>1024</v>
      </c>
      <c r="Q8" s="770" t="s">
        <v>1025</v>
      </c>
      <c r="R8" s="770" t="s">
        <v>1024</v>
      </c>
      <c r="S8" s="770" t="s">
        <v>1025</v>
      </c>
      <c r="T8" s="770" t="s">
        <v>1024</v>
      </c>
      <c r="U8" s="770" t="s">
        <v>1025</v>
      </c>
      <c r="V8" s="770" t="s">
        <v>1024</v>
      </c>
      <c r="W8" s="3243"/>
      <c r="X8" s="3244"/>
    </row>
    <row r="9" spans="1:24" s="737" customFormat="1" ht="15" customHeight="1">
      <c r="A9" s="769"/>
      <c r="B9" s="768"/>
      <c r="C9" s="767"/>
      <c r="D9" s="766" t="s">
        <v>1088</v>
      </c>
      <c r="E9" s="765"/>
      <c r="F9" s="740" t="s">
        <v>1088</v>
      </c>
      <c r="G9" s="765"/>
      <c r="H9" s="740" t="s">
        <v>1088</v>
      </c>
      <c r="I9" s="765"/>
      <c r="J9" s="740" t="s">
        <v>1088</v>
      </c>
      <c r="K9" s="765"/>
      <c r="L9" s="740" t="s">
        <v>1088</v>
      </c>
      <c r="M9" s="763"/>
      <c r="N9" s="764" t="s">
        <v>1088</v>
      </c>
      <c r="O9" s="763"/>
      <c r="P9" s="764" t="s">
        <v>1088</v>
      </c>
      <c r="Q9" s="763"/>
      <c r="R9" s="764" t="s">
        <v>1088</v>
      </c>
      <c r="S9" s="763"/>
      <c r="T9" s="764" t="s">
        <v>1088</v>
      </c>
      <c r="U9" s="763"/>
      <c r="V9" s="762" t="s">
        <v>1088</v>
      </c>
      <c r="W9" s="761"/>
      <c r="X9" s="760"/>
    </row>
    <row r="10" spans="1:24" s="752" customFormat="1" ht="15" customHeight="1">
      <c r="A10" s="3276" t="s">
        <v>1121</v>
      </c>
      <c r="B10" s="3240"/>
      <c r="C10" s="795">
        <v>318</v>
      </c>
      <c r="D10" s="794">
        <v>2235</v>
      </c>
      <c r="E10" s="794">
        <v>1</v>
      </c>
      <c r="F10" s="794">
        <v>3</v>
      </c>
      <c r="G10" s="794">
        <v>317</v>
      </c>
      <c r="H10" s="794">
        <v>2232</v>
      </c>
      <c r="I10" s="794" t="s">
        <v>432</v>
      </c>
      <c r="J10" s="794" t="s">
        <v>432</v>
      </c>
      <c r="K10" s="794">
        <v>50</v>
      </c>
      <c r="L10" s="794">
        <v>376</v>
      </c>
      <c r="M10" s="794">
        <v>41</v>
      </c>
      <c r="N10" s="794">
        <v>173</v>
      </c>
      <c r="O10" s="794" t="s">
        <v>432</v>
      </c>
      <c r="P10" s="794" t="s">
        <v>432</v>
      </c>
      <c r="Q10" s="794">
        <v>1</v>
      </c>
      <c r="R10" s="794">
        <v>5</v>
      </c>
      <c r="S10" s="794">
        <v>14</v>
      </c>
      <c r="T10" s="794">
        <v>423</v>
      </c>
      <c r="U10" s="794">
        <v>69</v>
      </c>
      <c r="V10" s="793">
        <v>415</v>
      </c>
      <c r="W10" s="3277" t="s">
        <v>1121</v>
      </c>
      <c r="X10" s="3277"/>
    </row>
    <row r="11" spans="1:24" s="742" customFormat="1" ht="15" customHeight="1">
      <c r="A11" s="749"/>
      <c r="B11" s="751" t="s">
        <v>143</v>
      </c>
      <c r="C11" s="788">
        <v>52</v>
      </c>
      <c r="D11" s="787">
        <v>387</v>
      </c>
      <c r="E11" s="787">
        <v>1</v>
      </c>
      <c r="F11" s="787">
        <v>3</v>
      </c>
      <c r="G11" s="787">
        <v>51</v>
      </c>
      <c r="H11" s="787">
        <v>384</v>
      </c>
      <c r="I11" s="787" t="s">
        <v>432</v>
      </c>
      <c r="J11" s="787" t="s">
        <v>432</v>
      </c>
      <c r="K11" s="787">
        <v>7</v>
      </c>
      <c r="L11" s="787">
        <v>36</v>
      </c>
      <c r="M11" s="787">
        <v>9</v>
      </c>
      <c r="N11" s="787">
        <v>39</v>
      </c>
      <c r="O11" s="787" t="s">
        <v>432</v>
      </c>
      <c r="P11" s="787" t="s">
        <v>432</v>
      </c>
      <c r="Q11" s="787" t="s">
        <v>432</v>
      </c>
      <c r="R11" s="787" t="s">
        <v>432</v>
      </c>
      <c r="S11" s="787" t="s">
        <v>432</v>
      </c>
      <c r="T11" s="787" t="s">
        <v>432</v>
      </c>
      <c r="U11" s="787">
        <v>12</v>
      </c>
      <c r="V11" s="786">
        <v>123</v>
      </c>
      <c r="W11" s="796"/>
      <c r="X11" s="789" t="s">
        <v>143</v>
      </c>
    </row>
    <row r="12" spans="1:24" s="752" customFormat="1" ht="15" customHeight="1">
      <c r="A12" s="792"/>
      <c r="B12" s="751" t="s">
        <v>142</v>
      </c>
      <c r="C12" s="788">
        <v>101</v>
      </c>
      <c r="D12" s="787">
        <v>892</v>
      </c>
      <c r="E12" s="787" t="s">
        <v>432</v>
      </c>
      <c r="F12" s="787" t="s">
        <v>432</v>
      </c>
      <c r="G12" s="787">
        <v>101</v>
      </c>
      <c r="H12" s="787">
        <v>892</v>
      </c>
      <c r="I12" s="787" t="s">
        <v>432</v>
      </c>
      <c r="J12" s="787" t="s">
        <v>432</v>
      </c>
      <c r="K12" s="787">
        <v>18</v>
      </c>
      <c r="L12" s="787">
        <v>142</v>
      </c>
      <c r="M12" s="787">
        <v>15</v>
      </c>
      <c r="N12" s="787">
        <v>68</v>
      </c>
      <c r="O12" s="787" t="s">
        <v>432</v>
      </c>
      <c r="P12" s="787" t="s">
        <v>432</v>
      </c>
      <c r="Q12" s="787">
        <v>1</v>
      </c>
      <c r="R12" s="787">
        <v>5</v>
      </c>
      <c r="S12" s="787">
        <v>5</v>
      </c>
      <c r="T12" s="787">
        <v>287</v>
      </c>
      <c r="U12" s="787">
        <v>28</v>
      </c>
      <c r="V12" s="786">
        <v>152</v>
      </c>
      <c r="W12" s="791"/>
      <c r="X12" s="789" t="s">
        <v>142</v>
      </c>
    </row>
    <row r="13" spans="1:24" s="742" customFormat="1" ht="15" customHeight="1">
      <c r="A13" s="749"/>
      <c r="B13" s="751" t="s">
        <v>141</v>
      </c>
      <c r="C13" s="788">
        <v>96</v>
      </c>
      <c r="D13" s="787">
        <v>466</v>
      </c>
      <c r="E13" s="787" t="s">
        <v>432</v>
      </c>
      <c r="F13" s="787" t="s">
        <v>432</v>
      </c>
      <c r="G13" s="787">
        <v>96</v>
      </c>
      <c r="H13" s="787">
        <v>466</v>
      </c>
      <c r="I13" s="787" t="s">
        <v>432</v>
      </c>
      <c r="J13" s="787" t="s">
        <v>432</v>
      </c>
      <c r="K13" s="787">
        <v>11</v>
      </c>
      <c r="L13" s="787">
        <v>98</v>
      </c>
      <c r="M13" s="787">
        <v>10</v>
      </c>
      <c r="N13" s="787">
        <v>44</v>
      </c>
      <c r="O13" s="787" t="s">
        <v>432</v>
      </c>
      <c r="P13" s="787" t="s">
        <v>432</v>
      </c>
      <c r="Q13" s="787" t="s">
        <v>432</v>
      </c>
      <c r="R13" s="787" t="s">
        <v>432</v>
      </c>
      <c r="S13" s="787">
        <v>7</v>
      </c>
      <c r="T13" s="787">
        <v>43</v>
      </c>
      <c r="U13" s="787">
        <v>18</v>
      </c>
      <c r="V13" s="786">
        <v>93</v>
      </c>
      <c r="W13" s="790"/>
      <c r="X13" s="789" t="s">
        <v>141</v>
      </c>
    </row>
    <row r="14" spans="1:24" s="742" customFormat="1" ht="15" customHeight="1">
      <c r="A14" s="749"/>
      <c r="B14" s="751" t="s">
        <v>140</v>
      </c>
      <c r="C14" s="788">
        <v>69</v>
      </c>
      <c r="D14" s="787">
        <v>490</v>
      </c>
      <c r="E14" s="787" t="s">
        <v>432</v>
      </c>
      <c r="F14" s="787" t="s">
        <v>432</v>
      </c>
      <c r="G14" s="787">
        <v>69</v>
      </c>
      <c r="H14" s="787">
        <v>490</v>
      </c>
      <c r="I14" s="787" t="s">
        <v>432</v>
      </c>
      <c r="J14" s="787" t="s">
        <v>432</v>
      </c>
      <c r="K14" s="787">
        <v>14</v>
      </c>
      <c r="L14" s="787">
        <v>100</v>
      </c>
      <c r="M14" s="787">
        <v>7</v>
      </c>
      <c r="N14" s="787">
        <v>22</v>
      </c>
      <c r="O14" s="787" t="s">
        <v>432</v>
      </c>
      <c r="P14" s="787" t="s">
        <v>432</v>
      </c>
      <c r="Q14" s="787" t="s">
        <v>432</v>
      </c>
      <c r="R14" s="787" t="s">
        <v>432</v>
      </c>
      <c r="S14" s="787">
        <v>2</v>
      </c>
      <c r="T14" s="787">
        <v>93</v>
      </c>
      <c r="U14" s="787">
        <v>11</v>
      </c>
      <c r="V14" s="786">
        <v>47</v>
      </c>
      <c r="W14" s="790"/>
      <c r="X14" s="789" t="s">
        <v>140</v>
      </c>
    </row>
    <row r="15" spans="1:24" s="742" customFormat="1" ht="15" customHeight="1">
      <c r="A15" s="749"/>
      <c r="B15" s="751"/>
      <c r="C15" s="788" t="s">
        <v>431</v>
      </c>
      <c r="D15" s="787" t="s">
        <v>431</v>
      </c>
      <c r="E15" s="787" t="s">
        <v>431</v>
      </c>
      <c r="F15" s="787" t="s">
        <v>431</v>
      </c>
      <c r="G15" s="787" t="s">
        <v>431</v>
      </c>
      <c r="H15" s="787" t="s">
        <v>431</v>
      </c>
      <c r="I15" s="787" t="s">
        <v>431</v>
      </c>
      <c r="J15" s="787" t="s">
        <v>431</v>
      </c>
      <c r="K15" s="787" t="s">
        <v>431</v>
      </c>
      <c r="L15" s="787" t="s">
        <v>431</v>
      </c>
      <c r="M15" s="787" t="s">
        <v>431</v>
      </c>
      <c r="N15" s="787" t="s">
        <v>431</v>
      </c>
      <c r="O15" s="787" t="s">
        <v>431</v>
      </c>
      <c r="P15" s="787" t="s">
        <v>431</v>
      </c>
      <c r="Q15" s="787" t="s">
        <v>431</v>
      </c>
      <c r="R15" s="787" t="s">
        <v>431</v>
      </c>
      <c r="S15" s="787" t="s">
        <v>431</v>
      </c>
      <c r="T15" s="787" t="s">
        <v>431</v>
      </c>
      <c r="U15" s="787" t="s">
        <v>431</v>
      </c>
      <c r="V15" s="786" t="s">
        <v>431</v>
      </c>
      <c r="W15" s="790"/>
      <c r="X15" s="789"/>
    </row>
    <row r="16" spans="1:24" s="742" customFormat="1" ht="15" customHeight="1">
      <c r="A16" s="3276" t="s">
        <v>1120</v>
      </c>
      <c r="B16" s="3276"/>
      <c r="C16" s="795">
        <v>1072</v>
      </c>
      <c r="D16" s="794">
        <v>9256</v>
      </c>
      <c r="E16" s="794" t="s">
        <v>432</v>
      </c>
      <c r="F16" s="794" t="s">
        <v>432</v>
      </c>
      <c r="G16" s="794">
        <v>1072</v>
      </c>
      <c r="H16" s="794">
        <v>9256</v>
      </c>
      <c r="I16" s="794" t="s">
        <v>432</v>
      </c>
      <c r="J16" s="794" t="s">
        <v>432</v>
      </c>
      <c r="K16" s="794">
        <v>57</v>
      </c>
      <c r="L16" s="794">
        <v>447</v>
      </c>
      <c r="M16" s="794">
        <v>111</v>
      </c>
      <c r="N16" s="794">
        <v>797</v>
      </c>
      <c r="O16" s="794">
        <v>1</v>
      </c>
      <c r="P16" s="794">
        <v>8</v>
      </c>
      <c r="Q16" s="794">
        <v>9</v>
      </c>
      <c r="R16" s="794">
        <v>42</v>
      </c>
      <c r="S16" s="794">
        <v>21</v>
      </c>
      <c r="T16" s="794">
        <v>539</v>
      </c>
      <c r="U16" s="794">
        <v>268</v>
      </c>
      <c r="V16" s="793">
        <v>2131</v>
      </c>
      <c r="W16" s="3277" t="s">
        <v>1120</v>
      </c>
      <c r="X16" s="3277"/>
    </row>
    <row r="17" spans="1:24" s="742" customFormat="1" ht="15" customHeight="1">
      <c r="A17" s="749"/>
      <c r="B17" s="751" t="s">
        <v>139</v>
      </c>
      <c r="C17" s="788">
        <v>99</v>
      </c>
      <c r="D17" s="787">
        <v>456</v>
      </c>
      <c r="E17" s="787" t="s">
        <v>432</v>
      </c>
      <c r="F17" s="787" t="s">
        <v>432</v>
      </c>
      <c r="G17" s="787">
        <v>99</v>
      </c>
      <c r="H17" s="787">
        <v>456</v>
      </c>
      <c r="I17" s="787" t="s">
        <v>432</v>
      </c>
      <c r="J17" s="787" t="s">
        <v>432</v>
      </c>
      <c r="K17" s="787">
        <v>3</v>
      </c>
      <c r="L17" s="787">
        <v>39</v>
      </c>
      <c r="M17" s="787">
        <v>12</v>
      </c>
      <c r="N17" s="787">
        <v>103</v>
      </c>
      <c r="O17" s="787" t="s">
        <v>432</v>
      </c>
      <c r="P17" s="787" t="s">
        <v>432</v>
      </c>
      <c r="Q17" s="787">
        <v>2</v>
      </c>
      <c r="R17" s="787">
        <v>3</v>
      </c>
      <c r="S17" s="787" t="s">
        <v>432</v>
      </c>
      <c r="T17" s="787" t="s">
        <v>432</v>
      </c>
      <c r="U17" s="787">
        <v>24</v>
      </c>
      <c r="V17" s="786">
        <v>54</v>
      </c>
      <c r="W17" s="790"/>
      <c r="X17" s="789" t="s">
        <v>139</v>
      </c>
    </row>
    <row r="18" spans="1:24" s="742" customFormat="1" ht="15" customHeight="1">
      <c r="A18" s="749"/>
      <c r="B18" s="751" t="s">
        <v>138</v>
      </c>
      <c r="C18" s="788">
        <v>43</v>
      </c>
      <c r="D18" s="787">
        <v>299</v>
      </c>
      <c r="E18" s="787" t="s">
        <v>432</v>
      </c>
      <c r="F18" s="787" t="s">
        <v>432</v>
      </c>
      <c r="G18" s="787">
        <v>43</v>
      </c>
      <c r="H18" s="787">
        <v>299</v>
      </c>
      <c r="I18" s="787" t="s">
        <v>432</v>
      </c>
      <c r="J18" s="787" t="s">
        <v>432</v>
      </c>
      <c r="K18" s="787">
        <v>5</v>
      </c>
      <c r="L18" s="787">
        <v>39</v>
      </c>
      <c r="M18" s="787">
        <v>6</v>
      </c>
      <c r="N18" s="787">
        <v>20</v>
      </c>
      <c r="O18" s="787" t="s">
        <v>432</v>
      </c>
      <c r="P18" s="787" t="s">
        <v>432</v>
      </c>
      <c r="Q18" s="787" t="s">
        <v>432</v>
      </c>
      <c r="R18" s="787" t="s">
        <v>432</v>
      </c>
      <c r="S18" s="787" t="s">
        <v>432</v>
      </c>
      <c r="T18" s="787" t="s">
        <v>432</v>
      </c>
      <c r="U18" s="787">
        <v>8</v>
      </c>
      <c r="V18" s="786">
        <v>132</v>
      </c>
      <c r="W18" s="790"/>
      <c r="X18" s="789" t="s">
        <v>138</v>
      </c>
    </row>
    <row r="19" spans="1:24" s="742" customFormat="1" ht="15" customHeight="1">
      <c r="A19" s="749"/>
      <c r="B19" s="751" t="s">
        <v>137</v>
      </c>
      <c r="C19" s="788">
        <v>363</v>
      </c>
      <c r="D19" s="787">
        <v>2690</v>
      </c>
      <c r="E19" s="787" t="s">
        <v>432</v>
      </c>
      <c r="F19" s="787" t="s">
        <v>432</v>
      </c>
      <c r="G19" s="787">
        <v>363</v>
      </c>
      <c r="H19" s="787">
        <v>2690</v>
      </c>
      <c r="I19" s="787" t="s">
        <v>432</v>
      </c>
      <c r="J19" s="787" t="s">
        <v>432</v>
      </c>
      <c r="K19" s="787">
        <v>5</v>
      </c>
      <c r="L19" s="787">
        <v>59</v>
      </c>
      <c r="M19" s="787">
        <v>10</v>
      </c>
      <c r="N19" s="787">
        <v>63</v>
      </c>
      <c r="O19" s="787" t="s">
        <v>432</v>
      </c>
      <c r="P19" s="787" t="s">
        <v>432</v>
      </c>
      <c r="Q19" s="787">
        <v>4</v>
      </c>
      <c r="R19" s="787">
        <v>14</v>
      </c>
      <c r="S19" s="787">
        <v>5</v>
      </c>
      <c r="T19" s="787">
        <v>65</v>
      </c>
      <c r="U19" s="787">
        <v>99</v>
      </c>
      <c r="V19" s="786">
        <v>773</v>
      </c>
      <c r="W19" s="790"/>
      <c r="X19" s="789" t="s">
        <v>137</v>
      </c>
    </row>
    <row r="20" spans="1:24" s="742" customFormat="1" ht="15" customHeight="1">
      <c r="A20" s="749"/>
      <c r="B20" s="751" t="s">
        <v>136</v>
      </c>
      <c r="C20" s="788">
        <v>101</v>
      </c>
      <c r="D20" s="787">
        <v>1711</v>
      </c>
      <c r="E20" s="787" t="s">
        <v>432</v>
      </c>
      <c r="F20" s="787" t="s">
        <v>432</v>
      </c>
      <c r="G20" s="787">
        <v>101</v>
      </c>
      <c r="H20" s="787">
        <v>1711</v>
      </c>
      <c r="I20" s="787" t="s">
        <v>432</v>
      </c>
      <c r="J20" s="787" t="s">
        <v>432</v>
      </c>
      <c r="K20" s="787">
        <v>5</v>
      </c>
      <c r="L20" s="787">
        <v>49</v>
      </c>
      <c r="M20" s="787">
        <v>25</v>
      </c>
      <c r="N20" s="787">
        <v>382</v>
      </c>
      <c r="O20" s="787" t="s">
        <v>432</v>
      </c>
      <c r="P20" s="787" t="s">
        <v>432</v>
      </c>
      <c r="Q20" s="787">
        <v>1</v>
      </c>
      <c r="R20" s="787">
        <v>1</v>
      </c>
      <c r="S20" s="787">
        <v>2</v>
      </c>
      <c r="T20" s="787">
        <v>184</v>
      </c>
      <c r="U20" s="787">
        <v>28</v>
      </c>
      <c r="V20" s="786">
        <v>501</v>
      </c>
      <c r="W20" s="790"/>
      <c r="X20" s="789" t="s">
        <v>136</v>
      </c>
    </row>
    <row r="21" spans="1:24" s="742" customFormat="1" ht="15" customHeight="1">
      <c r="A21" s="749"/>
      <c r="B21" s="751" t="s">
        <v>135</v>
      </c>
      <c r="C21" s="788">
        <v>131</v>
      </c>
      <c r="D21" s="787">
        <v>819</v>
      </c>
      <c r="E21" s="787" t="s">
        <v>432</v>
      </c>
      <c r="F21" s="787" t="s">
        <v>432</v>
      </c>
      <c r="G21" s="787">
        <v>131</v>
      </c>
      <c r="H21" s="787">
        <v>819</v>
      </c>
      <c r="I21" s="787" t="s">
        <v>432</v>
      </c>
      <c r="J21" s="787" t="s">
        <v>432</v>
      </c>
      <c r="K21" s="787">
        <v>12</v>
      </c>
      <c r="L21" s="787">
        <v>46</v>
      </c>
      <c r="M21" s="787">
        <v>13</v>
      </c>
      <c r="N21" s="787">
        <v>44</v>
      </c>
      <c r="O21" s="787" t="s">
        <v>432</v>
      </c>
      <c r="P21" s="787" t="s">
        <v>432</v>
      </c>
      <c r="Q21" s="787">
        <v>1</v>
      </c>
      <c r="R21" s="787">
        <v>21</v>
      </c>
      <c r="S21" s="787">
        <v>3</v>
      </c>
      <c r="T21" s="787">
        <v>38</v>
      </c>
      <c r="U21" s="787">
        <v>27</v>
      </c>
      <c r="V21" s="786">
        <v>145</v>
      </c>
      <c r="W21" s="796"/>
      <c r="X21" s="789" t="s">
        <v>135</v>
      </c>
    </row>
    <row r="22" spans="1:24" s="752" customFormat="1" ht="15" customHeight="1">
      <c r="A22" s="792"/>
      <c r="B22" s="751" t="s">
        <v>134</v>
      </c>
      <c r="C22" s="788">
        <v>131</v>
      </c>
      <c r="D22" s="787">
        <v>1697</v>
      </c>
      <c r="E22" s="787" t="s">
        <v>432</v>
      </c>
      <c r="F22" s="787" t="s">
        <v>432</v>
      </c>
      <c r="G22" s="787">
        <v>131</v>
      </c>
      <c r="H22" s="787">
        <v>1697</v>
      </c>
      <c r="I22" s="787" t="s">
        <v>432</v>
      </c>
      <c r="J22" s="787" t="s">
        <v>432</v>
      </c>
      <c r="K22" s="787">
        <v>7</v>
      </c>
      <c r="L22" s="787">
        <v>30</v>
      </c>
      <c r="M22" s="787">
        <v>12</v>
      </c>
      <c r="N22" s="787">
        <v>37</v>
      </c>
      <c r="O22" s="787" t="s">
        <v>432</v>
      </c>
      <c r="P22" s="787" t="s">
        <v>432</v>
      </c>
      <c r="Q22" s="787" t="s">
        <v>432</v>
      </c>
      <c r="R22" s="787" t="s">
        <v>432</v>
      </c>
      <c r="S22" s="787">
        <v>3</v>
      </c>
      <c r="T22" s="787">
        <v>14</v>
      </c>
      <c r="U22" s="787">
        <v>33</v>
      </c>
      <c r="V22" s="786">
        <v>235</v>
      </c>
      <c r="W22" s="791"/>
      <c r="X22" s="789" t="s">
        <v>134</v>
      </c>
    </row>
    <row r="23" spans="1:24" s="742" customFormat="1" ht="15" customHeight="1">
      <c r="A23" s="749"/>
      <c r="B23" s="751" t="s">
        <v>133</v>
      </c>
      <c r="C23" s="788">
        <v>100</v>
      </c>
      <c r="D23" s="787">
        <v>627</v>
      </c>
      <c r="E23" s="787" t="s">
        <v>432</v>
      </c>
      <c r="F23" s="787" t="s">
        <v>432</v>
      </c>
      <c r="G23" s="787">
        <v>100</v>
      </c>
      <c r="H23" s="787">
        <v>627</v>
      </c>
      <c r="I23" s="787" t="s">
        <v>432</v>
      </c>
      <c r="J23" s="787" t="s">
        <v>432</v>
      </c>
      <c r="K23" s="787">
        <v>7</v>
      </c>
      <c r="L23" s="787">
        <v>42</v>
      </c>
      <c r="M23" s="787">
        <v>26</v>
      </c>
      <c r="N23" s="787">
        <v>115</v>
      </c>
      <c r="O23" s="787">
        <v>1</v>
      </c>
      <c r="P23" s="787">
        <v>8</v>
      </c>
      <c r="Q23" s="787" t="s">
        <v>432</v>
      </c>
      <c r="R23" s="787" t="s">
        <v>432</v>
      </c>
      <c r="S23" s="787">
        <v>4</v>
      </c>
      <c r="T23" s="787">
        <v>37</v>
      </c>
      <c r="U23" s="787">
        <v>20</v>
      </c>
      <c r="V23" s="786">
        <v>84</v>
      </c>
      <c r="W23" s="790"/>
      <c r="X23" s="789" t="s">
        <v>133</v>
      </c>
    </row>
    <row r="24" spans="1:24" s="742" customFormat="1" ht="15" customHeight="1">
      <c r="A24" s="749"/>
      <c r="B24" s="751" t="s">
        <v>132</v>
      </c>
      <c r="C24" s="788">
        <v>104</v>
      </c>
      <c r="D24" s="787">
        <v>957</v>
      </c>
      <c r="E24" s="787" t="s">
        <v>432</v>
      </c>
      <c r="F24" s="787" t="s">
        <v>432</v>
      </c>
      <c r="G24" s="787">
        <v>104</v>
      </c>
      <c r="H24" s="787">
        <v>957</v>
      </c>
      <c r="I24" s="787" t="s">
        <v>432</v>
      </c>
      <c r="J24" s="787" t="s">
        <v>432</v>
      </c>
      <c r="K24" s="787">
        <v>13</v>
      </c>
      <c r="L24" s="787">
        <v>143</v>
      </c>
      <c r="M24" s="787">
        <v>7</v>
      </c>
      <c r="N24" s="787">
        <v>33</v>
      </c>
      <c r="O24" s="787" t="s">
        <v>432</v>
      </c>
      <c r="P24" s="787" t="s">
        <v>432</v>
      </c>
      <c r="Q24" s="787">
        <v>1</v>
      </c>
      <c r="R24" s="787">
        <v>3</v>
      </c>
      <c r="S24" s="787">
        <v>4</v>
      </c>
      <c r="T24" s="787">
        <v>201</v>
      </c>
      <c r="U24" s="787">
        <v>29</v>
      </c>
      <c r="V24" s="786">
        <v>207</v>
      </c>
      <c r="W24" s="790"/>
      <c r="X24" s="789" t="s">
        <v>132</v>
      </c>
    </row>
    <row r="25" spans="1:24" s="742" customFormat="1" ht="15" customHeight="1">
      <c r="A25" s="749"/>
      <c r="B25" s="751"/>
      <c r="C25" s="788" t="s">
        <v>431</v>
      </c>
      <c r="D25" s="787" t="s">
        <v>431</v>
      </c>
      <c r="E25" s="787" t="s">
        <v>431</v>
      </c>
      <c r="F25" s="787" t="s">
        <v>431</v>
      </c>
      <c r="G25" s="787" t="s">
        <v>431</v>
      </c>
      <c r="H25" s="787" t="s">
        <v>431</v>
      </c>
      <c r="I25" s="787" t="s">
        <v>431</v>
      </c>
      <c r="J25" s="787" t="s">
        <v>431</v>
      </c>
      <c r="K25" s="787" t="s">
        <v>431</v>
      </c>
      <c r="L25" s="787" t="s">
        <v>431</v>
      </c>
      <c r="M25" s="787" t="s">
        <v>431</v>
      </c>
      <c r="N25" s="787" t="s">
        <v>431</v>
      </c>
      <c r="O25" s="787" t="s">
        <v>431</v>
      </c>
      <c r="P25" s="787" t="s">
        <v>431</v>
      </c>
      <c r="Q25" s="787" t="s">
        <v>431</v>
      </c>
      <c r="R25" s="787" t="s">
        <v>431</v>
      </c>
      <c r="S25" s="787" t="s">
        <v>431</v>
      </c>
      <c r="T25" s="787" t="s">
        <v>431</v>
      </c>
      <c r="U25" s="787" t="s">
        <v>431</v>
      </c>
      <c r="V25" s="786" t="s">
        <v>431</v>
      </c>
      <c r="W25" s="790"/>
      <c r="X25" s="789"/>
    </row>
    <row r="26" spans="1:24" s="742" customFormat="1" ht="15" customHeight="1">
      <c r="A26" s="3276" t="s">
        <v>1119</v>
      </c>
      <c r="B26" s="3276"/>
      <c r="C26" s="795">
        <v>873</v>
      </c>
      <c r="D26" s="794">
        <v>6440</v>
      </c>
      <c r="E26" s="794" t="s">
        <v>432</v>
      </c>
      <c r="F26" s="794" t="s">
        <v>432</v>
      </c>
      <c r="G26" s="794">
        <v>873</v>
      </c>
      <c r="H26" s="794">
        <v>6440</v>
      </c>
      <c r="I26" s="794" t="s">
        <v>432</v>
      </c>
      <c r="J26" s="794" t="s">
        <v>432</v>
      </c>
      <c r="K26" s="794">
        <v>37</v>
      </c>
      <c r="L26" s="794">
        <v>273</v>
      </c>
      <c r="M26" s="794">
        <v>36</v>
      </c>
      <c r="N26" s="794">
        <v>134</v>
      </c>
      <c r="O26" s="794" t="s">
        <v>432</v>
      </c>
      <c r="P26" s="794" t="s">
        <v>432</v>
      </c>
      <c r="Q26" s="794">
        <v>4</v>
      </c>
      <c r="R26" s="794">
        <v>24</v>
      </c>
      <c r="S26" s="794">
        <v>8</v>
      </c>
      <c r="T26" s="794">
        <v>133</v>
      </c>
      <c r="U26" s="794">
        <v>223</v>
      </c>
      <c r="V26" s="793">
        <v>1559</v>
      </c>
      <c r="W26" s="3277" t="s">
        <v>1119</v>
      </c>
      <c r="X26" s="3277"/>
    </row>
    <row r="27" spans="1:24" s="742" customFormat="1" ht="15" customHeight="1">
      <c r="A27" s="749"/>
      <c r="B27" s="751" t="s">
        <v>131</v>
      </c>
      <c r="C27" s="788">
        <v>478</v>
      </c>
      <c r="D27" s="787">
        <v>4428</v>
      </c>
      <c r="E27" s="787" t="s">
        <v>432</v>
      </c>
      <c r="F27" s="787" t="s">
        <v>432</v>
      </c>
      <c r="G27" s="787">
        <v>478</v>
      </c>
      <c r="H27" s="787">
        <v>4428</v>
      </c>
      <c r="I27" s="787" t="s">
        <v>432</v>
      </c>
      <c r="J27" s="787" t="s">
        <v>432</v>
      </c>
      <c r="K27" s="787">
        <v>5</v>
      </c>
      <c r="L27" s="787">
        <v>12</v>
      </c>
      <c r="M27" s="787">
        <v>13</v>
      </c>
      <c r="N27" s="787">
        <v>32</v>
      </c>
      <c r="O27" s="787" t="s">
        <v>432</v>
      </c>
      <c r="P27" s="787" t="s">
        <v>432</v>
      </c>
      <c r="Q27" s="787">
        <v>3</v>
      </c>
      <c r="R27" s="787">
        <v>18</v>
      </c>
      <c r="S27" s="787">
        <v>2</v>
      </c>
      <c r="T27" s="787">
        <v>58</v>
      </c>
      <c r="U27" s="787">
        <v>134</v>
      </c>
      <c r="V27" s="786">
        <v>1153</v>
      </c>
      <c r="W27" s="796"/>
      <c r="X27" s="789" t="s">
        <v>131</v>
      </c>
    </row>
    <row r="28" spans="1:24" s="759" customFormat="1" ht="15" customHeight="1">
      <c r="A28" s="792"/>
      <c r="B28" s="751" t="s">
        <v>130</v>
      </c>
      <c r="C28" s="788">
        <v>250</v>
      </c>
      <c r="D28" s="787">
        <v>1189</v>
      </c>
      <c r="E28" s="787" t="s">
        <v>432</v>
      </c>
      <c r="F28" s="787" t="s">
        <v>432</v>
      </c>
      <c r="G28" s="787">
        <v>250</v>
      </c>
      <c r="H28" s="787">
        <v>1189</v>
      </c>
      <c r="I28" s="787" t="s">
        <v>432</v>
      </c>
      <c r="J28" s="787" t="s">
        <v>432</v>
      </c>
      <c r="K28" s="787">
        <v>8</v>
      </c>
      <c r="L28" s="787">
        <v>36</v>
      </c>
      <c r="M28" s="787">
        <v>8</v>
      </c>
      <c r="N28" s="787">
        <v>46</v>
      </c>
      <c r="O28" s="787" t="s">
        <v>432</v>
      </c>
      <c r="P28" s="787" t="s">
        <v>432</v>
      </c>
      <c r="Q28" s="787">
        <v>1</v>
      </c>
      <c r="R28" s="787">
        <v>6</v>
      </c>
      <c r="S28" s="787">
        <v>1</v>
      </c>
      <c r="T28" s="787">
        <v>37</v>
      </c>
      <c r="U28" s="787">
        <v>63</v>
      </c>
      <c r="V28" s="786">
        <v>272</v>
      </c>
      <c r="W28" s="791"/>
      <c r="X28" s="789" t="s">
        <v>130</v>
      </c>
    </row>
    <row r="29" spans="1:24" s="742" customFormat="1" ht="15" customHeight="1">
      <c r="A29" s="749"/>
      <c r="B29" s="751" t="s">
        <v>129</v>
      </c>
      <c r="C29" s="788">
        <v>69</v>
      </c>
      <c r="D29" s="787">
        <v>362</v>
      </c>
      <c r="E29" s="787" t="s">
        <v>432</v>
      </c>
      <c r="F29" s="787" t="s">
        <v>432</v>
      </c>
      <c r="G29" s="787">
        <v>69</v>
      </c>
      <c r="H29" s="787">
        <v>362</v>
      </c>
      <c r="I29" s="787" t="s">
        <v>432</v>
      </c>
      <c r="J29" s="787" t="s">
        <v>432</v>
      </c>
      <c r="K29" s="787">
        <v>10</v>
      </c>
      <c r="L29" s="787">
        <v>103</v>
      </c>
      <c r="M29" s="787">
        <v>9</v>
      </c>
      <c r="N29" s="787">
        <v>34</v>
      </c>
      <c r="O29" s="787" t="s">
        <v>432</v>
      </c>
      <c r="P29" s="787" t="s">
        <v>432</v>
      </c>
      <c r="Q29" s="787" t="s">
        <v>432</v>
      </c>
      <c r="R29" s="787" t="s">
        <v>432</v>
      </c>
      <c r="S29" s="787">
        <v>2</v>
      </c>
      <c r="T29" s="787">
        <v>2</v>
      </c>
      <c r="U29" s="787">
        <v>20</v>
      </c>
      <c r="V29" s="786">
        <v>69</v>
      </c>
      <c r="W29" s="790"/>
      <c r="X29" s="789" t="s">
        <v>129</v>
      </c>
    </row>
    <row r="30" spans="1:24" s="742" customFormat="1" ht="15" customHeight="1">
      <c r="A30" s="749"/>
      <c r="B30" s="751" t="s">
        <v>128</v>
      </c>
      <c r="C30" s="788">
        <v>76</v>
      </c>
      <c r="D30" s="787">
        <v>461</v>
      </c>
      <c r="E30" s="787" t="s">
        <v>432</v>
      </c>
      <c r="F30" s="787" t="s">
        <v>432</v>
      </c>
      <c r="G30" s="787">
        <v>76</v>
      </c>
      <c r="H30" s="787">
        <v>461</v>
      </c>
      <c r="I30" s="787" t="s">
        <v>432</v>
      </c>
      <c r="J30" s="787" t="s">
        <v>432</v>
      </c>
      <c r="K30" s="787">
        <v>14</v>
      </c>
      <c r="L30" s="787">
        <v>122</v>
      </c>
      <c r="M30" s="787">
        <v>6</v>
      </c>
      <c r="N30" s="787">
        <v>22</v>
      </c>
      <c r="O30" s="787" t="s">
        <v>432</v>
      </c>
      <c r="P30" s="787" t="s">
        <v>432</v>
      </c>
      <c r="Q30" s="787" t="s">
        <v>432</v>
      </c>
      <c r="R30" s="787" t="s">
        <v>432</v>
      </c>
      <c r="S30" s="787">
        <v>3</v>
      </c>
      <c r="T30" s="787">
        <v>36</v>
      </c>
      <c r="U30" s="787">
        <v>6</v>
      </c>
      <c r="V30" s="786">
        <v>65</v>
      </c>
      <c r="W30" s="790"/>
      <c r="X30" s="789" t="s">
        <v>128</v>
      </c>
    </row>
    <row r="31" spans="1:24" s="742" customFormat="1" ht="15" customHeight="1">
      <c r="A31" s="749"/>
      <c r="B31" s="751"/>
      <c r="C31" s="788" t="s">
        <v>431</v>
      </c>
      <c r="D31" s="787" t="s">
        <v>431</v>
      </c>
      <c r="E31" s="787" t="s">
        <v>431</v>
      </c>
      <c r="F31" s="787" t="s">
        <v>431</v>
      </c>
      <c r="G31" s="787" t="s">
        <v>431</v>
      </c>
      <c r="H31" s="787" t="s">
        <v>431</v>
      </c>
      <c r="I31" s="787" t="s">
        <v>431</v>
      </c>
      <c r="J31" s="787" t="s">
        <v>431</v>
      </c>
      <c r="K31" s="787" t="s">
        <v>431</v>
      </c>
      <c r="L31" s="787" t="s">
        <v>431</v>
      </c>
      <c r="M31" s="787" t="s">
        <v>431</v>
      </c>
      <c r="N31" s="787" t="s">
        <v>431</v>
      </c>
      <c r="O31" s="787" t="s">
        <v>431</v>
      </c>
      <c r="P31" s="787" t="s">
        <v>431</v>
      </c>
      <c r="Q31" s="787" t="s">
        <v>431</v>
      </c>
      <c r="R31" s="787" t="s">
        <v>431</v>
      </c>
      <c r="S31" s="787" t="s">
        <v>431</v>
      </c>
      <c r="T31" s="787" t="s">
        <v>431</v>
      </c>
      <c r="U31" s="787" t="s">
        <v>431</v>
      </c>
      <c r="V31" s="786" t="s">
        <v>431</v>
      </c>
      <c r="W31" s="790"/>
      <c r="X31" s="789"/>
    </row>
    <row r="32" spans="1:24" s="742" customFormat="1" ht="15" customHeight="1">
      <c r="A32" s="3276" t="s">
        <v>1118</v>
      </c>
      <c r="B32" s="3276"/>
      <c r="C32" s="795">
        <v>723</v>
      </c>
      <c r="D32" s="794">
        <v>5046</v>
      </c>
      <c r="E32" s="794" t="s">
        <v>432</v>
      </c>
      <c r="F32" s="794" t="s">
        <v>432</v>
      </c>
      <c r="G32" s="794">
        <v>723</v>
      </c>
      <c r="H32" s="794">
        <v>5046</v>
      </c>
      <c r="I32" s="794" t="s">
        <v>432</v>
      </c>
      <c r="J32" s="794" t="s">
        <v>432</v>
      </c>
      <c r="K32" s="794">
        <v>59</v>
      </c>
      <c r="L32" s="794">
        <v>471</v>
      </c>
      <c r="M32" s="794">
        <v>111</v>
      </c>
      <c r="N32" s="794">
        <v>596</v>
      </c>
      <c r="O32" s="794" t="s">
        <v>432</v>
      </c>
      <c r="P32" s="794" t="s">
        <v>432</v>
      </c>
      <c r="Q32" s="794">
        <v>7</v>
      </c>
      <c r="R32" s="794">
        <v>35</v>
      </c>
      <c r="S32" s="794">
        <v>19</v>
      </c>
      <c r="T32" s="794">
        <v>283</v>
      </c>
      <c r="U32" s="794">
        <v>170</v>
      </c>
      <c r="V32" s="793">
        <v>1052</v>
      </c>
      <c r="W32" s="3277" t="s">
        <v>1118</v>
      </c>
      <c r="X32" s="3277"/>
    </row>
    <row r="33" spans="1:24" s="742" customFormat="1" ht="15" customHeight="1">
      <c r="A33" s="749"/>
      <c r="B33" s="758" t="s">
        <v>127</v>
      </c>
      <c r="C33" s="788">
        <v>118</v>
      </c>
      <c r="D33" s="787">
        <v>801</v>
      </c>
      <c r="E33" s="787" t="s">
        <v>432</v>
      </c>
      <c r="F33" s="787" t="s">
        <v>432</v>
      </c>
      <c r="G33" s="787">
        <v>118</v>
      </c>
      <c r="H33" s="787">
        <v>801</v>
      </c>
      <c r="I33" s="787" t="s">
        <v>432</v>
      </c>
      <c r="J33" s="787" t="s">
        <v>432</v>
      </c>
      <c r="K33" s="787">
        <v>4</v>
      </c>
      <c r="L33" s="787">
        <v>7</v>
      </c>
      <c r="M33" s="787">
        <v>11</v>
      </c>
      <c r="N33" s="787">
        <v>63</v>
      </c>
      <c r="O33" s="787" t="s">
        <v>432</v>
      </c>
      <c r="P33" s="787" t="s">
        <v>432</v>
      </c>
      <c r="Q33" s="787">
        <v>1</v>
      </c>
      <c r="R33" s="787">
        <v>1</v>
      </c>
      <c r="S33" s="787">
        <v>2</v>
      </c>
      <c r="T33" s="787">
        <v>15</v>
      </c>
      <c r="U33" s="787">
        <v>18</v>
      </c>
      <c r="V33" s="786">
        <v>177</v>
      </c>
      <c r="W33" s="790"/>
      <c r="X33" s="797" t="s">
        <v>127</v>
      </c>
    </row>
    <row r="34" spans="1:24" s="742" customFormat="1" ht="15" customHeight="1">
      <c r="A34" s="749"/>
      <c r="B34" s="758" t="s">
        <v>126</v>
      </c>
      <c r="C34" s="788">
        <v>55</v>
      </c>
      <c r="D34" s="787">
        <v>676</v>
      </c>
      <c r="E34" s="787" t="s">
        <v>432</v>
      </c>
      <c r="F34" s="787" t="s">
        <v>432</v>
      </c>
      <c r="G34" s="787">
        <v>55</v>
      </c>
      <c r="H34" s="787">
        <v>676</v>
      </c>
      <c r="I34" s="787" t="s">
        <v>432</v>
      </c>
      <c r="J34" s="787" t="s">
        <v>432</v>
      </c>
      <c r="K34" s="787">
        <v>8</v>
      </c>
      <c r="L34" s="787">
        <v>72</v>
      </c>
      <c r="M34" s="787">
        <v>5</v>
      </c>
      <c r="N34" s="787">
        <v>12</v>
      </c>
      <c r="O34" s="787" t="s">
        <v>432</v>
      </c>
      <c r="P34" s="787" t="s">
        <v>432</v>
      </c>
      <c r="Q34" s="787">
        <v>2</v>
      </c>
      <c r="R34" s="787">
        <v>8</v>
      </c>
      <c r="S34" s="787">
        <v>6</v>
      </c>
      <c r="T34" s="787">
        <v>111</v>
      </c>
      <c r="U34" s="787">
        <v>16</v>
      </c>
      <c r="V34" s="786">
        <v>180</v>
      </c>
      <c r="W34" s="796"/>
      <c r="X34" s="797" t="s">
        <v>126</v>
      </c>
    </row>
    <row r="35" spans="1:24" s="752" customFormat="1" ht="15" customHeight="1">
      <c r="A35" s="792"/>
      <c r="B35" s="758" t="s">
        <v>125</v>
      </c>
      <c r="C35" s="788">
        <v>61</v>
      </c>
      <c r="D35" s="787">
        <v>434</v>
      </c>
      <c r="E35" s="787" t="s">
        <v>432</v>
      </c>
      <c r="F35" s="787" t="s">
        <v>432</v>
      </c>
      <c r="G35" s="787">
        <v>61</v>
      </c>
      <c r="H35" s="787">
        <v>434</v>
      </c>
      <c r="I35" s="787" t="s">
        <v>432</v>
      </c>
      <c r="J35" s="787" t="s">
        <v>432</v>
      </c>
      <c r="K35" s="787">
        <v>2</v>
      </c>
      <c r="L35" s="787">
        <v>6</v>
      </c>
      <c r="M35" s="787">
        <v>10</v>
      </c>
      <c r="N35" s="787">
        <v>101</v>
      </c>
      <c r="O35" s="787" t="s">
        <v>432</v>
      </c>
      <c r="P35" s="787" t="s">
        <v>432</v>
      </c>
      <c r="Q35" s="787">
        <v>2</v>
      </c>
      <c r="R35" s="787">
        <v>8</v>
      </c>
      <c r="S35" s="787">
        <v>2</v>
      </c>
      <c r="T35" s="787">
        <v>4</v>
      </c>
      <c r="U35" s="787">
        <v>11</v>
      </c>
      <c r="V35" s="786">
        <v>50</v>
      </c>
      <c r="W35" s="791"/>
      <c r="X35" s="797" t="s">
        <v>125</v>
      </c>
    </row>
    <row r="36" spans="1:24" s="742" customFormat="1" ht="15" customHeight="1">
      <c r="A36" s="749"/>
      <c r="B36" s="758" t="s">
        <v>124</v>
      </c>
      <c r="C36" s="788">
        <v>48</v>
      </c>
      <c r="D36" s="787">
        <v>393</v>
      </c>
      <c r="E36" s="787" t="s">
        <v>432</v>
      </c>
      <c r="F36" s="787" t="s">
        <v>432</v>
      </c>
      <c r="G36" s="787">
        <v>48</v>
      </c>
      <c r="H36" s="787">
        <v>393</v>
      </c>
      <c r="I36" s="787" t="s">
        <v>432</v>
      </c>
      <c r="J36" s="787" t="s">
        <v>432</v>
      </c>
      <c r="K36" s="787">
        <v>5</v>
      </c>
      <c r="L36" s="787">
        <v>46</v>
      </c>
      <c r="M36" s="787">
        <v>9</v>
      </c>
      <c r="N36" s="787">
        <v>29</v>
      </c>
      <c r="O36" s="787" t="s">
        <v>432</v>
      </c>
      <c r="P36" s="787" t="s">
        <v>432</v>
      </c>
      <c r="Q36" s="787">
        <v>1</v>
      </c>
      <c r="R36" s="787">
        <v>2</v>
      </c>
      <c r="S36" s="787">
        <v>5</v>
      </c>
      <c r="T36" s="787">
        <v>50</v>
      </c>
      <c r="U36" s="787">
        <v>10</v>
      </c>
      <c r="V36" s="786">
        <v>72</v>
      </c>
      <c r="W36" s="790"/>
      <c r="X36" s="797" t="s">
        <v>124</v>
      </c>
    </row>
    <row r="37" spans="1:24" s="742" customFormat="1" ht="15" customHeight="1">
      <c r="A37" s="749"/>
      <c r="B37" s="758" t="s">
        <v>123</v>
      </c>
      <c r="C37" s="788">
        <v>175</v>
      </c>
      <c r="D37" s="787">
        <v>999</v>
      </c>
      <c r="E37" s="787" t="s">
        <v>432</v>
      </c>
      <c r="F37" s="787" t="s">
        <v>432</v>
      </c>
      <c r="G37" s="787">
        <v>175</v>
      </c>
      <c r="H37" s="787">
        <v>999</v>
      </c>
      <c r="I37" s="787" t="s">
        <v>432</v>
      </c>
      <c r="J37" s="787" t="s">
        <v>432</v>
      </c>
      <c r="K37" s="787">
        <v>11</v>
      </c>
      <c r="L37" s="787">
        <v>107</v>
      </c>
      <c r="M37" s="787">
        <v>8</v>
      </c>
      <c r="N37" s="787">
        <v>32</v>
      </c>
      <c r="O37" s="787" t="s">
        <v>432</v>
      </c>
      <c r="P37" s="787" t="s">
        <v>432</v>
      </c>
      <c r="Q37" s="787">
        <v>1</v>
      </c>
      <c r="R37" s="787">
        <v>16</v>
      </c>
      <c r="S37" s="787" t="s">
        <v>432</v>
      </c>
      <c r="T37" s="787" t="s">
        <v>432</v>
      </c>
      <c r="U37" s="787">
        <v>52</v>
      </c>
      <c r="V37" s="786">
        <v>211</v>
      </c>
      <c r="W37" s="790"/>
      <c r="X37" s="797" t="s">
        <v>123</v>
      </c>
    </row>
    <row r="38" spans="1:24" s="742" customFormat="1" ht="15" customHeight="1">
      <c r="A38" s="749"/>
      <c r="B38" s="758" t="s">
        <v>122</v>
      </c>
      <c r="C38" s="788">
        <v>77</v>
      </c>
      <c r="D38" s="787">
        <v>370</v>
      </c>
      <c r="E38" s="787" t="s">
        <v>432</v>
      </c>
      <c r="F38" s="787" t="s">
        <v>432</v>
      </c>
      <c r="G38" s="787">
        <v>77</v>
      </c>
      <c r="H38" s="787">
        <v>370</v>
      </c>
      <c r="I38" s="787" t="s">
        <v>432</v>
      </c>
      <c r="J38" s="787" t="s">
        <v>432</v>
      </c>
      <c r="K38" s="787">
        <v>6</v>
      </c>
      <c r="L38" s="787">
        <v>35</v>
      </c>
      <c r="M38" s="787">
        <v>18</v>
      </c>
      <c r="N38" s="787">
        <v>54</v>
      </c>
      <c r="O38" s="787" t="s">
        <v>432</v>
      </c>
      <c r="P38" s="787" t="s">
        <v>432</v>
      </c>
      <c r="Q38" s="787" t="s">
        <v>432</v>
      </c>
      <c r="R38" s="787" t="s">
        <v>432</v>
      </c>
      <c r="S38" s="787" t="s">
        <v>432</v>
      </c>
      <c r="T38" s="787" t="s">
        <v>432</v>
      </c>
      <c r="U38" s="787">
        <v>19</v>
      </c>
      <c r="V38" s="786">
        <v>82</v>
      </c>
      <c r="W38" s="790"/>
      <c r="X38" s="797" t="s">
        <v>122</v>
      </c>
    </row>
    <row r="39" spans="1:24" s="742" customFormat="1" ht="15" customHeight="1">
      <c r="A39" s="749"/>
      <c r="B39" s="758" t="s">
        <v>121</v>
      </c>
      <c r="C39" s="788">
        <v>94</v>
      </c>
      <c r="D39" s="787">
        <v>766</v>
      </c>
      <c r="E39" s="787" t="s">
        <v>432</v>
      </c>
      <c r="F39" s="787" t="s">
        <v>432</v>
      </c>
      <c r="G39" s="787">
        <v>94</v>
      </c>
      <c r="H39" s="787">
        <v>766</v>
      </c>
      <c r="I39" s="787" t="s">
        <v>432</v>
      </c>
      <c r="J39" s="787" t="s">
        <v>432</v>
      </c>
      <c r="K39" s="787">
        <v>12</v>
      </c>
      <c r="L39" s="787">
        <v>117</v>
      </c>
      <c r="M39" s="787">
        <v>18</v>
      </c>
      <c r="N39" s="787">
        <v>90</v>
      </c>
      <c r="O39" s="787" t="s">
        <v>432</v>
      </c>
      <c r="P39" s="787" t="s">
        <v>432</v>
      </c>
      <c r="Q39" s="787" t="s">
        <v>432</v>
      </c>
      <c r="R39" s="787" t="s">
        <v>432</v>
      </c>
      <c r="S39" s="787">
        <v>2</v>
      </c>
      <c r="T39" s="787">
        <v>92</v>
      </c>
      <c r="U39" s="787">
        <v>29</v>
      </c>
      <c r="V39" s="786">
        <v>176</v>
      </c>
      <c r="W39" s="790"/>
      <c r="X39" s="797" t="s">
        <v>121</v>
      </c>
    </row>
    <row r="40" spans="1:24" s="742" customFormat="1" ht="15" customHeight="1">
      <c r="A40" s="749"/>
      <c r="B40" s="758" t="s">
        <v>120</v>
      </c>
      <c r="C40" s="788">
        <v>95</v>
      </c>
      <c r="D40" s="787">
        <v>607</v>
      </c>
      <c r="E40" s="787" t="s">
        <v>432</v>
      </c>
      <c r="F40" s="787" t="s">
        <v>432</v>
      </c>
      <c r="G40" s="787">
        <v>95</v>
      </c>
      <c r="H40" s="787">
        <v>607</v>
      </c>
      <c r="I40" s="787" t="s">
        <v>432</v>
      </c>
      <c r="J40" s="787" t="s">
        <v>432</v>
      </c>
      <c r="K40" s="787">
        <v>11</v>
      </c>
      <c r="L40" s="787">
        <v>81</v>
      </c>
      <c r="M40" s="787">
        <v>32</v>
      </c>
      <c r="N40" s="787">
        <v>215</v>
      </c>
      <c r="O40" s="787" t="s">
        <v>432</v>
      </c>
      <c r="P40" s="787" t="s">
        <v>432</v>
      </c>
      <c r="Q40" s="787" t="s">
        <v>432</v>
      </c>
      <c r="R40" s="787" t="s">
        <v>432</v>
      </c>
      <c r="S40" s="787">
        <v>2</v>
      </c>
      <c r="T40" s="787">
        <v>11</v>
      </c>
      <c r="U40" s="787">
        <v>15</v>
      </c>
      <c r="V40" s="786">
        <v>104</v>
      </c>
      <c r="W40" s="796"/>
      <c r="X40" s="797" t="s">
        <v>120</v>
      </c>
    </row>
    <row r="41" spans="1:24" s="752" customFormat="1" ht="15" customHeight="1">
      <c r="A41" s="792"/>
      <c r="B41" s="751"/>
      <c r="C41" s="788" t="s">
        <v>431</v>
      </c>
      <c r="D41" s="787" t="s">
        <v>431</v>
      </c>
      <c r="E41" s="787" t="s">
        <v>431</v>
      </c>
      <c r="F41" s="787" t="s">
        <v>431</v>
      </c>
      <c r="G41" s="787" t="s">
        <v>431</v>
      </c>
      <c r="H41" s="787" t="s">
        <v>431</v>
      </c>
      <c r="I41" s="787" t="s">
        <v>431</v>
      </c>
      <c r="J41" s="787" t="s">
        <v>431</v>
      </c>
      <c r="K41" s="787" t="s">
        <v>431</v>
      </c>
      <c r="L41" s="787" t="s">
        <v>431</v>
      </c>
      <c r="M41" s="787" t="s">
        <v>431</v>
      </c>
      <c r="N41" s="787" t="s">
        <v>431</v>
      </c>
      <c r="O41" s="787" t="s">
        <v>431</v>
      </c>
      <c r="P41" s="787" t="s">
        <v>431</v>
      </c>
      <c r="Q41" s="787" t="s">
        <v>431</v>
      </c>
      <c r="R41" s="787" t="s">
        <v>431</v>
      </c>
      <c r="S41" s="787" t="s">
        <v>431</v>
      </c>
      <c r="T41" s="787" t="s">
        <v>431</v>
      </c>
      <c r="U41" s="787" t="s">
        <v>431</v>
      </c>
      <c r="V41" s="786" t="s">
        <v>431</v>
      </c>
      <c r="W41" s="791"/>
      <c r="X41" s="789"/>
    </row>
    <row r="42" spans="1:24" s="742" customFormat="1" ht="15" customHeight="1">
      <c r="A42" s="3276" t="s">
        <v>1117</v>
      </c>
      <c r="B42" s="3276"/>
      <c r="C42" s="795">
        <v>574</v>
      </c>
      <c r="D42" s="794">
        <v>4177</v>
      </c>
      <c r="E42" s="794" t="s">
        <v>432</v>
      </c>
      <c r="F42" s="794" t="s">
        <v>432</v>
      </c>
      <c r="G42" s="794">
        <v>574</v>
      </c>
      <c r="H42" s="794">
        <v>4177</v>
      </c>
      <c r="I42" s="794">
        <v>1</v>
      </c>
      <c r="J42" s="794">
        <v>3</v>
      </c>
      <c r="K42" s="794">
        <v>38</v>
      </c>
      <c r="L42" s="794">
        <v>191</v>
      </c>
      <c r="M42" s="794">
        <v>140</v>
      </c>
      <c r="N42" s="794">
        <v>1015</v>
      </c>
      <c r="O42" s="794" t="s">
        <v>432</v>
      </c>
      <c r="P42" s="794" t="s">
        <v>432</v>
      </c>
      <c r="Q42" s="794">
        <v>5</v>
      </c>
      <c r="R42" s="794">
        <v>20</v>
      </c>
      <c r="S42" s="794">
        <v>12</v>
      </c>
      <c r="T42" s="794">
        <v>146</v>
      </c>
      <c r="U42" s="794">
        <v>119</v>
      </c>
      <c r="V42" s="793">
        <v>913</v>
      </c>
      <c r="W42" s="3277" t="s">
        <v>1117</v>
      </c>
      <c r="X42" s="3277"/>
    </row>
    <row r="43" spans="1:24" s="742" customFormat="1" ht="15" customHeight="1">
      <c r="A43" s="749"/>
      <c r="B43" s="758" t="s">
        <v>119</v>
      </c>
      <c r="C43" s="788">
        <v>95</v>
      </c>
      <c r="D43" s="787">
        <v>985</v>
      </c>
      <c r="E43" s="787" t="s">
        <v>432</v>
      </c>
      <c r="F43" s="787" t="s">
        <v>432</v>
      </c>
      <c r="G43" s="787">
        <v>95</v>
      </c>
      <c r="H43" s="787">
        <v>985</v>
      </c>
      <c r="I43" s="787" t="s">
        <v>432</v>
      </c>
      <c r="J43" s="787" t="s">
        <v>432</v>
      </c>
      <c r="K43" s="787" t="s">
        <v>432</v>
      </c>
      <c r="L43" s="787" t="s">
        <v>432</v>
      </c>
      <c r="M43" s="787" t="s">
        <v>432</v>
      </c>
      <c r="N43" s="787" t="s">
        <v>432</v>
      </c>
      <c r="O43" s="787" t="s">
        <v>432</v>
      </c>
      <c r="P43" s="787" t="s">
        <v>432</v>
      </c>
      <c r="Q43" s="787" t="s">
        <v>432</v>
      </c>
      <c r="R43" s="787" t="s">
        <v>432</v>
      </c>
      <c r="S43" s="787" t="s">
        <v>432</v>
      </c>
      <c r="T43" s="787" t="s">
        <v>432</v>
      </c>
      <c r="U43" s="787">
        <v>20</v>
      </c>
      <c r="V43" s="786">
        <v>309</v>
      </c>
      <c r="W43" s="790"/>
      <c r="X43" s="797" t="s">
        <v>119</v>
      </c>
    </row>
    <row r="44" spans="1:24" s="742" customFormat="1" ht="15" customHeight="1">
      <c r="A44" s="749"/>
      <c r="B44" s="758" t="s">
        <v>118</v>
      </c>
      <c r="C44" s="788">
        <v>6</v>
      </c>
      <c r="D44" s="787">
        <v>69</v>
      </c>
      <c r="E44" s="787" t="s">
        <v>432</v>
      </c>
      <c r="F44" s="787" t="s">
        <v>432</v>
      </c>
      <c r="G44" s="787">
        <v>6</v>
      </c>
      <c r="H44" s="787">
        <v>69</v>
      </c>
      <c r="I44" s="787" t="s">
        <v>432</v>
      </c>
      <c r="J44" s="787" t="s">
        <v>432</v>
      </c>
      <c r="K44" s="787">
        <v>1</v>
      </c>
      <c r="L44" s="787">
        <v>7</v>
      </c>
      <c r="M44" s="787" t="s">
        <v>432</v>
      </c>
      <c r="N44" s="787" t="s">
        <v>432</v>
      </c>
      <c r="O44" s="787" t="s">
        <v>432</v>
      </c>
      <c r="P44" s="787" t="s">
        <v>432</v>
      </c>
      <c r="Q44" s="787" t="s">
        <v>432</v>
      </c>
      <c r="R44" s="787" t="s">
        <v>432</v>
      </c>
      <c r="S44" s="787">
        <v>1</v>
      </c>
      <c r="T44" s="787">
        <v>1</v>
      </c>
      <c r="U44" s="787" t="s">
        <v>432</v>
      </c>
      <c r="V44" s="786" t="s">
        <v>432</v>
      </c>
      <c r="W44" s="796"/>
      <c r="X44" s="797" t="s">
        <v>118</v>
      </c>
    </row>
    <row r="45" spans="1:24" s="752" customFormat="1" ht="15" customHeight="1">
      <c r="A45" s="792"/>
      <c r="B45" s="758" t="s">
        <v>117</v>
      </c>
      <c r="C45" s="788">
        <v>118</v>
      </c>
      <c r="D45" s="787">
        <v>1063</v>
      </c>
      <c r="E45" s="787" t="s">
        <v>432</v>
      </c>
      <c r="F45" s="787" t="s">
        <v>432</v>
      </c>
      <c r="G45" s="787">
        <v>118</v>
      </c>
      <c r="H45" s="787">
        <v>1063</v>
      </c>
      <c r="I45" s="787" t="s">
        <v>432</v>
      </c>
      <c r="J45" s="787" t="s">
        <v>432</v>
      </c>
      <c r="K45" s="787">
        <v>13</v>
      </c>
      <c r="L45" s="787">
        <v>71</v>
      </c>
      <c r="M45" s="787">
        <v>42</v>
      </c>
      <c r="N45" s="787">
        <v>362</v>
      </c>
      <c r="O45" s="787" t="s">
        <v>432</v>
      </c>
      <c r="P45" s="787" t="s">
        <v>432</v>
      </c>
      <c r="Q45" s="787">
        <v>2</v>
      </c>
      <c r="R45" s="787">
        <v>7</v>
      </c>
      <c r="S45" s="787">
        <v>4</v>
      </c>
      <c r="T45" s="787">
        <v>7</v>
      </c>
      <c r="U45" s="787">
        <v>20</v>
      </c>
      <c r="V45" s="786">
        <v>137</v>
      </c>
      <c r="W45" s="791"/>
      <c r="X45" s="797" t="s">
        <v>117</v>
      </c>
    </row>
    <row r="46" spans="1:24" s="742" customFormat="1" ht="15" customHeight="1">
      <c r="A46" s="749"/>
      <c r="B46" s="758" t="s">
        <v>116</v>
      </c>
      <c r="C46" s="788">
        <v>214</v>
      </c>
      <c r="D46" s="787">
        <v>1357</v>
      </c>
      <c r="E46" s="787" t="s">
        <v>432</v>
      </c>
      <c r="F46" s="787" t="s">
        <v>432</v>
      </c>
      <c r="G46" s="787">
        <v>214</v>
      </c>
      <c r="H46" s="787">
        <v>1357</v>
      </c>
      <c r="I46" s="787">
        <v>1</v>
      </c>
      <c r="J46" s="787">
        <v>3</v>
      </c>
      <c r="K46" s="787">
        <v>14</v>
      </c>
      <c r="L46" s="787">
        <v>75</v>
      </c>
      <c r="M46" s="787">
        <v>33</v>
      </c>
      <c r="N46" s="787">
        <v>295</v>
      </c>
      <c r="O46" s="787" t="s">
        <v>432</v>
      </c>
      <c r="P46" s="787" t="s">
        <v>432</v>
      </c>
      <c r="Q46" s="787">
        <v>3</v>
      </c>
      <c r="R46" s="787">
        <v>13</v>
      </c>
      <c r="S46" s="787">
        <v>3</v>
      </c>
      <c r="T46" s="787">
        <v>114</v>
      </c>
      <c r="U46" s="787">
        <v>58</v>
      </c>
      <c r="V46" s="786">
        <v>350</v>
      </c>
      <c r="W46" s="790"/>
      <c r="X46" s="797" t="s">
        <v>116</v>
      </c>
    </row>
    <row r="47" spans="1:24" s="742" customFormat="1" ht="15" customHeight="1">
      <c r="A47" s="749"/>
      <c r="B47" s="758" t="s">
        <v>115</v>
      </c>
      <c r="C47" s="788">
        <v>141</v>
      </c>
      <c r="D47" s="787">
        <v>703</v>
      </c>
      <c r="E47" s="787" t="s">
        <v>432</v>
      </c>
      <c r="F47" s="787" t="s">
        <v>432</v>
      </c>
      <c r="G47" s="787">
        <v>141</v>
      </c>
      <c r="H47" s="787">
        <v>703</v>
      </c>
      <c r="I47" s="787" t="s">
        <v>432</v>
      </c>
      <c r="J47" s="787" t="s">
        <v>432</v>
      </c>
      <c r="K47" s="787">
        <v>10</v>
      </c>
      <c r="L47" s="787">
        <v>38</v>
      </c>
      <c r="M47" s="787">
        <v>65</v>
      </c>
      <c r="N47" s="787">
        <v>358</v>
      </c>
      <c r="O47" s="787" t="s">
        <v>432</v>
      </c>
      <c r="P47" s="787" t="s">
        <v>432</v>
      </c>
      <c r="Q47" s="787" t="s">
        <v>432</v>
      </c>
      <c r="R47" s="787" t="s">
        <v>432</v>
      </c>
      <c r="S47" s="787">
        <v>4</v>
      </c>
      <c r="T47" s="787">
        <v>24</v>
      </c>
      <c r="U47" s="787">
        <v>21</v>
      </c>
      <c r="V47" s="786">
        <v>117</v>
      </c>
      <c r="W47" s="790"/>
      <c r="X47" s="797" t="s">
        <v>115</v>
      </c>
    </row>
    <row r="48" spans="1:24" s="742" customFormat="1" ht="15" customHeight="1">
      <c r="A48" s="749"/>
      <c r="B48" s="751"/>
      <c r="C48" s="788" t="s">
        <v>431</v>
      </c>
      <c r="D48" s="787" t="s">
        <v>431</v>
      </c>
      <c r="E48" s="787" t="s">
        <v>431</v>
      </c>
      <c r="F48" s="787" t="s">
        <v>431</v>
      </c>
      <c r="G48" s="787" t="s">
        <v>431</v>
      </c>
      <c r="H48" s="787" t="s">
        <v>431</v>
      </c>
      <c r="I48" s="787" t="s">
        <v>431</v>
      </c>
      <c r="J48" s="787" t="s">
        <v>431</v>
      </c>
      <c r="K48" s="787" t="s">
        <v>431</v>
      </c>
      <c r="L48" s="787" t="s">
        <v>431</v>
      </c>
      <c r="M48" s="787" t="s">
        <v>431</v>
      </c>
      <c r="N48" s="787" t="s">
        <v>431</v>
      </c>
      <c r="O48" s="787" t="s">
        <v>431</v>
      </c>
      <c r="P48" s="787" t="s">
        <v>431</v>
      </c>
      <c r="Q48" s="787" t="s">
        <v>431</v>
      </c>
      <c r="R48" s="787" t="s">
        <v>431</v>
      </c>
      <c r="S48" s="787" t="s">
        <v>431</v>
      </c>
      <c r="T48" s="787" t="s">
        <v>431</v>
      </c>
      <c r="U48" s="787" t="s">
        <v>431</v>
      </c>
      <c r="V48" s="786" t="s">
        <v>431</v>
      </c>
      <c r="W48" s="790"/>
      <c r="X48" s="789"/>
    </row>
    <row r="49" spans="1:24" s="742" customFormat="1" ht="15" customHeight="1">
      <c r="A49" s="3276" t="s">
        <v>1116</v>
      </c>
      <c r="B49" s="3276"/>
      <c r="C49" s="795">
        <v>798</v>
      </c>
      <c r="D49" s="794">
        <v>7468</v>
      </c>
      <c r="E49" s="794">
        <v>1</v>
      </c>
      <c r="F49" s="794">
        <v>4</v>
      </c>
      <c r="G49" s="794">
        <v>797</v>
      </c>
      <c r="H49" s="794">
        <v>7464</v>
      </c>
      <c r="I49" s="794" t="s">
        <v>432</v>
      </c>
      <c r="J49" s="794" t="s">
        <v>432</v>
      </c>
      <c r="K49" s="794">
        <v>91</v>
      </c>
      <c r="L49" s="794">
        <v>664</v>
      </c>
      <c r="M49" s="794">
        <v>197</v>
      </c>
      <c r="N49" s="794">
        <v>1493</v>
      </c>
      <c r="O49" s="794" t="s">
        <v>432</v>
      </c>
      <c r="P49" s="794" t="s">
        <v>432</v>
      </c>
      <c r="Q49" s="794" t="s">
        <v>432</v>
      </c>
      <c r="R49" s="794" t="s">
        <v>432</v>
      </c>
      <c r="S49" s="794">
        <v>32</v>
      </c>
      <c r="T49" s="794">
        <v>1155</v>
      </c>
      <c r="U49" s="794">
        <v>193</v>
      </c>
      <c r="V49" s="793">
        <v>2056</v>
      </c>
      <c r="W49" s="3277" t="s">
        <v>1116</v>
      </c>
      <c r="X49" s="3277"/>
    </row>
    <row r="50" spans="1:24" s="742" customFormat="1" ht="15" customHeight="1">
      <c r="A50" s="749"/>
      <c r="B50" s="751" t="s">
        <v>114</v>
      </c>
      <c r="C50" s="788">
        <v>94</v>
      </c>
      <c r="D50" s="787">
        <v>973</v>
      </c>
      <c r="E50" s="787" t="s">
        <v>432</v>
      </c>
      <c r="F50" s="787" t="s">
        <v>432</v>
      </c>
      <c r="G50" s="787">
        <v>94</v>
      </c>
      <c r="H50" s="787">
        <v>973</v>
      </c>
      <c r="I50" s="787" t="s">
        <v>432</v>
      </c>
      <c r="J50" s="787" t="s">
        <v>432</v>
      </c>
      <c r="K50" s="787">
        <v>11</v>
      </c>
      <c r="L50" s="787">
        <v>40</v>
      </c>
      <c r="M50" s="787">
        <v>40</v>
      </c>
      <c r="N50" s="787">
        <v>563</v>
      </c>
      <c r="O50" s="787" t="s">
        <v>432</v>
      </c>
      <c r="P50" s="787" t="s">
        <v>432</v>
      </c>
      <c r="Q50" s="787" t="s">
        <v>432</v>
      </c>
      <c r="R50" s="787" t="s">
        <v>432</v>
      </c>
      <c r="S50" s="787">
        <v>4</v>
      </c>
      <c r="T50" s="787">
        <v>167</v>
      </c>
      <c r="U50" s="787">
        <v>17</v>
      </c>
      <c r="V50" s="786">
        <v>134</v>
      </c>
      <c r="W50" s="790"/>
      <c r="X50" s="789" t="s">
        <v>114</v>
      </c>
    </row>
    <row r="51" spans="1:24" s="742" customFormat="1" ht="15" customHeight="1">
      <c r="A51" s="749"/>
      <c r="B51" s="751" t="s">
        <v>113</v>
      </c>
      <c r="C51" s="788">
        <v>183</v>
      </c>
      <c r="D51" s="787">
        <v>1478</v>
      </c>
      <c r="E51" s="787" t="s">
        <v>432</v>
      </c>
      <c r="F51" s="787" t="s">
        <v>432</v>
      </c>
      <c r="G51" s="787">
        <v>183</v>
      </c>
      <c r="H51" s="787">
        <v>1478</v>
      </c>
      <c r="I51" s="787" t="s">
        <v>432</v>
      </c>
      <c r="J51" s="787" t="s">
        <v>432</v>
      </c>
      <c r="K51" s="787">
        <v>17</v>
      </c>
      <c r="L51" s="787">
        <v>108</v>
      </c>
      <c r="M51" s="787">
        <v>55</v>
      </c>
      <c r="N51" s="787">
        <v>342</v>
      </c>
      <c r="O51" s="787" t="s">
        <v>432</v>
      </c>
      <c r="P51" s="787" t="s">
        <v>432</v>
      </c>
      <c r="Q51" s="787" t="s">
        <v>432</v>
      </c>
      <c r="R51" s="787" t="s">
        <v>432</v>
      </c>
      <c r="S51" s="787">
        <v>4</v>
      </c>
      <c r="T51" s="787">
        <v>297</v>
      </c>
      <c r="U51" s="787">
        <v>39</v>
      </c>
      <c r="V51" s="786">
        <v>337</v>
      </c>
      <c r="W51" s="790"/>
      <c r="X51" s="789" t="s">
        <v>113</v>
      </c>
    </row>
    <row r="52" spans="1:24" s="742" customFormat="1" ht="15" customHeight="1">
      <c r="A52" s="749"/>
      <c r="B52" s="751" t="s">
        <v>112</v>
      </c>
      <c r="C52" s="788">
        <v>133</v>
      </c>
      <c r="D52" s="787">
        <v>1327</v>
      </c>
      <c r="E52" s="787">
        <v>1</v>
      </c>
      <c r="F52" s="787">
        <v>4</v>
      </c>
      <c r="G52" s="787">
        <v>132</v>
      </c>
      <c r="H52" s="787">
        <v>1323</v>
      </c>
      <c r="I52" s="787" t="s">
        <v>432</v>
      </c>
      <c r="J52" s="787" t="s">
        <v>432</v>
      </c>
      <c r="K52" s="787">
        <v>15</v>
      </c>
      <c r="L52" s="787">
        <v>94</v>
      </c>
      <c r="M52" s="787">
        <v>29</v>
      </c>
      <c r="N52" s="787">
        <v>121</v>
      </c>
      <c r="O52" s="787" t="s">
        <v>432</v>
      </c>
      <c r="P52" s="787" t="s">
        <v>432</v>
      </c>
      <c r="Q52" s="787" t="s">
        <v>432</v>
      </c>
      <c r="R52" s="787" t="s">
        <v>432</v>
      </c>
      <c r="S52" s="787">
        <v>5</v>
      </c>
      <c r="T52" s="787">
        <v>85</v>
      </c>
      <c r="U52" s="787">
        <v>21</v>
      </c>
      <c r="V52" s="786">
        <v>425</v>
      </c>
      <c r="W52" s="790"/>
      <c r="X52" s="789" t="s">
        <v>112</v>
      </c>
    </row>
    <row r="53" spans="1:24" s="742" customFormat="1" ht="15" customHeight="1">
      <c r="A53" s="749"/>
      <c r="B53" s="751" t="s">
        <v>111</v>
      </c>
      <c r="C53" s="788">
        <v>78</v>
      </c>
      <c r="D53" s="787">
        <v>1345</v>
      </c>
      <c r="E53" s="787" t="s">
        <v>432</v>
      </c>
      <c r="F53" s="787" t="s">
        <v>432</v>
      </c>
      <c r="G53" s="787">
        <v>78</v>
      </c>
      <c r="H53" s="787">
        <v>1345</v>
      </c>
      <c r="I53" s="787" t="s">
        <v>432</v>
      </c>
      <c r="J53" s="787" t="s">
        <v>432</v>
      </c>
      <c r="K53" s="787">
        <v>10</v>
      </c>
      <c r="L53" s="787">
        <v>104</v>
      </c>
      <c r="M53" s="787">
        <v>17</v>
      </c>
      <c r="N53" s="787">
        <v>175</v>
      </c>
      <c r="O53" s="787" t="s">
        <v>432</v>
      </c>
      <c r="P53" s="787" t="s">
        <v>432</v>
      </c>
      <c r="Q53" s="787" t="s">
        <v>432</v>
      </c>
      <c r="R53" s="787" t="s">
        <v>432</v>
      </c>
      <c r="S53" s="787">
        <v>5</v>
      </c>
      <c r="T53" s="787">
        <v>449</v>
      </c>
      <c r="U53" s="787">
        <v>25</v>
      </c>
      <c r="V53" s="786">
        <v>359</v>
      </c>
      <c r="W53" s="790"/>
      <c r="X53" s="789" t="s">
        <v>111</v>
      </c>
    </row>
    <row r="54" spans="1:24" s="742" customFormat="1" ht="15" customHeight="1">
      <c r="A54" s="749"/>
      <c r="B54" s="751" t="s">
        <v>110</v>
      </c>
      <c r="C54" s="788">
        <v>58</v>
      </c>
      <c r="D54" s="787">
        <v>477</v>
      </c>
      <c r="E54" s="787" t="s">
        <v>432</v>
      </c>
      <c r="F54" s="787" t="s">
        <v>432</v>
      </c>
      <c r="G54" s="787">
        <v>58</v>
      </c>
      <c r="H54" s="787">
        <v>477</v>
      </c>
      <c r="I54" s="787" t="s">
        <v>432</v>
      </c>
      <c r="J54" s="787" t="s">
        <v>432</v>
      </c>
      <c r="K54" s="787">
        <v>4</v>
      </c>
      <c r="L54" s="787">
        <v>22</v>
      </c>
      <c r="M54" s="787">
        <v>8</v>
      </c>
      <c r="N54" s="787">
        <v>84</v>
      </c>
      <c r="O54" s="787" t="s">
        <v>432</v>
      </c>
      <c r="P54" s="787" t="s">
        <v>432</v>
      </c>
      <c r="Q54" s="787" t="s">
        <v>432</v>
      </c>
      <c r="R54" s="787" t="s">
        <v>432</v>
      </c>
      <c r="S54" s="787">
        <v>5</v>
      </c>
      <c r="T54" s="787">
        <v>109</v>
      </c>
      <c r="U54" s="787">
        <v>17</v>
      </c>
      <c r="V54" s="786">
        <v>162</v>
      </c>
      <c r="W54" s="796"/>
      <c r="X54" s="789" t="s">
        <v>110</v>
      </c>
    </row>
    <row r="55" spans="1:24" s="752" customFormat="1" ht="15" customHeight="1">
      <c r="A55" s="792"/>
      <c r="B55" s="751" t="s">
        <v>109</v>
      </c>
      <c r="C55" s="788">
        <v>74</v>
      </c>
      <c r="D55" s="787">
        <v>671</v>
      </c>
      <c r="E55" s="787" t="s">
        <v>432</v>
      </c>
      <c r="F55" s="787" t="s">
        <v>432</v>
      </c>
      <c r="G55" s="787">
        <v>74</v>
      </c>
      <c r="H55" s="787">
        <v>671</v>
      </c>
      <c r="I55" s="787" t="s">
        <v>432</v>
      </c>
      <c r="J55" s="787" t="s">
        <v>432</v>
      </c>
      <c r="K55" s="787">
        <v>8</v>
      </c>
      <c r="L55" s="787">
        <v>94</v>
      </c>
      <c r="M55" s="787">
        <v>14</v>
      </c>
      <c r="N55" s="787">
        <v>55</v>
      </c>
      <c r="O55" s="787" t="s">
        <v>432</v>
      </c>
      <c r="P55" s="787" t="s">
        <v>432</v>
      </c>
      <c r="Q55" s="787" t="s">
        <v>432</v>
      </c>
      <c r="R55" s="787" t="s">
        <v>432</v>
      </c>
      <c r="S55" s="787">
        <v>4</v>
      </c>
      <c r="T55" s="787">
        <v>41</v>
      </c>
      <c r="U55" s="787">
        <v>30</v>
      </c>
      <c r="V55" s="786">
        <v>278</v>
      </c>
      <c r="W55" s="791"/>
      <c r="X55" s="789" t="s">
        <v>109</v>
      </c>
    </row>
    <row r="56" spans="1:24" s="742" customFormat="1" ht="15" customHeight="1">
      <c r="A56" s="749"/>
      <c r="B56" s="751" t="s">
        <v>108</v>
      </c>
      <c r="C56" s="788">
        <v>84</v>
      </c>
      <c r="D56" s="787">
        <v>637</v>
      </c>
      <c r="E56" s="787" t="s">
        <v>432</v>
      </c>
      <c r="F56" s="787" t="s">
        <v>432</v>
      </c>
      <c r="G56" s="787">
        <v>84</v>
      </c>
      <c r="H56" s="787">
        <v>637</v>
      </c>
      <c r="I56" s="787" t="s">
        <v>432</v>
      </c>
      <c r="J56" s="787" t="s">
        <v>432</v>
      </c>
      <c r="K56" s="787">
        <v>14</v>
      </c>
      <c r="L56" s="787">
        <v>147</v>
      </c>
      <c r="M56" s="787">
        <v>15</v>
      </c>
      <c r="N56" s="787">
        <v>78</v>
      </c>
      <c r="O56" s="787" t="s">
        <v>432</v>
      </c>
      <c r="P56" s="787" t="s">
        <v>432</v>
      </c>
      <c r="Q56" s="787" t="s">
        <v>432</v>
      </c>
      <c r="R56" s="787" t="s">
        <v>432</v>
      </c>
      <c r="S56" s="787">
        <v>3</v>
      </c>
      <c r="T56" s="787">
        <v>5</v>
      </c>
      <c r="U56" s="787">
        <v>21</v>
      </c>
      <c r="V56" s="786">
        <v>161</v>
      </c>
      <c r="W56" s="790"/>
      <c r="X56" s="789" t="s">
        <v>108</v>
      </c>
    </row>
    <row r="57" spans="1:24" s="742" customFormat="1" ht="15" customHeight="1">
      <c r="A57" s="749"/>
      <c r="B57" s="751" t="s">
        <v>107</v>
      </c>
      <c r="C57" s="788">
        <v>57</v>
      </c>
      <c r="D57" s="787">
        <v>375</v>
      </c>
      <c r="E57" s="787" t="s">
        <v>432</v>
      </c>
      <c r="F57" s="787" t="s">
        <v>432</v>
      </c>
      <c r="G57" s="787">
        <v>57</v>
      </c>
      <c r="H57" s="787">
        <v>375</v>
      </c>
      <c r="I57" s="787" t="s">
        <v>432</v>
      </c>
      <c r="J57" s="787" t="s">
        <v>432</v>
      </c>
      <c r="K57" s="787">
        <v>8</v>
      </c>
      <c r="L57" s="787">
        <v>24</v>
      </c>
      <c r="M57" s="787">
        <v>7</v>
      </c>
      <c r="N57" s="787">
        <v>28</v>
      </c>
      <c r="O57" s="787" t="s">
        <v>432</v>
      </c>
      <c r="P57" s="787" t="s">
        <v>432</v>
      </c>
      <c r="Q57" s="787" t="s">
        <v>432</v>
      </c>
      <c r="R57" s="787" t="s">
        <v>432</v>
      </c>
      <c r="S57" s="787">
        <v>2</v>
      </c>
      <c r="T57" s="787">
        <v>2</v>
      </c>
      <c r="U57" s="787">
        <v>20</v>
      </c>
      <c r="V57" s="786">
        <v>192</v>
      </c>
      <c r="W57" s="790"/>
      <c r="X57" s="789" t="s">
        <v>107</v>
      </c>
    </row>
    <row r="58" spans="1:24" s="742" customFormat="1" ht="15" customHeight="1">
      <c r="A58" s="749"/>
      <c r="B58" s="751" t="s">
        <v>106</v>
      </c>
      <c r="C58" s="788">
        <v>37</v>
      </c>
      <c r="D58" s="787">
        <v>185</v>
      </c>
      <c r="E58" s="787" t="s">
        <v>432</v>
      </c>
      <c r="F58" s="787" t="s">
        <v>432</v>
      </c>
      <c r="G58" s="787">
        <v>37</v>
      </c>
      <c r="H58" s="787">
        <v>185</v>
      </c>
      <c r="I58" s="787" t="s">
        <v>432</v>
      </c>
      <c r="J58" s="787" t="s">
        <v>432</v>
      </c>
      <c r="K58" s="787">
        <v>4</v>
      </c>
      <c r="L58" s="787">
        <v>31</v>
      </c>
      <c r="M58" s="787">
        <v>12</v>
      </c>
      <c r="N58" s="787">
        <v>47</v>
      </c>
      <c r="O58" s="787" t="s">
        <v>432</v>
      </c>
      <c r="P58" s="787" t="s">
        <v>432</v>
      </c>
      <c r="Q58" s="787" t="s">
        <v>432</v>
      </c>
      <c r="R58" s="787" t="s">
        <v>432</v>
      </c>
      <c r="S58" s="787" t="s">
        <v>432</v>
      </c>
      <c r="T58" s="787" t="s">
        <v>432</v>
      </c>
      <c r="U58" s="787">
        <v>3</v>
      </c>
      <c r="V58" s="786">
        <v>8</v>
      </c>
      <c r="W58" s="790"/>
      <c r="X58" s="789" t="s">
        <v>106</v>
      </c>
    </row>
    <row r="59" spans="1:24" s="742" customFormat="1" ht="15" customHeight="1">
      <c r="A59" s="749"/>
      <c r="B59" s="751"/>
      <c r="C59" s="788" t="s">
        <v>431</v>
      </c>
      <c r="D59" s="787" t="s">
        <v>431</v>
      </c>
      <c r="E59" s="787" t="s">
        <v>431</v>
      </c>
      <c r="F59" s="787" t="s">
        <v>431</v>
      </c>
      <c r="G59" s="787" t="s">
        <v>431</v>
      </c>
      <c r="H59" s="787" t="s">
        <v>431</v>
      </c>
      <c r="I59" s="787" t="s">
        <v>431</v>
      </c>
      <c r="J59" s="787" t="s">
        <v>431</v>
      </c>
      <c r="K59" s="787" t="s">
        <v>431</v>
      </c>
      <c r="L59" s="787" t="s">
        <v>431</v>
      </c>
      <c r="M59" s="787" t="s">
        <v>431</v>
      </c>
      <c r="N59" s="787" t="s">
        <v>431</v>
      </c>
      <c r="O59" s="787" t="s">
        <v>431</v>
      </c>
      <c r="P59" s="787" t="s">
        <v>431</v>
      </c>
      <c r="Q59" s="787" t="s">
        <v>431</v>
      </c>
      <c r="R59" s="787" t="s">
        <v>431</v>
      </c>
      <c r="S59" s="787" t="s">
        <v>431</v>
      </c>
      <c r="T59" s="787" t="s">
        <v>431</v>
      </c>
      <c r="U59" s="787" t="s">
        <v>431</v>
      </c>
      <c r="V59" s="786" t="s">
        <v>431</v>
      </c>
      <c r="W59" s="796"/>
      <c r="X59" s="789"/>
    </row>
    <row r="60" spans="1:24" s="752" customFormat="1" ht="15" customHeight="1">
      <c r="A60" s="3276" t="s">
        <v>1115</v>
      </c>
      <c r="B60" s="3276"/>
      <c r="C60" s="795">
        <v>744</v>
      </c>
      <c r="D60" s="794">
        <v>4730</v>
      </c>
      <c r="E60" s="794">
        <v>1</v>
      </c>
      <c r="F60" s="794">
        <v>7</v>
      </c>
      <c r="G60" s="794">
        <v>743</v>
      </c>
      <c r="H60" s="794">
        <v>4723</v>
      </c>
      <c r="I60" s="794" t="s">
        <v>432</v>
      </c>
      <c r="J60" s="794" t="s">
        <v>432</v>
      </c>
      <c r="K60" s="794">
        <v>42</v>
      </c>
      <c r="L60" s="794">
        <v>339</v>
      </c>
      <c r="M60" s="794">
        <v>85</v>
      </c>
      <c r="N60" s="794">
        <v>444</v>
      </c>
      <c r="O60" s="794" t="s">
        <v>432</v>
      </c>
      <c r="P60" s="794" t="s">
        <v>432</v>
      </c>
      <c r="Q60" s="794">
        <v>4</v>
      </c>
      <c r="R60" s="794">
        <v>33</v>
      </c>
      <c r="S60" s="794">
        <v>18</v>
      </c>
      <c r="T60" s="794">
        <v>550</v>
      </c>
      <c r="U60" s="794">
        <v>137</v>
      </c>
      <c r="V60" s="793">
        <v>977</v>
      </c>
      <c r="W60" s="3277" t="s">
        <v>1115</v>
      </c>
      <c r="X60" s="3277"/>
    </row>
    <row r="61" spans="1:24" s="742" customFormat="1" ht="15" customHeight="1">
      <c r="A61" s="749"/>
      <c r="B61" s="751" t="s">
        <v>105</v>
      </c>
      <c r="C61" s="788">
        <v>56</v>
      </c>
      <c r="D61" s="787">
        <v>376</v>
      </c>
      <c r="E61" s="787" t="s">
        <v>432</v>
      </c>
      <c r="F61" s="787" t="s">
        <v>432</v>
      </c>
      <c r="G61" s="787">
        <v>56</v>
      </c>
      <c r="H61" s="787">
        <v>376</v>
      </c>
      <c r="I61" s="787" t="s">
        <v>432</v>
      </c>
      <c r="J61" s="787" t="s">
        <v>432</v>
      </c>
      <c r="K61" s="787">
        <v>6</v>
      </c>
      <c r="L61" s="787">
        <v>71</v>
      </c>
      <c r="M61" s="787">
        <v>31</v>
      </c>
      <c r="N61" s="787">
        <v>160</v>
      </c>
      <c r="O61" s="787" t="s">
        <v>432</v>
      </c>
      <c r="P61" s="787" t="s">
        <v>432</v>
      </c>
      <c r="Q61" s="787" t="s">
        <v>432</v>
      </c>
      <c r="R61" s="787" t="s">
        <v>432</v>
      </c>
      <c r="S61" s="787">
        <v>1</v>
      </c>
      <c r="T61" s="787">
        <v>8</v>
      </c>
      <c r="U61" s="787">
        <v>7</v>
      </c>
      <c r="V61" s="786">
        <v>50</v>
      </c>
      <c r="W61" s="790"/>
      <c r="X61" s="789" t="s">
        <v>105</v>
      </c>
    </row>
    <row r="62" spans="1:24" s="742" customFormat="1" ht="15" customHeight="1">
      <c r="A62" s="749"/>
      <c r="B62" s="751" t="s">
        <v>104</v>
      </c>
      <c r="C62" s="788">
        <v>121</v>
      </c>
      <c r="D62" s="787">
        <v>596</v>
      </c>
      <c r="E62" s="787">
        <v>1</v>
      </c>
      <c r="F62" s="787">
        <v>7</v>
      </c>
      <c r="G62" s="787">
        <v>120</v>
      </c>
      <c r="H62" s="787">
        <v>589</v>
      </c>
      <c r="I62" s="787" t="s">
        <v>432</v>
      </c>
      <c r="J62" s="787" t="s">
        <v>432</v>
      </c>
      <c r="K62" s="787">
        <v>8</v>
      </c>
      <c r="L62" s="787">
        <v>22</v>
      </c>
      <c r="M62" s="787">
        <v>11</v>
      </c>
      <c r="N62" s="787">
        <v>82</v>
      </c>
      <c r="O62" s="787" t="s">
        <v>432</v>
      </c>
      <c r="P62" s="787" t="s">
        <v>432</v>
      </c>
      <c r="Q62" s="787" t="s">
        <v>432</v>
      </c>
      <c r="R62" s="787" t="s">
        <v>432</v>
      </c>
      <c r="S62" s="787" t="s">
        <v>432</v>
      </c>
      <c r="T62" s="787" t="s">
        <v>432</v>
      </c>
      <c r="U62" s="787">
        <v>12</v>
      </c>
      <c r="V62" s="786">
        <v>55</v>
      </c>
      <c r="W62" s="790"/>
      <c r="X62" s="789" t="s">
        <v>104</v>
      </c>
    </row>
    <row r="63" spans="1:24" s="742" customFormat="1" ht="15" customHeight="1">
      <c r="A63" s="749"/>
      <c r="B63" s="751" t="s">
        <v>103</v>
      </c>
      <c r="C63" s="788">
        <v>163</v>
      </c>
      <c r="D63" s="787">
        <v>979</v>
      </c>
      <c r="E63" s="787" t="s">
        <v>432</v>
      </c>
      <c r="F63" s="787" t="s">
        <v>432</v>
      </c>
      <c r="G63" s="787">
        <v>163</v>
      </c>
      <c r="H63" s="787">
        <v>979</v>
      </c>
      <c r="I63" s="787" t="s">
        <v>432</v>
      </c>
      <c r="J63" s="787" t="s">
        <v>432</v>
      </c>
      <c r="K63" s="787">
        <v>4</v>
      </c>
      <c r="L63" s="787">
        <v>29</v>
      </c>
      <c r="M63" s="787">
        <v>8</v>
      </c>
      <c r="N63" s="787">
        <v>36</v>
      </c>
      <c r="O63" s="787" t="s">
        <v>432</v>
      </c>
      <c r="P63" s="787" t="s">
        <v>432</v>
      </c>
      <c r="Q63" s="787" t="s">
        <v>432</v>
      </c>
      <c r="R63" s="787" t="s">
        <v>432</v>
      </c>
      <c r="S63" s="787" t="s">
        <v>432</v>
      </c>
      <c r="T63" s="787" t="s">
        <v>432</v>
      </c>
      <c r="U63" s="787">
        <v>42</v>
      </c>
      <c r="V63" s="786">
        <v>394</v>
      </c>
      <c r="W63" s="790"/>
      <c r="X63" s="789" t="s">
        <v>103</v>
      </c>
    </row>
    <row r="64" spans="1:24" s="742" customFormat="1" ht="15" customHeight="1">
      <c r="A64" s="749"/>
      <c r="B64" s="751" t="s">
        <v>102</v>
      </c>
      <c r="C64" s="788">
        <v>12</v>
      </c>
      <c r="D64" s="787">
        <v>63</v>
      </c>
      <c r="E64" s="787" t="s">
        <v>432</v>
      </c>
      <c r="F64" s="787" t="s">
        <v>432</v>
      </c>
      <c r="G64" s="787">
        <v>12</v>
      </c>
      <c r="H64" s="787">
        <v>63</v>
      </c>
      <c r="I64" s="787" t="s">
        <v>432</v>
      </c>
      <c r="J64" s="787" t="s">
        <v>432</v>
      </c>
      <c r="K64" s="787" t="s">
        <v>432</v>
      </c>
      <c r="L64" s="787" t="s">
        <v>432</v>
      </c>
      <c r="M64" s="787" t="s">
        <v>432</v>
      </c>
      <c r="N64" s="787" t="s">
        <v>432</v>
      </c>
      <c r="O64" s="787" t="s">
        <v>432</v>
      </c>
      <c r="P64" s="787" t="s">
        <v>432</v>
      </c>
      <c r="Q64" s="787" t="s">
        <v>432</v>
      </c>
      <c r="R64" s="787" t="s">
        <v>432</v>
      </c>
      <c r="S64" s="787">
        <v>1</v>
      </c>
      <c r="T64" s="787">
        <v>3</v>
      </c>
      <c r="U64" s="787">
        <v>4</v>
      </c>
      <c r="V64" s="786">
        <v>11</v>
      </c>
      <c r="W64" s="790"/>
      <c r="X64" s="789" t="s">
        <v>102</v>
      </c>
    </row>
    <row r="65" spans="1:24" s="742" customFormat="1" ht="15" customHeight="1">
      <c r="A65" s="749"/>
      <c r="B65" s="751" t="s">
        <v>101</v>
      </c>
      <c r="C65" s="788">
        <v>214</v>
      </c>
      <c r="D65" s="787">
        <v>1772</v>
      </c>
      <c r="E65" s="787" t="s">
        <v>432</v>
      </c>
      <c r="F65" s="787" t="s">
        <v>432</v>
      </c>
      <c r="G65" s="787">
        <v>214</v>
      </c>
      <c r="H65" s="787">
        <v>1772</v>
      </c>
      <c r="I65" s="787" t="s">
        <v>432</v>
      </c>
      <c r="J65" s="787" t="s">
        <v>432</v>
      </c>
      <c r="K65" s="787">
        <v>8</v>
      </c>
      <c r="L65" s="787">
        <v>98</v>
      </c>
      <c r="M65" s="787">
        <v>9</v>
      </c>
      <c r="N65" s="787">
        <v>27</v>
      </c>
      <c r="O65" s="787" t="s">
        <v>432</v>
      </c>
      <c r="P65" s="787" t="s">
        <v>432</v>
      </c>
      <c r="Q65" s="787">
        <v>1</v>
      </c>
      <c r="R65" s="787">
        <v>2</v>
      </c>
      <c r="S65" s="787">
        <v>9</v>
      </c>
      <c r="T65" s="787">
        <v>477</v>
      </c>
      <c r="U65" s="787">
        <v>41</v>
      </c>
      <c r="V65" s="786">
        <v>284</v>
      </c>
      <c r="W65" s="796"/>
      <c r="X65" s="789" t="s">
        <v>101</v>
      </c>
    </row>
    <row r="66" spans="1:24" s="752" customFormat="1" ht="15" customHeight="1">
      <c r="A66" s="792"/>
      <c r="B66" s="751" t="s">
        <v>100</v>
      </c>
      <c r="C66" s="788">
        <v>38</v>
      </c>
      <c r="D66" s="787">
        <v>241</v>
      </c>
      <c r="E66" s="787" t="s">
        <v>432</v>
      </c>
      <c r="F66" s="787" t="s">
        <v>432</v>
      </c>
      <c r="G66" s="787">
        <v>38</v>
      </c>
      <c r="H66" s="787">
        <v>241</v>
      </c>
      <c r="I66" s="787" t="s">
        <v>432</v>
      </c>
      <c r="J66" s="787" t="s">
        <v>432</v>
      </c>
      <c r="K66" s="787">
        <v>6</v>
      </c>
      <c r="L66" s="787">
        <v>65</v>
      </c>
      <c r="M66" s="787">
        <v>11</v>
      </c>
      <c r="N66" s="787">
        <v>59</v>
      </c>
      <c r="O66" s="787" t="s">
        <v>432</v>
      </c>
      <c r="P66" s="787" t="s">
        <v>432</v>
      </c>
      <c r="Q66" s="787" t="s">
        <v>432</v>
      </c>
      <c r="R66" s="787" t="s">
        <v>432</v>
      </c>
      <c r="S66" s="787">
        <v>4</v>
      </c>
      <c r="T66" s="787">
        <v>59</v>
      </c>
      <c r="U66" s="787">
        <v>3</v>
      </c>
      <c r="V66" s="786">
        <v>5</v>
      </c>
      <c r="W66" s="791"/>
      <c r="X66" s="789" t="s">
        <v>100</v>
      </c>
    </row>
    <row r="67" spans="1:24" s="742" customFormat="1" ht="15" customHeight="1">
      <c r="A67" s="749"/>
      <c r="B67" s="751" t="s">
        <v>99</v>
      </c>
      <c r="C67" s="788">
        <v>54</v>
      </c>
      <c r="D67" s="787">
        <v>279</v>
      </c>
      <c r="E67" s="787" t="s">
        <v>432</v>
      </c>
      <c r="F67" s="787" t="s">
        <v>432</v>
      </c>
      <c r="G67" s="787">
        <v>54</v>
      </c>
      <c r="H67" s="787">
        <v>279</v>
      </c>
      <c r="I67" s="787" t="s">
        <v>432</v>
      </c>
      <c r="J67" s="787" t="s">
        <v>432</v>
      </c>
      <c r="K67" s="787">
        <v>6</v>
      </c>
      <c r="L67" s="787">
        <v>32</v>
      </c>
      <c r="M67" s="787">
        <v>7</v>
      </c>
      <c r="N67" s="787">
        <v>34</v>
      </c>
      <c r="O67" s="787" t="s">
        <v>432</v>
      </c>
      <c r="P67" s="787" t="s">
        <v>432</v>
      </c>
      <c r="Q67" s="787" t="s">
        <v>432</v>
      </c>
      <c r="R67" s="787" t="s">
        <v>432</v>
      </c>
      <c r="S67" s="787">
        <v>2</v>
      </c>
      <c r="T67" s="787">
        <v>2</v>
      </c>
      <c r="U67" s="787">
        <v>7</v>
      </c>
      <c r="V67" s="786">
        <v>55</v>
      </c>
      <c r="W67" s="790"/>
      <c r="X67" s="789" t="s">
        <v>99</v>
      </c>
    </row>
    <row r="68" spans="1:24" s="742" customFormat="1" ht="15" customHeight="1">
      <c r="A68" s="749"/>
      <c r="B68" s="751" t="s">
        <v>98</v>
      </c>
      <c r="C68" s="788">
        <v>86</v>
      </c>
      <c r="D68" s="787">
        <v>424</v>
      </c>
      <c r="E68" s="787" t="s">
        <v>432</v>
      </c>
      <c r="F68" s="787" t="s">
        <v>432</v>
      </c>
      <c r="G68" s="787">
        <v>86</v>
      </c>
      <c r="H68" s="787">
        <v>424</v>
      </c>
      <c r="I68" s="787" t="s">
        <v>432</v>
      </c>
      <c r="J68" s="787" t="s">
        <v>432</v>
      </c>
      <c r="K68" s="787">
        <v>4</v>
      </c>
      <c r="L68" s="787">
        <v>22</v>
      </c>
      <c r="M68" s="787">
        <v>8</v>
      </c>
      <c r="N68" s="787">
        <v>46</v>
      </c>
      <c r="O68" s="787" t="s">
        <v>432</v>
      </c>
      <c r="P68" s="787" t="s">
        <v>432</v>
      </c>
      <c r="Q68" s="787">
        <v>3</v>
      </c>
      <c r="R68" s="787">
        <v>31</v>
      </c>
      <c r="S68" s="787">
        <v>1</v>
      </c>
      <c r="T68" s="787">
        <v>1</v>
      </c>
      <c r="U68" s="787">
        <v>21</v>
      </c>
      <c r="V68" s="786">
        <v>123</v>
      </c>
      <c r="W68" s="790"/>
      <c r="X68" s="789" t="s">
        <v>1114</v>
      </c>
    </row>
    <row r="69" spans="1:24" s="742" customFormat="1" ht="15" customHeight="1">
      <c r="A69" s="749"/>
      <c r="B69" s="751"/>
      <c r="C69" s="788" t="s">
        <v>431</v>
      </c>
      <c r="D69" s="787" t="s">
        <v>431</v>
      </c>
      <c r="E69" s="787" t="s">
        <v>431</v>
      </c>
      <c r="F69" s="787" t="s">
        <v>431</v>
      </c>
      <c r="G69" s="787" t="s">
        <v>431</v>
      </c>
      <c r="H69" s="787" t="s">
        <v>431</v>
      </c>
      <c r="I69" s="787" t="s">
        <v>431</v>
      </c>
      <c r="J69" s="787" t="s">
        <v>431</v>
      </c>
      <c r="K69" s="787" t="s">
        <v>431</v>
      </c>
      <c r="L69" s="787" t="s">
        <v>431</v>
      </c>
      <c r="M69" s="787" t="s">
        <v>431</v>
      </c>
      <c r="N69" s="787" t="s">
        <v>431</v>
      </c>
      <c r="O69" s="787" t="s">
        <v>431</v>
      </c>
      <c r="P69" s="787" t="s">
        <v>431</v>
      </c>
      <c r="Q69" s="787" t="s">
        <v>431</v>
      </c>
      <c r="R69" s="787" t="s">
        <v>431</v>
      </c>
      <c r="S69" s="787" t="s">
        <v>431</v>
      </c>
      <c r="T69" s="787" t="s">
        <v>431</v>
      </c>
      <c r="U69" s="787" t="s">
        <v>431</v>
      </c>
      <c r="V69" s="786" t="s">
        <v>431</v>
      </c>
      <c r="W69" s="790"/>
      <c r="X69" s="789"/>
    </row>
    <row r="70" spans="1:24" s="742" customFormat="1" ht="15" customHeight="1">
      <c r="A70" s="3276" t="s">
        <v>1113</v>
      </c>
      <c r="B70" s="3276"/>
      <c r="C70" s="795">
        <v>317</v>
      </c>
      <c r="D70" s="794">
        <v>1870</v>
      </c>
      <c r="E70" s="794" t="s">
        <v>432</v>
      </c>
      <c r="F70" s="794" t="s">
        <v>432</v>
      </c>
      <c r="G70" s="794">
        <v>317</v>
      </c>
      <c r="H70" s="794">
        <v>1870</v>
      </c>
      <c r="I70" s="794" t="s">
        <v>432</v>
      </c>
      <c r="J70" s="794" t="s">
        <v>432</v>
      </c>
      <c r="K70" s="794">
        <v>37</v>
      </c>
      <c r="L70" s="794">
        <v>335</v>
      </c>
      <c r="M70" s="794">
        <v>20</v>
      </c>
      <c r="N70" s="794">
        <v>148</v>
      </c>
      <c r="O70" s="794" t="s">
        <v>432</v>
      </c>
      <c r="P70" s="794" t="s">
        <v>432</v>
      </c>
      <c r="Q70" s="794">
        <v>2</v>
      </c>
      <c r="R70" s="794">
        <v>4</v>
      </c>
      <c r="S70" s="794">
        <v>17</v>
      </c>
      <c r="T70" s="794">
        <v>129</v>
      </c>
      <c r="U70" s="794">
        <v>87</v>
      </c>
      <c r="V70" s="793">
        <v>546</v>
      </c>
      <c r="W70" s="3277" t="s">
        <v>1113</v>
      </c>
      <c r="X70" s="3277"/>
    </row>
    <row r="71" spans="1:24" s="752" customFormat="1" ht="15" customHeight="1">
      <c r="A71" s="792"/>
      <c r="B71" s="751" t="s">
        <v>97</v>
      </c>
      <c r="C71" s="788">
        <v>66</v>
      </c>
      <c r="D71" s="787">
        <v>530</v>
      </c>
      <c r="E71" s="787" t="s">
        <v>432</v>
      </c>
      <c r="F71" s="787" t="s">
        <v>432</v>
      </c>
      <c r="G71" s="787">
        <v>66</v>
      </c>
      <c r="H71" s="787">
        <v>530</v>
      </c>
      <c r="I71" s="787" t="s">
        <v>432</v>
      </c>
      <c r="J71" s="787" t="s">
        <v>432</v>
      </c>
      <c r="K71" s="787">
        <v>9</v>
      </c>
      <c r="L71" s="787">
        <v>97</v>
      </c>
      <c r="M71" s="787">
        <v>6</v>
      </c>
      <c r="N71" s="787">
        <v>67</v>
      </c>
      <c r="O71" s="787" t="s">
        <v>432</v>
      </c>
      <c r="P71" s="787" t="s">
        <v>432</v>
      </c>
      <c r="Q71" s="787" t="s">
        <v>432</v>
      </c>
      <c r="R71" s="787" t="s">
        <v>432</v>
      </c>
      <c r="S71" s="787">
        <v>5</v>
      </c>
      <c r="T71" s="787">
        <v>17</v>
      </c>
      <c r="U71" s="787">
        <v>16</v>
      </c>
      <c r="V71" s="786">
        <v>179</v>
      </c>
      <c r="W71" s="791"/>
      <c r="X71" s="789" t="s">
        <v>97</v>
      </c>
    </row>
    <row r="72" spans="1:24" s="742" customFormat="1" ht="15" customHeight="1">
      <c r="A72" s="749"/>
      <c r="B72" s="751" t="s">
        <v>96</v>
      </c>
      <c r="C72" s="788">
        <v>44</v>
      </c>
      <c r="D72" s="787">
        <v>252</v>
      </c>
      <c r="E72" s="787" t="s">
        <v>432</v>
      </c>
      <c r="F72" s="787" t="s">
        <v>432</v>
      </c>
      <c r="G72" s="787">
        <v>44</v>
      </c>
      <c r="H72" s="787">
        <v>252</v>
      </c>
      <c r="I72" s="787" t="s">
        <v>432</v>
      </c>
      <c r="J72" s="787" t="s">
        <v>432</v>
      </c>
      <c r="K72" s="787">
        <v>6</v>
      </c>
      <c r="L72" s="787">
        <v>58</v>
      </c>
      <c r="M72" s="787">
        <v>2</v>
      </c>
      <c r="N72" s="787">
        <v>24</v>
      </c>
      <c r="O72" s="787" t="s">
        <v>432</v>
      </c>
      <c r="P72" s="787" t="s">
        <v>432</v>
      </c>
      <c r="Q72" s="787" t="s">
        <v>432</v>
      </c>
      <c r="R72" s="787" t="s">
        <v>432</v>
      </c>
      <c r="S72" s="787">
        <v>5</v>
      </c>
      <c r="T72" s="787">
        <v>10</v>
      </c>
      <c r="U72" s="787">
        <v>14</v>
      </c>
      <c r="V72" s="786">
        <v>89</v>
      </c>
      <c r="W72" s="790"/>
      <c r="X72" s="789" t="s">
        <v>96</v>
      </c>
    </row>
    <row r="73" spans="1:24" s="742" customFormat="1" ht="15" customHeight="1">
      <c r="A73" s="749"/>
      <c r="B73" s="751" t="s">
        <v>95</v>
      </c>
      <c r="C73" s="788">
        <v>100</v>
      </c>
      <c r="D73" s="787">
        <v>640</v>
      </c>
      <c r="E73" s="787" t="s">
        <v>432</v>
      </c>
      <c r="F73" s="787" t="s">
        <v>432</v>
      </c>
      <c r="G73" s="787">
        <v>100</v>
      </c>
      <c r="H73" s="787">
        <v>640</v>
      </c>
      <c r="I73" s="787" t="s">
        <v>432</v>
      </c>
      <c r="J73" s="787" t="s">
        <v>432</v>
      </c>
      <c r="K73" s="787">
        <v>13</v>
      </c>
      <c r="L73" s="787">
        <v>126</v>
      </c>
      <c r="M73" s="787">
        <v>9</v>
      </c>
      <c r="N73" s="787">
        <v>52</v>
      </c>
      <c r="O73" s="787" t="s">
        <v>432</v>
      </c>
      <c r="P73" s="787" t="s">
        <v>432</v>
      </c>
      <c r="Q73" s="787">
        <v>2</v>
      </c>
      <c r="R73" s="787">
        <v>4</v>
      </c>
      <c r="S73" s="787">
        <v>5</v>
      </c>
      <c r="T73" s="787">
        <v>100</v>
      </c>
      <c r="U73" s="787">
        <v>20</v>
      </c>
      <c r="V73" s="786">
        <v>86</v>
      </c>
      <c r="W73" s="790"/>
      <c r="X73" s="789" t="s">
        <v>95</v>
      </c>
    </row>
    <row r="74" spans="1:24" s="742" customFormat="1" ht="15" customHeight="1">
      <c r="A74" s="749"/>
      <c r="B74" s="751" t="s">
        <v>94</v>
      </c>
      <c r="C74" s="788">
        <v>107</v>
      </c>
      <c r="D74" s="787">
        <v>448</v>
      </c>
      <c r="E74" s="787" t="s">
        <v>432</v>
      </c>
      <c r="F74" s="787" t="s">
        <v>432</v>
      </c>
      <c r="G74" s="787">
        <v>107</v>
      </c>
      <c r="H74" s="787">
        <v>448</v>
      </c>
      <c r="I74" s="787" t="s">
        <v>432</v>
      </c>
      <c r="J74" s="787" t="s">
        <v>432</v>
      </c>
      <c r="K74" s="787">
        <v>9</v>
      </c>
      <c r="L74" s="787">
        <v>54</v>
      </c>
      <c r="M74" s="787">
        <v>3</v>
      </c>
      <c r="N74" s="787">
        <v>5</v>
      </c>
      <c r="O74" s="787" t="s">
        <v>432</v>
      </c>
      <c r="P74" s="787" t="s">
        <v>432</v>
      </c>
      <c r="Q74" s="787" t="s">
        <v>432</v>
      </c>
      <c r="R74" s="787" t="s">
        <v>432</v>
      </c>
      <c r="S74" s="787">
        <v>2</v>
      </c>
      <c r="T74" s="787">
        <v>2</v>
      </c>
      <c r="U74" s="787">
        <v>37</v>
      </c>
      <c r="V74" s="786">
        <v>192</v>
      </c>
      <c r="W74" s="790"/>
      <c r="X74" s="789" t="s">
        <v>94</v>
      </c>
    </row>
    <row r="75" spans="1:24" s="742" customFormat="1" ht="15" customHeight="1">
      <c r="A75" s="749"/>
      <c r="B75" s="751"/>
      <c r="C75" s="788" t="s">
        <v>431</v>
      </c>
      <c r="D75" s="787" t="s">
        <v>431</v>
      </c>
      <c r="E75" s="787" t="s">
        <v>431</v>
      </c>
      <c r="F75" s="787" t="s">
        <v>431</v>
      </c>
      <c r="G75" s="787" t="s">
        <v>431</v>
      </c>
      <c r="H75" s="787" t="s">
        <v>431</v>
      </c>
      <c r="I75" s="787" t="s">
        <v>431</v>
      </c>
      <c r="J75" s="787" t="s">
        <v>431</v>
      </c>
      <c r="K75" s="787" t="s">
        <v>431</v>
      </c>
      <c r="L75" s="787" t="s">
        <v>431</v>
      </c>
      <c r="M75" s="787" t="s">
        <v>431</v>
      </c>
      <c r="N75" s="787" t="s">
        <v>431</v>
      </c>
      <c r="O75" s="787" t="s">
        <v>431</v>
      </c>
      <c r="P75" s="787" t="s">
        <v>431</v>
      </c>
      <c r="Q75" s="787" t="s">
        <v>431</v>
      </c>
      <c r="R75" s="787" t="s">
        <v>431</v>
      </c>
      <c r="S75" s="787" t="s">
        <v>431</v>
      </c>
      <c r="T75" s="787" t="s">
        <v>431</v>
      </c>
      <c r="U75" s="787" t="s">
        <v>431</v>
      </c>
      <c r="V75" s="786" t="s">
        <v>431</v>
      </c>
      <c r="W75" s="790"/>
      <c r="X75" s="789"/>
    </row>
    <row r="76" spans="1:24" s="742" customFormat="1" ht="15" customHeight="1">
      <c r="A76" s="3276" t="s">
        <v>1112</v>
      </c>
      <c r="B76" s="3276"/>
      <c r="C76" s="795">
        <v>318</v>
      </c>
      <c r="D76" s="794">
        <v>2217</v>
      </c>
      <c r="E76" s="794" t="s">
        <v>432</v>
      </c>
      <c r="F76" s="794" t="s">
        <v>432</v>
      </c>
      <c r="G76" s="794">
        <v>318</v>
      </c>
      <c r="H76" s="794">
        <v>2217</v>
      </c>
      <c r="I76" s="794" t="s">
        <v>432</v>
      </c>
      <c r="J76" s="794" t="s">
        <v>432</v>
      </c>
      <c r="K76" s="794">
        <v>38</v>
      </c>
      <c r="L76" s="794">
        <v>192</v>
      </c>
      <c r="M76" s="794">
        <v>50</v>
      </c>
      <c r="N76" s="794">
        <v>307</v>
      </c>
      <c r="O76" s="794" t="s">
        <v>432</v>
      </c>
      <c r="P76" s="794" t="s">
        <v>432</v>
      </c>
      <c r="Q76" s="794">
        <v>3</v>
      </c>
      <c r="R76" s="794">
        <v>7</v>
      </c>
      <c r="S76" s="794">
        <v>16</v>
      </c>
      <c r="T76" s="794">
        <v>103</v>
      </c>
      <c r="U76" s="794">
        <v>67</v>
      </c>
      <c r="V76" s="793">
        <v>347</v>
      </c>
      <c r="W76" s="3277" t="s">
        <v>1112</v>
      </c>
      <c r="X76" s="3277"/>
    </row>
    <row r="77" spans="1:24" s="752" customFormat="1" ht="15" customHeight="1">
      <c r="A77" s="792"/>
      <c r="B77" s="751" t="s">
        <v>93</v>
      </c>
      <c r="C77" s="788">
        <v>60</v>
      </c>
      <c r="D77" s="787">
        <v>386</v>
      </c>
      <c r="E77" s="787" t="s">
        <v>432</v>
      </c>
      <c r="F77" s="787" t="s">
        <v>432</v>
      </c>
      <c r="G77" s="787">
        <v>60</v>
      </c>
      <c r="H77" s="787">
        <v>386</v>
      </c>
      <c r="I77" s="787" t="s">
        <v>432</v>
      </c>
      <c r="J77" s="787" t="s">
        <v>432</v>
      </c>
      <c r="K77" s="787">
        <v>4</v>
      </c>
      <c r="L77" s="787">
        <v>58</v>
      </c>
      <c r="M77" s="787">
        <v>9</v>
      </c>
      <c r="N77" s="787">
        <v>29</v>
      </c>
      <c r="O77" s="787" t="s">
        <v>432</v>
      </c>
      <c r="P77" s="787" t="s">
        <v>432</v>
      </c>
      <c r="Q77" s="787" t="s">
        <v>432</v>
      </c>
      <c r="R77" s="787" t="s">
        <v>432</v>
      </c>
      <c r="S77" s="787">
        <v>5</v>
      </c>
      <c r="T77" s="787">
        <v>55</v>
      </c>
      <c r="U77" s="787">
        <v>10</v>
      </c>
      <c r="V77" s="786">
        <v>77</v>
      </c>
      <c r="W77" s="791"/>
      <c r="X77" s="789" t="s">
        <v>93</v>
      </c>
    </row>
    <row r="78" spans="1:24" s="742" customFormat="1" ht="15" customHeight="1">
      <c r="A78" s="749"/>
      <c r="B78" s="751" t="s">
        <v>92</v>
      </c>
      <c r="C78" s="788">
        <v>6</v>
      </c>
      <c r="D78" s="787">
        <v>55</v>
      </c>
      <c r="E78" s="787" t="s">
        <v>432</v>
      </c>
      <c r="F78" s="787" t="s">
        <v>432</v>
      </c>
      <c r="G78" s="787">
        <v>6</v>
      </c>
      <c r="H78" s="787">
        <v>55</v>
      </c>
      <c r="I78" s="787" t="s">
        <v>432</v>
      </c>
      <c r="J78" s="787" t="s">
        <v>432</v>
      </c>
      <c r="K78" s="787">
        <v>3</v>
      </c>
      <c r="L78" s="787">
        <v>12</v>
      </c>
      <c r="M78" s="787">
        <v>1</v>
      </c>
      <c r="N78" s="787">
        <v>6</v>
      </c>
      <c r="O78" s="787" t="s">
        <v>432</v>
      </c>
      <c r="P78" s="787" t="s">
        <v>432</v>
      </c>
      <c r="Q78" s="787" t="s">
        <v>432</v>
      </c>
      <c r="R78" s="787" t="s">
        <v>432</v>
      </c>
      <c r="S78" s="787" t="s">
        <v>432</v>
      </c>
      <c r="T78" s="787" t="s">
        <v>432</v>
      </c>
      <c r="U78" s="787">
        <v>1</v>
      </c>
      <c r="V78" s="786">
        <v>1</v>
      </c>
      <c r="W78" s="790"/>
      <c r="X78" s="789" t="s">
        <v>92</v>
      </c>
    </row>
    <row r="79" spans="1:24" s="742" customFormat="1" ht="15" customHeight="1">
      <c r="A79" s="749"/>
      <c r="B79" s="751" t="s">
        <v>91</v>
      </c>
      <c r="C79" s="788">
        <v>72</v>
      </c>
      <c r="D79" s="787">
        <v>455</v>
      </c>
      <c r="E79" s="787" t="s">
        <v>432</v>
      </c>
      <c r="F79" s="787" t="s">
        <v>432</v>
      </c>
      <c r="G79" s="787">
        <v>72</v>
      </c>
      <c r="H79" s="787">
        <v>455</v>
      </c>
      <c r="I79" s="787" t="s">
        <v>432</v>
      </c>
      <c r="J79" s="787" t="s">
        <v>432</v>
      </c>
      <c r="K79" s="787">
        <v>11</v>
      </c>
      <c r="L79" s="787">
        <v>32</v>
      </c>
      <c r="M79" s="787">
        <v>12</v>
      </c>
      <c r="N79" s="787">
        <v>55</v>
      </c>
      <c r="O79" s="787" t="s">
        <v>432</v>
      </c>
      <c r="P79" s="787" t="s">
        <v>432</v>
      </c>
      <c r="Q79" s="787" t="s">
        <v>432</v>
      </c>
      <c r="R79" s="787" t="s">
        <v>432</v>
      </c>
      <c r="S79" s="787">
        <v>3</v>
      </c>
      <c r="T79" s="787">
        <v>8</v>
      </c>
      <c r="U79" s="787">
        <v>15</v>
      </c>
      <c r="V79" s="786">
        <v>82</v>
      </c>
      <c r="W79" s="790"/>
      <c r="X79" s="789" t="s">
        <v>91</v>
      </c>
    </row>
    <row r="80" spans="1:24" s="742" customFormat="1" ht="15" customHeight="1">
      <c r="A80" s="749"/>
      <c r="B80" s="751" t="s">
        <v>90</v>
      </c>
      <c r="C80" s="788">
        <v>113</v>
      </c>
      <c r="D80" s="787">
        <v>912</v>
      </c>
      <c r="E80" s="787" t="s">
        <v>432</v>
      </c>
      <c r="F80" s="787" t="s">
        <v>432</v>
      </c>
      <c r="G80" s="787">
        <v>113</v>
      </c>
      <c r="H80" s="787">
        <v>912</v>
      </c>
      <c r="I80" s="787" t="s">
        <v>432</v>
      </c>
      <c r="J80" s="787" t="s">
        <v>432</v>
      </c>
      <c r="K80" s="787">
        <v>10</v>
      </c>
      <c r="L80" s="787">
        <v>39</v>
      </c>
      <c r="M80" s="787">
        <v>21</v>
      </c>
      <c r="N80" s="787">
        <v>184</v>
      </c>
      <c r="O80" s="787" t="s">
        <v>432</v>
      </c>
      <c r="P80" s="787" t="s">
        <v>432</v>
      </c>
      <c r="Q80" s="787">
        <v>2</v>
      </c>
      <c r="R80" s="787">
        <v>3</v>
      </c>
      <c r="S80" s="787">
        <v>7</v>
      </c>
      <c r="T80" s="787">
        <v>24</v>
      </c>
      <c r="U80" s="787">
        <v>26</v>
      </c>
      <c r="V80" s="786">
        <v>130</v>
      </c>
      <c r="W80" s="790"/>
      <c r="X80" s="789" t="s">
        <v>90</v>
      </c>
    </row>
    <row r="81" spans="1:24" s="742" customFormat="1" ht="15" customHeight="1">
      <c r="A81" s="749"/>
      <c r="B81" s="751" t="s">
        <v>89</v>
      </c>
      <c r="C81" s="788">
        <v>67</v>
      </c>
      <c r="D81" s="787">
        <v>409</v>
      </c>
      <c r="E81" s="787" t="s">
        <v>432</v>
      </c>
      <c r="F81" s="787" t="s">
        <v>432</v>
      </c>
      <c r="G81" s="787">
        <v>67</v>
      </c>
      <c r="H81" s="787">
        <v>409</v>
      </c>
      <c r="I81" s="787" t="s">
        <v>432</v>
      </c>
      <c r="J81" s="787" t="s">
        <v>432</v>
      </c>
      <c r="K81" s="787">
        <v>10</v>
      </c>
      <c r="L81" s="787">
        <v>51</v>
      </c>
      <c r="M81" s="787">
        <v>7</v>
      </c>
      <c r="N81" s="787">
        <v>33</v>
      </c>
      <c r="O81" s="787" t="s">
        <v>432</v>
      </c>
      <c r="P81" s="787" t="s">
        <v>432</v>
      </c>
      <c r="Q81" s="787">
        <v>1</v>
      </c>
      <c r="R81" s="787">
        <v>4</v>
      </c>
      <c r="S81" s="787">
        <v>1</v>
      </c>
      <c r="T81" s="787">
        <v>16</v>
      </c>
      <c r="U81" s="787">
        <v>15</v>
      </c>
      <c r="V81" s="786">
        <v>57</v>
      </c>
      <c r="W81" s="790"/>
      <c r="X81" s="789" t="s">
        <v>89</v>
      </c>
    </row>
    <row r="82" spans="1:24" s="742" customFormat="1" ht="15" customHeight="1">
      <c r="A82" s="743"/>
      <c r="B82" s="748"/>
      <c r="C82" s="788" t="s">
        <v>431</v>
      </c>
      <c r="D82" s="787" t="s">
        <v>431</v>
      </c>
      <c r="E82" s="787" t="s">
        <v>431</v>
      </c>
      <c r="F82" s="787" t="s">
        <v>431</v>
      </c>
      <c r="G82" s="787" t="s">
        <v>431</v>
      </c>
      <c r="H82" s="787" t="s">
        <v>431</v>
      </c>
      <c r="I82" s="787" t="s">
        <v>431</v>
      </c>
      <c r="J82" s="787" t="s">
        <v>431</v>
      </c>
      <c r="K82" s="787" t="s">
        <v>431</v>
      </c>
      <c r="L82" s="787" t="s">
        <v>431</v>
      </c>
      <c r="M82" s="787" t="s">
        <v>431</v>
      </c>
      <c r="N82" s="787" t="s">
        <v>431</v>
      </c>
      <c r="O82" s="787" t="s">
        <v>431</v>
      </c>
      <c r="P82" s="787" t="s">
        <v>431</v>
      </c>
      <c r="Q82" s="787" t="s">
        <v>431</v>
      </c>
      <c r="R82" s="787" t="s">
        <v>431</v>
      </c>
      <c r="S82" s="787" t="s">
        <v>431</v>
      </c>
      <c r="T82" s="787" t="s">
        <v>431</v>
      </c>
      <c r="U82" s="787" t="s">
        <v>431</v>
      </c>
      <c r="V82" s="786" t="s">
        <v>431</v>
      </c>
      <c r="W82" s="785"/>
      <c r="X82" s="784"/>
    </row>
    <row r="83" spans="1:24" s="737" customFormat="1" ht="15" customHeight="1">
      <c r="A83" s="741" t="s">
        <v>1075</v>
      </c>
      <c r="B83" s="741"/>
      <c r="C83" s="740"/>
      <c r="D83" s="740"/>
      <c r="E83" s="740"/>
      <c r="F83" s="740"/>
      <c r="G83" s="740"/>
      <c r="H83" s="740"/>
      <c r="I83" s="740"/>
      <c r="J83" s="740"/>
      <c r="K83" s="740"/>
      <c r="L83" s="740"/>
      <c r="M83" s="739"/>
      <c r="N83" s="738"/>
      <c r="O83" s="738"/>
      <c r="P83" s="738"/>
      <c r="Q83" s="738"/>
      <c r="R83" s="738"/>
      <c r="S83" s="738"/>
      <c r="T83" s="738"/>
      <c r="U83" s="738"/>
      <c r="V83" s="738"/>
    </row>
  </sheetData>
  <mergeCells count="34">
    <mergeCell ref="A1:D1"/>
    <mergeCell ref="A2:D2"/>
    <mergeCell ref="A3:X3"/>
    <mergeCell ref="W10:X10"/>
    <mergeCell ref="W6:X8"/>
    <mergeCell ref="M7:N7"/>
    <mergeCell ref="O7:P7"/>
    <mergeCell ref="Q7:R7"/>
    <mergeCell ref="S7:T7"/>
    <mergeCell ref="U7:V7"/>
    <mergeCell ref="W76:X76"/>
    <mergeCell ref="W16:X16"/>
    <mergeCell ref="W26:X26"/>
    <mergeCell ref="W32:X32"/>
    <mergeCell ref="W42:X42"/>
    <mergeCell ref="W49:X49"/>
    <mergeCell ref="W70:X70"/>
    <mergeCell ref="W60:X60"/>
    <mergeCell ref="A70:B70"/>
    <mergeCell ref="A76:B76"/>
    <mergeCell ref="C6:D7"/>
    <mergeCell ref="E7:F7"/>
    <mergeCell ref="G7:H7"/>
    <mergeCell ref="A10:B10"/>
    <mergeCell ref="E6:V6"/>
    <mergeCell ref="I7:J7"/>
    <mergeCell ref="K7:L7"/>
    <mergeCell ref="A16:B16"/>
    <mergeCell ref="A26:B26"/>
    <mergeCell ref="A32:B32"/>
    <mergeCell ref="A60:B60"/>
    <mergeCell ref="A6:B8"/>
    <mergeCell ref="A42:B42"/>
    <mergeCell ref="A49:B49"/>
  </mergeCells>
  <phoneticPr fontId="20"/>
  <printOptions horizontalCentered="1"/>
  <pageMargins left="0.62992125984251968" right="0.62992125984251968" top="0.74803149606299213" bottom="0.74803149606299213" header="0.31496062992125984" footer="0.31496062992125984"/>
  <headerFooter alignWithMargins="0"/>
  <colBreaks count="1" manualBreakCount="1">
    <brk id="12" min="2" max="82"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3"/>
  <sheetViews>
    <sheetView zoomScale="85" zoomScaleNormal="85" zoomScaleSheetLayoutView="85" workbookViewId="0">
      <selection activeCell="G7" sqref="G7:H7"/>
    </sheetView>
  </sheetViews>
  <sheetFormatPr defaultRowHeight="13.5"/>
  <cols>
    <col min="1" max="1" width="2.625" style="735" customWidth="1"/>
    <col min="2" max="2" width="15.625" style="735" customWidth="1"/>
    <col min="3" max="22" width="9.625" style="736" customWidth="1"/>
    <col min="23" max="23" width="2.625" style="735" customWidth="1"/>
    <col min="24" max="24" width="15.625" style="735" customWidth="1"/>
    <col min="25" max="16384" width="9" style="735"/>
  </cols>
  <sheetData>
    <row r="1" spans="1:24"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c r="W1" s="1762"/>
      <c r="X1" s="1762"/>
    </row>
    <row r="2" spans="1:24"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c r="W2" s="1762"/>
      <c r="X2" s="1762"/>
    </row>
    <row r="3" spans="1:24" ht="26.1" customHeight="1">
      <c r="A3" s="3249" t="s">
        <v>1124</v>
      </c>
      <c r="B3" s="3249"/>
      <c r="C3" s="3249"/>
      <c r="D3" s="3249"/>
      <c r="E3" s="3249"/>
      <c r="F3" s="3249"/>
      <c r="G3" s="3249"/>
      <c r="H3" s="3249"/>
      <c r="I3" s="3249"/>
      <c r="J3" s="3249"/>
      <c r="K3" s="3249"/>
      <c r="L3" s="3249"/>
      <c r="M3" s="3249"/>
      <c r="N3" s="3249"/>
      <c r="O3" s="3249"/>
      <c r="P3" s="3249"/>
      <c r="Q3" s="3249"/>
      <c r="R3" s="3249"/>
      <c r="S3" s="3249"/>
      <c r="T3" s="3249"/>
      <c r="U3" s="3249"/>
      <c r="V3" s="3249"/>
      <c r="W3" s="3249"/>
      <c r="X3" s="3249"/>
    </row>
    <row r="4" spans="1:24" ht="15" customHeight="1">
      <c r="A4" s="780"/>
      <c r="B4" s="780"/>
      <c r="C4" s="780"/>
      <c r="D4" s="780"/>
      <c r="E4" s="780"/>
      <c r="F4" s="780"/>
      <c r="G4" s="780"/>
      <c r="H4" s="780"/>
      <c r="I4" s="780"/>
      <c r="J4" s="780"/>
      <c r="K4" s="780"/>
      <c r="L4" s="780"/>
      <c r="M4" s="780"/>
      <c r="N4" s="780"/>
      <c r="O4" s="780"/>
      <c r="P4" s="780"/>
      <c r="Q4" s="780"/>
      <c r="R4" s="780"/>
      <c r="S4" s="780"/>
      <c r="T4" s="780"/>
      <c r="U4" s="780"/>
      <c r="V4" s="780"/>
      <c r="W4" s="780"/>
      <c r="X4" s="780"/>
    </row>
    <row r="5" spans="1:24" s="737" customFormat="1" ht="15" customHeight="1" thickBot="1">
      <c r="C5" s="777"/>
      <c r="D5" s="779"/>
      <c r="E5" s="779"/>
      <c r="F5" s="779"/>
      <c r="G5" s="779"/>
      <c r="H5" s="779"/>
      <c r="I5" s="779"/>
      <c r="J5" s="779"/>
      <c r="K5" s="777"/>
      <c r="L5" s="778"/>
      <c r="M5" s="777"/>
      <c r="N5" s="777"/>
      <c r="O5" s="777"/>
      <c r="P5" s="777"/>
      <c r="Q5" s="777"/>
      <c r="R5" s="777"/>
      <c r="S5" s="777"/>
      <c r="T5" s="777"/>
      <c r="U5" s="777"/>
      <c r="V5" s="777"/>
      <c r="X5" s="776" t="s">
        <v>1099</v>
      </c>
    </row>
    <row r="6" spans="1:24" s="742" customFormat="1" ht="18" customHeight="1" thickTop="1">
      <c r="A6" s="3242" t="s">
        <v>279</v>
      </c>
      <c r="B6" s="3250"/>
      <c r="C6" s="3269" t="s">
        <v>1098</v>
      </c>
      <c r="D6" s="3270"/>
      <c r="E6" s="3270"/>
      <c r="F6" s="3270"/>
      <c r="G6" s="3270"/>
      <c r="H6" s="3270"/>
      <c r="I6" s="3270"/>
      <c r="J6" s="3270"/>
      <c r="K6" s="3270"/>
      <c r="L6" s="3270"/>
      <c r="M6" s="3270"/>
      <c r="N6" s="3270"/>
      <c r="O6" s="3270"/>
      <c r="P6" s="3270"/>
      <c r="Q6" s="3270"/>
      <c r="R6" s="3270"/>
      <c r="S6" s="3270"/>
      <c r="T6" s="3270"/>
      <c r="U6" s="3270"/>
      <c r="V6" s="3271"/>
      <c r="W6" s="3241" t="s">
        <v>279</v>
      </c>
      <c r="X6" s="3242"/>
    </row>
    <row r="7" spans="1:24" s="742" customFormat="1" ht="32.1" customHeight="1">
      <c r="A7" s="3244"/>
      <c r="B7" s="3251"/>
      <c r="C7" s="3258" t="s">
        <v>1110</v>
      </c>
      <c r="D7" s="3259"/>
      <c r="E7" s="3260" t="s">
        <v>1109</v>
      </c>
      <c r="F7" s="3259"/>
      <c r="G7" s="3266" t="s">
        <v>1108</v>
      </c>
      <c r="H7" s="3267"/>
      <c r="I7" s="3247" t="s">
        <v>1107</v>
      </c>
      <c r="J7" s="3246"/>
      <c r="K7" s="3268" t="s">
        <v>1106</v>
      </c>
      <c r="L7" s="3246"/>
      <c r="M7" s="3245" t="s">
        <v>1105</v>
      </c>
      <c r="N7" s="3246"/>
      <c r="O7" s="3262" t="s">
        <v>1104</v>
      </c>
      <c r="P7" s="3246"/>
      <c r="Q7" s="3248" t="s">
        <v>1103</v>
      </c>
      <c r="R7" s="3248"/>
      <c r="S7" s="3272" t="s">
        <v>1102</v>
      </c>
      <c r="T7" s="3273"/>
      <c r="U7" s="3274" t="s">
        <v>1101</v>
      </c>
      <c r="V7" s="3275"/>
      <c r="W7" s="3243"/>
      <c r="X7" s="3244"/>
    </row>
    <row r="8" spans="1:24" s="742" customFormat="1" ht="18" customHeight="1">
      <c r="A8" s="3252"/>
      <c r="B8" s="3253"/>
      <c r="C8" s="774" t="s">
        <v>1025</v>
      </c>
      <c r="D8" s="773" t="s">
        <v>1024</v>
      </c>
      <c r="E8" s="773" t="s">
        <v>1025</v>
      </c>
      <c r="F8" s="773" t="s">
        <v>1024</v>
      </c>
      <c r="G8" s="773" t="s">
        <v>1025</v>
      </c>
      <c r="H8" s="773" t="s">
        <v>1024</v>
      </c>
      <c r="I8" s="773" t="s">
        <v>1025</v>
      </c>
      <c r="J8" s="772" t="s">
        <v>1024</v>
      </c>
      <c r="K8" s="771" t="s">
        <v>1025</v>
      </c>
      <c r="L8" s="770" t="s">
        <v>1024</v>
      </c>
      <c r="M8" s="770" t="s">
        <v>1025</v>
      </c>
      <c r="N8" s="770" t="s">
        <v>1024</v>
      </c>
      <c r="O8" s="770" t="s">
        <v>1025</v>
      </c>
      <c r="P8" s="770" t="s">
        <v>1024</v>
      </c>
      <c r="Q8" s="770" t="s">
        <v>1025</v>
      </c>
      <c r="R8" s="770" t="s">
        <v>1024</v>
      </c>
      <c r="S8" s="770" t="s">
        <v>1025</v>
      </c>
      <c r="T8" s="770" t="s">
        <v>1024</v>
      </c>
      <c r="U8" s="770" t="s">
        <v>1025</v>
      </c>
      <c r="V8" s="770" t="s">
        <v>1024</v>
      </c>
      <c r="W8" s="3243"/>
      <c r="X8" s="3244"/>
    </row>
    <row r="9" spans="1:24" s="737" customFormat="1" ht="15" customHeight="1">
      <c r="A9" s="783"/>
      <c r="B9" s="782"/>
      <c r="C9" s="765"/>
      <c r="D9" s="740" t="s">
        <v>1088</v>
      </c>
      <c r="E9" s="765"/>
      <c r="F9" s="740" t="s">
        <v>1088</v>
      </c>
      <c r="G9" s="765"/>
      <c r="H9" s="740" t="s">
        <v>1088</v>
      </c>
      <c r="I9" s="765"/>
      <c r="J9" s="740" t="s">
        <v>1088</v>
      </c>
      <c r="K9" s="763"/>
      <c r="L9" s="764" t="s">
        <v>1088</v>
      </c>
      <c r="M9" s="763"/>
      <c r="N9" s="764" t="s">
        <v>1088</v>
      </c>
      <c r="O9" s="763"/>
      <c r="P9" s="764" t="s">
        <v>1088</v>
      </c>
      <c r="Q9" s="763"/>
      <c r="R9" s="764" t="s">
        <v>1088</v>
      </c>
      <c r="S9" s="763"/>
      <c r="T9" s="764" t="s">
        <v>1088</v>
      </c>
      <c r="U9" s="763"/>
      <c r="V9" s="762" t="s">
        <v>1088</v>
      </c>
      <c r="W9" s="761"/>
      <c r="X9" s="760"/>
    </row>
    <row r="10" spans="1:24" s="752" customFormat="1" ht="15" customHeight="1">
      <c r="A10" s="3276" t="s">
        <v>1121</v>
      </c>
      <c r="B10" s="3239"/>
      <c r="C10" s="795">
        <v>1</v>
      </c>
      <c r="D10" s="794">
        <v>4</v>
      </c>
      <c r="E10" s="794">
        <v>31</v>
      </c>
      <c r="F10" s="794">
        <v>79</v>
      </c>
      <c r="G10" s="794">
        <v>9</v>
      </c>
      <c r="H10" s="794">
        <v>30</v>
      </c>
      <c r="I10" s="794">
        <v>20</v>
      </c>
      <c r="J10" s="794">
        <v>121</v>
      </c>
      <c r="K10" s="794">
        <v>35</v>
      </c>
      <c r="L10" s="794">
        <v>78</v>
      </c>
      <c r="M10" s="794">
        <v>5</v>
      </c>
      <c r="N10" s="794">
        <v>73</v>
      </c>
      <c r="O10" s="794">
        <v>23</v>
      </c>
      <c r="P10" s="794">
        <v>299</v>
      </c>
      <c r="Q10" s="794">
        <v>1</v>
      </c>
      <c r="R10" s="794">
        <v>6</v>
      </c>
      <c r="S10" s="794">
        <v>17</v>
      </c>
      <c r="T10" s="794">
        <v>150</v>
      </c>
      <c r="U10" s="794" t="s">
        <v>1123</v>
      </c>
      <c r="V10" s="793" t="s">
        <v>1123</v>
      </c>
      <c r="W10" s="3278" t="s">
        <v>1121</v>
      </c>
      <c r="X10" s="3278"/>
    </row>
    <row r="11" spans="1:24" s="742" customFormat="1" ht="15" customHeight="1">
      <c r="A11" s="749"/>
      <c r="B11" s="749" t="s">
        <v>143</v>
      </c>
      <c r="C11" s="788" t="s">
        <v>432</v>
      </c>
      <c r="D11" s="787" t="s">
        <v>432</v>
      </c>
      <c r="E11" s="787">
        <v>4</v>
      </c>
      <c r="F11" s="787">
        <v>12</v>
      </c>
      <c r="G11" s="787">
        <v>2</v>
      </c>
      <c r="H11" s="787">
        <v>2</v>
      </c>
      <c r="I11" s="787">
        <v>2</v>
      </c>
      <c r="J11" s="787">
        <v>4</v>
      </c>
      <c r="K11" s="787">
        <v>3</v>
      </c>
      <c r="L11" s="787">
        <v>14</v>
      </c>
      <c r="M11" s="787">
        <v>1</v>
      </c>
      <c r="N11" s="787">
        <v>18</v>
      </c>
      <c r="O11" s="787">
        <v>3</v>
      </c>
      <c r="P11" s="787">
        <v>21</v>
      </c>
      <c r="Q11" s="787" t="s">
        <v>432</v>
      </c>
      <c r="R11" s="787" t="s">
        <v>432</v>
      </c>
      <c r="S11" s="787">
        <v>8</v>
      </c>
      <c r="T11" s="787">
        <v>115</v>
      </c>
      <c r="U11" s="787" t="s">
        <v>1123</v>
      </c>
      <c r="V11" s="786" t="s">
        <v>1123</v>
      </c>
      <c r="W11" s="799"/>
      <c r="X11" s="798" t="s">
        <v>143</v>
      </c>
    </row>
    <row r="12" spans="1:24" s="752" customFormat="1" ht="15" customHeight="1">
      <c r="A12" s="792"/>
      <c r="B12" s="749" t="s">
        <v>142</v>
      </c>
      <c r="C12" s="788" t="s">
        <v>432</v>
      </c>
      <c r="D12" s="787" t="s">
        <v>432</v>
      </c>
      <c r="E12" s="787">
        <v>7</v>
      </c>
      <c r="F12" s="787">
        <v>16</v>
      </c>
      <c r="G12" s="787">
        <v>1</v>
      </c>
      <c r="H12" s="787">
        <v>15</v>
      </c>
      <c r="I12" s="787">
        <v>7</v>
      </c>
      <c r="J12" s="787">
        <v>33</v>
      </c>
      <c r="K12" s="787">
        <v>10</v>
      </c>
      <c r="L12" s="787">
        <v>21</v>
      </c>
      <c r="M12" s="787" t="s">
        <v>432</v>
      </c>
      <c r="N12" s="787" t="s">
        <v>432</v>
      </c>
      <c r="O12" s="787">
        <v>7</v>
      </c>
      <c r="P12" s="787">
        <v>151</v>
      </c>
      <c r="Q12" s="787" t="s">
        <v>432</v>
      </c>
      <c r="R12" s="787" t="s">
        <v>432</v>
      </c>
      <c r="S12" s="787">
        <v>2</v>
      </c>
      <c r="T12" s="787">
        <v>2</v>
      </c>
      <c r="U12" s="787" t="s">
        <v>1123</v>
      </c>
      <c r="V12" s="786" t="s">
        <v>1123</v>
      </c>
      <c r="W12" s="749"/>
      <c r="X12" s="798" t="s">
        <v>142</v>
      </c>
    </row>
    <row r="13" spans="1:24" s="742" customFormat="1" ht="15" customHeight="1">
      <c r="A13" s="749"/>
      <c r="B13" s="749" t="s">
        <v>141</v>
      </c>
      <c r="C13" s="788">
        <v>1</v>
      </c>
      <c r="D13" s="787">
        <v>4</v>
      </c>
      <c r="E13" s="787">
        <v>16</v>
      </c>
      <c r="F13" s="787">
        <v>44</v>
      </c>
      <c r="G13" s="787">
        <v>2</v>
      </c>
      <c r="H13" s="787">
        <v>6</v>
      </c>
      <c r="I13" s="787">
        <v>3</v>
      </c>
      <c r="J13" s="787">
        <v>5</v>
      </c>
      <c r="K13" s="787">
        <v>12</v>
      </c>
      <c r="L13" s="787">
        <v>20</v>
      </c>
      <c r="M13" s="787">
        <v>3</v>
      </c>
      <c r="N13" s="787">
        <v>54</v>
      </c>
      <c r="O13" s="787">
        <v>7</v>
      </c>
      <c r="P13" s="787">
        <v>34</v>
      </c>
      <c r="Q13" s="787">
        <v>1</v>
      </c>
      <c r="R13" s="787">
        <v>6</v>
      </c>
      <c r="S13" s="787">
        <v>5</v>
      </c>
      <c r="T13" s="787">
        <v>15</v>
      </c>
      <c r="U13" s="787" t="s">
        <v>1123</v>
      </c>
      <c r="V13" s="786" t="s">
        <v>1123</v>
      </c>
      <c r="W13" s="790"/>
      <c r="X13" s="798" t="s">
        <v>141</v>
      </c>
    </row>
    <row r="14" spans="1:24" s="742" customFormat="1" ht="15" customHeight="1">
      <c r="A14" s="749"/>
      <c r="B14" s="749" t="s">
        <v>140</v>
      </c>
      <c r="C14" s="788" t="s">
        <v>432</v>
      </c>
      <c r="D14" s="787" t="s">
        <v>432</v>
      </c>
      <c r="E14" s="787">
        <v>4</v>
      </c>
      <c r="F14" s="787">
        <v>7</v>
      </c>
      <c r="G14" s="787">
        <v>4</v>
      </c>
      <c r="H14" s="787">
        <v>7</v>
      </c>
      <c r="I14" s="787">
        <v>8</v>
      </c>
      <c r="J14" s="787">
        <v>79</v>
      </c>
      <c r="K14" s="787">
        <v>10</v>
      </c>
      <c r="L14" s="787">
        <v>23</v>
      </c>
      <c r="M14" s="787">
        <v>1</v>
      </c>
      <c r="N14" s="787">
        <v>1</v>
      </c>
      <c r="O14" s="787">
        <v>6</v>
      </c>
      <c r="P14" s="787">
        <v>93</v>
      </c>
      <c r="Q14" s="787" t="s">
        <v>432</v>
      </c>
      <c r="R14" s="787" t="s">
        <v>432</v>
      </c>
      <c r="S14" s="787">
        <v>2</v>
      </c>
      <c r="T14" s="787">
        <v>18</v>
      </c>
      <c r="U14" s="787" t="s">
        <v>1123</v>
      </c>
      <c r="V14" s="786" t="s">
        <v>1123</v>
      </c>
      <c r="W14" s="790"/>
      <c r="X14" s="798" t="s">
        <v>140</v>
      </c>
    </row>
    <row r="15" spans="1:24" s="742" customFormat="1" ht="15" customHeight="1">
      <c r="A15" s="749"/>
      <c r="B15" s="749"/>
      <c r="C15" s="788" t="s">
        <v>431</v>
      </c>
      <c r="D15" s="787" t="s">
        <v>431</v>
      </c>
      <c r="E15" s="787" t="s">
        <v>431</v>
      </c>
      <c r="F15" s="787" t="s">
        <v>431</v>
      </c>
      <c r="G15" s="787" t="s">
        <v>431</v>
      </c>
      <c r="H15" s="787" t="s">
        <v>431</v>
      </c>
      <c r="I15" s="787" t="s">
        <v>431</v>
      </c>
      <c r="J15" s="787" t="s">
        <v>431</v>
      </c>
      <c r="K15" s="787" t="s">
        <v>431</v>
      </c>
      <c r="L15" s="787" t="s">
        <v>431</v>
      </c>
      <c r="M15" s="787" t="s">
        <v>431</v>
      </c>
      <c r="N15" s="787" t="s">
        <v>431</v>
      </c>
      <c r="O15" s="787" t="s">
        <v>431</v>
      </c>
      <c r="P15" s="787" t="s">
        <v>431</v>
      </c>
      <c r="Q15" s="787" t="s">
        <v>431</v>
      </c>
      <c r="R15" s="787" t="s">
        <v>431</v>
      </c>
      <c r="S15" s="787" t="s">
        <v>431</v>
      </c>
      <c r="T15" s="787" t="s">
        <v>431</v>
      </c>
      <c r="U15" s="787" t="s">
        <v>431</v>
      </c>
      <c r="V15" s="786" t="s">
        <v>431</v>
      </c>
      <c r="W15" s="790"/>
      <c r="X15" s="798"/>
    </row>
    <row r="16" spans="1:24" s="742" customFormat="1" ht="15" customHeight="1">
      <c r="A16" s="3276" t="s">
        <v>1120</v>
      </c>
      <c r="B16" s="3276"/>
      <c r="C16" s="795">
        <v>14</v>
      </c>
      <c r="D16" s="794">
        <v>304</v>
      </c>
      <c r="E16" s="794">
        <v>122</v>
      </c>
      <c r="F16" s="794">
        <v>384</v>
      </c>
      <c r="G16" s="794">
        <v>43</v>
      </c>
      <c r="H16" s="794">
        <v>194</v>
      </c>
      <c r="I16" s="794">
        <v>133</v>
      </c>
      <c r="J16" s="794">
        <v>859</v>
      </c>
      <c r="K16" s="794">
        <v>98</v>
      </c>
      <c r="L16" s="794">
        <v>500</v>
      </c>
      <c r="M16" s="794">
        <v>34</v>
      </c>
      <c r="N16" s="794">
        <v>320</v>
      </c>
      <c r="O16" s="794">
        <v>101</v>
      </c>
      <c r="P16" s="794">
        <v>2256</v>
      </c>
      <c r="Q16" s="794">
        <v>3</v>
      </c>
      <c r="R16" s="794">
        <v>22</v>
      </c>
      <c r="S16" s="794">
        <v>57</v>
      </c>
      <c r="T16" s="794">
        <v>453</v>
      </c>
      <c r="U16" s="794" t="s">
        <v>1123</v>
      </c>
      <c r="V16" s="793" t="s">
        <v>1123</v>
      </c>
      <c r="W16" s="3278" t="s">
        <v>1120</v>
      </c>
      <c r="X16" s="3278"/>
    </row>
    <row r="17" spans="1:24" s="742" customFormat="1" ht="15" customHeight="1">
      <c r="A17" s="749"/>
      <c r="B17" s="749" t="s">
        <v>139</v>
      </c>
      <c r="C17" s="788">
        <v>1</v>
      </c>
      <c r="D17" s="787">
        <v>45</v>
      </c>
      <c r="E17" s="787">
        <v>26</v>
      </c>
      <c r="F17" s="787">
        <v>51</v>
      </c>
      <c r="G17" s="787">
        <v>5</v>
      </c>
      <c r="H17" s="787">
        <v>12</v>
      </c>
      <c r="I17" s="787">
        <v>9</v>
      </c>
      <c r="J17" s="787">
        <v>32</v>
      </c>
      <c r="K17" s="787">
        <v>7</v>
      </c>
      <c r="L17" s="787">
        <v>34</v>
      </c>
      <c r="M17" s="787">
        <v>1</v>
      </c>
      <c r="N17" s="787">
        <v>1</v>
      </c>
      <c r="O17" s="787">
        <v>6</v>
      </c>
      <c r="P17" s="787">
        <v>71</v>
      </c>
      <c r="Q17" s="787" t="s">
        <v>432</v>
      </c>
      <c r="R17" s="787" t="s">
        <v>432</v>
      </c>
      <c r="S17" s="787">
        <v>3</v>
      </c>
      <c r="T17" s="787">
        <v>11</v>
      </c>
      <c r="U17" s="787" t="s">
        <v>1123</v>
      </c>
      <c r="V17" s="786" t="s">
        <v>1123</v>
      </c>
      <c r="W17" s="790"/>
      <c r="X17" s="798" t="s">
        <v>139</v>
      </c>
    </row>
    <row r="18" spans="1:24" s="742" customFormat="1" ht="15" customHeight="1">
      <c r="A18" s="749"/>
      <c r="B18" s="749" t="s">
        <v>138</v>
      </c>
      <c r="C18" s="788" t="s">
        <v>432</v>
      </c>
      <c r="D18" s="787" t="s">
        <v>432</v>
      </c>
      <c r="E18" s="787">
        <v>7</v>
      </c>
      <c r="F18" s="787">
        <v>18</v>
      </c>
      <c r="G18" s="787">
        <v>5</v>
      </c>
      <c r="H18" s="787">
        <v>13</v>
      </c>
      <c r="I18" s="787">
        <v>5</v>
      </c>
      <c r="J18" s="787">
        <v>26</v>
      </c>
      <c r="K18" s="787">
        <v>1</v>
      </c>
      <c r="L18" s="787">
        <v>1</v>
      </c>
      <c r="M18" s="787">
        <v>2</v>
      </c>
      <c r="N18" s="787">
        <v>11</v>
      </c>
      <c r="O18" s="787">
        <v>1</v>
      </c>
      <c r="P18" s="787">
        <v>34</v>
      </c>
      <c r="Q18" s="787" t="s">
        <v>432</v>
      </c>
      <c r="R18" s="787" t="s">
        <v>432</v>
      </c>
      <c r="S18" s="787">
        <v>3</v>
      </c>
      <c r="T18" s="787">
        <v>5</v>
      </c>
      <c r="U18" s="787" t="s">
        <v>1123</v>
      </c>
      <c r="V18" s="786" t="s">
        <v>1123</v>
      </c>
      <c r="W18" s="790"/>
      <c r="X18" s="798" t="s">
        <v>138</v>
      </c>
    </row>
    <row r="19" spans="1:24" s="742" customFormat="1" ht="15" customHeight="1">
      <c r="A19" s="749"/>
      <c r="B19" s="749" t="s">
        <v>137</v>
      </c>
      <c r="C19" s="788">
        <v>8</v>
      </c>
      <c r="D19" s="787">
        <v>194</v>
      </c>
      <c r="E19" s="787">
        <v>32</v>
      </c>
      <c r="F19" s="787">
        <v>216</v>
      </c>
      <c r="G19" s="787">
        <v>9</v>
      </c>
      <c r="H19" s="787">
        <v>36</v>
      </c>
      <c r="I19" s="787">
        <v>70</v>
      </c>
      <c r="J19" s="787">
        <v>490</v>
      </c>
      <c r="K19" s="787">
        <v>50</v>
      </c>
      <c r="L19" s="787">
        <v>182</v>
      </c>
      <c r="M19" s="787">
        <v>17</v>
      </c>
      <c r="N19" s="787">
        <v>149</v>
      </c>
      <c r="O19" s="787">
        <v>44</v>
      </c>
      <c r="P19" s="787">
        <v>396</v>
      </c>
      <c r="Q19" s="787">
        <v>2</v>
      </c>
      <c r="R19" s="787">
        <v>15</v>
      </c>
      <c r="S19" s="787">
        <v>8</v>
      </c>
      <c r="T19" s="787">
        <v>38</v>
      </c>
      <c r="U19" s="787" t="s">
        <v>1123</v>
      </c>
      <c r="V19" s="786" t="s">
        <v>1123</v>
      </c>
      <c r="W19" s="790"/>
      <c r="X19" s="798" t="s">
        <v>137</v>
      </c>
    </row>
    <row r="20" spans="1:24" s="742" customFormat="1" ht="15" customHeight="1">
      <c r="A20" s="749"/>
      <c r="B20" s="749" t="s">
        <v>136</v>
      </c>
      <c r="C20" s="788" t="s">
        <v>432</v>
      </c>
      <c r="D20" s="787" t="s">
        <v>432</v>
      </c>
      <c r="E20" s="787">
        <v>6</v>
      </c>
      <c r="F20" s="787">
        <v>20</v>
      </c>
      <c r="G20" s="787">
        <v>3</v>
      </c>
      <c r="H20" s="787">
        <v>15</v>
      </c>
      <c r="I20" s="787">
        <v>4</v>
      </c>
      <c r="J20" s="787">
        <v>84</v>
      </c>
      <c r="K20" s="787">
        <v>5</v>
      </c>
      <c r="L20" s="787">
        <v>104</v>
      </c>
      <c r="M20" s="787">
        <v>2</v>
      </c>
      <c r="N20" s="787">
        <v>11</v>
      </c>
      <c r="O20" s="787">
        <v>7</v>
      </c>
      <c r="P20" s="787">
        <v>233</v>
      </c>
      <c r="Q20" s="787">
        <v>1</v>
      </c>
      <c r="R20" s="787">
        <v>7</v>
      </c>
      <c r="S20" s="787">
        <v>12</v>
      </c>
      <c r="T20" s="787">
        <v>120</v>
      </c>
      <c r="U20" s="787" t="s">
        <v>1123</v>
      </c>
      <c r="V20" s="786" t="s">
        <v>1123</v>
      </c>
      <c r="W20" s="790"/>
      <c r="X20" s="798" t="s">
        <v>136</v>
      </c>
    </row>
    <row r="21" spans="1:24" s="742" customFormat="1" ht="15" customHeight="1">
      <c r="A21" s="749"/>
      <c r="B21" s="749" t="s">
        <v>135</v>
      </c>
      <c r="C21" s="788">
        <v>1</v>
      </c>
      <c r="D21" s="787">
        <v>21</v>
      </c>
      <c r="E21" s="787">
        <v>11</v>
      </c>
      <c r="F21" s="787">
        <v>17</v>
      </c>
      <c r="G21" s="787">
        <v>8</v>
      </c>
      <c r="H21" s="787">
        <v>18</v>
      </c>
      <c r="I21" s="787">
        <v>15</v>
      </c>
      <c r="J21" s="787">
        <v>54</v>
      </c>
      <c r="K21" s="787">
        <v>16</v>
      </c>
      <c r="L21" s="787">
        <v>43</v>
      </c>
      <c r="M21" s="787">
        <v>1</v>
      </c>
      <c r="N21" s="787">
        <v>1</v>
      </c>
      <c r="O21" s="787">
        <v>17</v>
      </c>
      <c r="P21" s="787">
        <v>298</v>
      </c>
      <c r="Q21" s="787" t="s">
        <v>432</v>
      </c>
      <c r="R21" s="787" t="s">
        <v>432</v>
      </c>
      <c r="S21" s="787">
        <v>6</v>
      </c>
      <c r="T21" s="787">
        <v>73</v>
      </c>
      <c r="U21" s="787" t="s">
        <v>1123</v>
      </c>
      <c r="V21" s="786" t="s">
        <v>1123</v>
      </c>
      <c r="W21" s="799"/>
      <c r="X21" s="798" t="s">
        <v>135</v>
      </c>
    </row>
    <row r="22" spans="1:24" s="752" customFormat="1" ht="15" customHeight="1">
      <c r="A22" s="792"/>
      <c r="B22" s="749" t="s">
        <v>134</v>
      </c>
      <c r="C22" s="788">
        <v>1</v>
      </c>
      <c r="D22" s="787">
        <v>25</v>
      </c>
      <c r="E22" s="787">
        <v>24</v>
      </c>
      <c r="F22" s="787">
        <v>33</v>
      </c>
      <c r="G22" s="787">
        <v>7</v>
      </c>
      <c r="H22" s="787">
        <v>66</v>
      </c>
      <c r="I22" s="787">
        <v>14</v>
      </c>
      <c r="J22" s="787">
        <v>107</v>
      </c>
      <c r="K22" s="787">
        <v>10</v>
      </c>
      <c r="L22" s="787">
        <v>124</v>
      </c>
      <c r="M22" s="787">
        <v>3</v>
      </c>
      <c r="N22" s="787">
        <v>36</v>
      </c>
      <c r="O22" s="787">
        <v>10</v>
      </c>
      <c r="P22" s="787">
        <v>920</v>
      </c>
      <c r="Q22" s="787" t="s">
        <v>432</v>
      </c>
      <c r="R22" s="787" t="s">
        <v>432</v>
      </c>
      <c r="S22" s="787">
        <v>7</v>
      </c>
      <c r="T22" s="787">
        <v>70</v>
      </c>
      <c r="U22" s="787" t="s">
        <v>1123</v>
      </c>
      <c r="V22" s="786" t="s">
        <v>1123</v>
      </c>
      <c r="W22" s="749"/>
      <c r="X22" s="798" t="s">
        <v>134</v>
      </c>
    </row>
    <row r="23" spans="1:24" s="742" customFormat="1" ht="15" customHeight="1">
      <c r="A23" s="749"/>
      <c r="B23" s="749" t="s">
        <v>133</v>
      </c>
      <c r="C23" s="788">
        <v>2</v>
      </c>
      <c r="D23" s="787">
        <v>16</v>
      </c>
      <c r="E23" s="787">
        <v>5</v>
      </c>
      <c r="F23" s="787">
        <v>10</v>
      </c>
      <c r="G23" s="787">
        <v>4</v>
      </c>
      <c r="H23" s="787">
        <v>30</v>
      </c>
      <c r="I23" s="787">
        <v>7</v>
      </c>
      <c r="J23" s="787">
        <v>28</v>
      </c>
      <c r="K23" s="787">
        <v>3</v>
      </c>
      <c r="L23" s="787">
        <v>5</v>
      </c>
      <c r="M23" s="787">
        <v>4</v>
      </c>
      <c r="N23" s="787">
        <v>8</v>
      </c>
      <c r="O23" s="787">
        <v>5</v>
      </c>
      <c r="P23" s="787">
        <v>160</v>
      </c>
      <c r="Q23" s="787" t="s">
        <v>432</v>
      </c>
      <c r="R23" s="787" t="s">
        <v>432</v>
      </c>
      <c r="S23" s="787">
        <v>12</v>
      </c>
      <c r="T23" s="787">
        <v>84</v>
      </c>
      <c r="U23" s="787" t="s">
        <v>1123</v>
      </c>
      <c r="V23" s="786" t="s">
        <v>1123</v>
      </c>
      <c r="W23" s="790"/>
      <c r="X23" s="798" t="s">
        <v>133</v>
      </c>
    </row>
    <row r="24" spans="1:24" s="742" customFormat="1" ht="15" customHeight="1">
      <c r="A24" s="749"/>
      <c r="B24" s="749" t="s">
        <v>132</v>
      </c>
      <c r="C24" s="788">
        <v>1</v>
      </c>
      <c r="D24" s="787">
        <v>3</v>
      </c>
      <c r="E24" s="787">
        <v>11</v>
      </c>
      <c r="F24" s="787">
        <v>19</v>
      </c>
      <c r="G24" s="787">
        <v>2</v>
      </c>
      <c r="H24" s="787">
        <v>4</v>
      </c>
      <c r="I24" s="787">
        <v>9</v>
      </c>
      <c r="J24" s="787">
        <v>38</v>
      </c>
      <c r="K24" s="787">
        <v>6</v>
      </c>
      <c r="L24" s="787">
        <v>7</v>
      </c>
      <c r="M24" s="787">
        <v>4</v>
      </c>
      <c r="N24" s="787">
        <v>103</v>
      </c>
      <c r="O24" s="787">
        <v>11</v>
      </c>
      <c r="P24" s="787">
        <v>144</v>
      </c>
      <c r="Q24" s="787" t="s">
        <v>432</v>
      </c>
      <c r="R24" s="787" t="s">
        <v>432</v>
      </c>
      <c r="S24" s="787">
        <v>6</v>
      </c>
      <c r="T24" s="787">
        <v>52</v>
      </c>
      <c r="U24" s="787" t="s">
        <v>1123</v>
      </c>
      <c r="V24" s="786" t="s">
        <v>1123</v>
      </c>
      <c r="W24" s="790"/>
      <c r="X24" s="798" t="s">
        <v>132</v>
      </c>
    </row>
    <row r="25" spans="1:24" s="742" customFormat="1" ht="15" customHeight="1">
      <c r="A25" s="749"/>
      <c r="B25" s="749"/>
      <c r="C25" s="788" t="s">
        <v>431</v>
      </c>
      <c r="D25" s="787" t="s">
        <v>431</v>
      </c>
      <c r="E25" s="787" t="s">
        <v>431</v>
      </c>
      <c r="F25" s="787" t="s">
        <v>431</v>
      </c>
      <c r="G25" s="787" t="s">
        <v>431</v>
      </c>
      <c r="H25" s="787" t="s">
        <v>431</v>
      </c>
      <c r="I25" s="787" t="s">
        <v>431</v>
      </c>
      <c r="J25" s="787" t="s">
        <v>431</v>
      </c>
      <c r="K25" s="787" t="s">
        <v>431</v>
      </c>
      <c r="L25" s="787" t="s">
        <v>431</v>
      </c>
      <c r="M25" s="787" t="s">
        <v>431</v>
      </c>
      <c r="N25" s="787" t="s">
        <v>431</v>
      </c>
      <c r="O25" s="787" t="s">
        <v>431</v>
      </c>
      <c r="P25" s="787" t="s">
        <v>431</v>
      </c>
      <c r="Q25" s="787" t="s">
        <v>431</v>
      </c>
      <c r="R25" s="787" t="s">
        <v>431</v>
      </c>
      <c r="S25" s="787" t="s">
        <v>431</v>
      </c>
      <c r="T25" s="787" t="s">
        <v>431</v>
      </c>
      <c r="U25" s="787" t="s">
        <v>431</v>
      </c>
      <c r="V25" s="786" t="s">
        <v>431</v>
      </c>
      <c r="W25" s="790"/>
      <c r="X25" s="798"/>
    </row>
    <row r="26" spans="1:24" s="742" customFormat="1" ht="15" customHeight="1">
      <c r="A26" s="3276" t="s">
        <v>1119</v>
      </c>
      <c r="B26" s="3276"/>
      <c r="C26" s="795">
        <v>21</v>
      </c>
      <c r="D26" s="794">
        <v>497</v>
      </c>
      <c r="E26" s="794">
        <v>94</v>
      </c>
      <c r="F26" s="794">
        <v>347</v>
      </c>
      <c r="G26" s="794">
        <v>25</v>
      </c>
      <c r="H26" s="794">
        <v>161</v>
      </c>
      <c r="I26" s="794">
        <v>185</v>
      </c>
      <c r="J26" s="794">
        <v>1392</v>
      </c>
      <c r="K26" s="794">
        <v>105</v>
      </c>
      <c r="L26" s="794">
        <v>734</v>
      </c>
      <c r="M26" s="794">
        <v>22</v>
      </c>
      <c r="N26" s="794">
        <v>221</v>
      </c>
      <c r="O26" s="794">
        <v>85</v>
      </c>
      <c r="P26" s="794">
        <v>564</v>
      </c>
      <c r="Q26" s="794">
        <v>1</v>
      </c>
      <c r="R26" s="794">
        <v>13</v>
      </c>
      <c r="S26" s="794">
        <v>27</v>
      </c>
      <c r="T26" s="794">
        <v>388</v>
      </c>
      <c r="U26" s="794" t="s">
        <v>1123</v>
      </c>
      <c r="V26" s="793" t="s">
        <v>1123</v>
      </c>
      <c r="W26" s="3278" t="s">
        <v>1119</v>
      </c>
      <c r="X26" s="3278"/>
    </row>
    <row r="27" spans="1:24" s="742" customFormat="1" ht="15" customHeight="1">
      <c r="A27" s="749"/>
      <c r="B27" s="749" t="s">
        <v>131</v>
      </c>
      <c r="C27" s="788">
        <v>18</v>
      </c>
      <c r="D27" s="787">
        <v>487</v>
      </c>
      <c r="E27" s="787">
        <v>47</v>
      </c>
      <c r="F27" s="787">
        <v>201</v>
      </c>
      <c r="G27" s="787">
        <v>8</v>
      </c>
      <c r="H27" s="787">
        <v>104</v>
      </c>
      <c r="I27" s="787">
        <v>122</v>
      </c>
      <c r="J27" s="787">
        <v>1185</v>
      </c>
      <c r="K27" s="787">
        <v>58</v>
      </c>
      <c r="L27" s="787">
        <v>569</v>
      </c>
      <c r="M27" s="787">
        <v>14</v>
      </c>
      <c r="N27" s="787">
        <v>146</v>
      </c>
      <c r="O27" s="787">
        <v>41</v>
      </c>
      <c r="P27" s="787">
        <v>210</v>
      </c>
      <c r="Q27" s="787">
        <v>1</v>
      </c>
      <c r="R27" s="787">
        <v>13</v>
      </c>
      <c r="S27" s="787">
        <v>12</v>
      </c>
      <c r="T27" s="787">
        <v>240</v>
      </c>
      <c r="U27" s="787" t="s">
        <v>1123</v>
      </c>
      <c r="V27" s="786" t="s">
        <v>1123</v>
      </c>
      <c r="W27" s="799"/>
      <c r="X27" s="798" t="s">
        <v>131</v>
      </c>
    </row>
    <row r="28" spans="1:24" s="759" customFormat="1" ht="15" customHeight="1">
      <c r="A28" s="792"/>
      <c r="B28" s="749" t="s">
        <v>130</v>
      </c>
      <c r="C28" s="788">
        <v>2</v>
      </c>
      <c r="D28" s="787">
        <v>9</v>
      </c>
      <c r="E28" s="787">
        <v>26</v>
      </c>
      <c r="F28" s="787">
        <v>79</v>
      </c>
      <c r="G28" s="787">
        <v>7</v>
      </c>
      <c r="H28" s="787">
        <v>16</v>
      </c>
      <c r="I28" s="787">
        <v>56</v>
      </c>
      <c r="J28" s="787">
        <v>184</v>
      </c>
      <c r="K28" s="787">
        <v>32</v>
      </c>
      <c r="L28" s="787">
        <v>127</v>
      </c>
      <c r="M28" s="787">
        <v>7</v>
      </c>
      <c r="N28" s="787">
        <v>70</v>
      </c>
      <c r="O28" s="787">
        <v>31</v>
      </c>
      <c r="P28" s="787">
        <v>230</v>
      </c>
      <c r="Q28" s="787" t="s">
        <v>432</v>
      </c>
      <c r="R28" s="787" t="s">
        <v>432</v>
      </c>
      <c r="S28" s="787">
        <v>8</v>
      </c>
      <c r="T28" s="787">
        <v>77</v>
      </c>
      <c r="U28" s="787" t="s">
        <v>1123</v>
      </c>
      <c r="V28" s="786" t="s">
        <v>1123</v>
      </c>
      <c r="W28" s="749"/>
      <c r="X28" s="798" t="s">
        <v>130</v>
      </c>
    </row>
    <row r="29" spans="1:24" s="742" customFormat="1" ht="15" customHeight="1">
      <c r="A29" s="749"/>
      <c r="B29" s="749" t="s">
        <v>129</v>
      </c>
      <c r="C29" s="788" t="s">
        <v>432</v>
      </c>
      <c r="D29" s="787" t="s">
        <v>432</v>
      </c>
      <c r="E29" s="787">
        <v>2</v>
      </c>
      <c r="F29" s="787">
        <v>5</v>
      </c>
      <c r="G29" s="787">
        <v>6</v>
      </c>
      <c r="H29" s="787">
        <v>26</v>
      </c>
      <c r="I29" s="787">
        <v>4</v>
      </c>
      <c r="J29" s="787">
        <v>16</v>
      </c>
      <c r="K29" s="787">
        <v>9</v>
      </c>
      <c r="L29" s="787">
        <v>26</v>
      </c>
      <c r="M29" s="787" t="s">
        <v>432</v>
      </c>
      <c r="N29" s="787" t="s">
        <v>432</v>
      </c>
      <c r="O29" s="787">
        <v>5</v>
      </c>
      <c r="P29" s="787">
        <v>78</v>
      </c>
      <c r="Q29" s="787" t="s">
        <v>432</v>
      </c>
      <c r="R29" s="787" t="s">
        <v>432</v>
      </c>
      <c r="S29" s="787">
        <v>2</v>
      </c>
      <c r="T29" s="787">
        <v>3</v>
      </c>
      <c r="U29" s="787" t="s">
        <v>1123</v>
      </c>
      <c r="V29" s="786" t="s">
        <v>1123</v>
      </c>
      <c r="W29" s="790"/>
      <c r="X29" s="798" t="s">
        <v>129</v>
      </c>
    </row>
    <row r="30" spans="1:24" s="742" customFormat="1" ht="15" customHeight="1">
      <c r="A30" s="749"/>
      <c r="B30" s="749" t="s">
        <v>128</v>
      </c>
      <c r="C30" s="788">
        <v>1</v>
      </c>
      <c r="D30" s="787">
        <v>1</v>
      </c>
      <c r="E30" s="787">
        <v>19</v>
      </c>
      <c r="F30" s="787">
        <v>62</v>
      </c>
      <c r="G30" s="787">
        <v>4</v>
      </c>
      <c r="H30" s="787">
        <v>15</v>
      </c>
      <c r="I30" s="787">
        <v>3</v>
      </c>
      <c r="J30" s="787">
        <v>7</v>
      </c>
      <c r="K30" s="787">
        <v>6</v>
      </c>
      <c r="L30" s="787">
        <v>12</v>
      </c>
      <c r="M30" s="787">
        <v>1</v>
      </c>
      <c r="N30" s="787">
        <v>5</v>
      </c>
      <c r="O30" s="787">
        <v>8</v>
      </c>
      <c r="P30" s="787">
        <v>46</v>
      </c>
      <c r="Q30" s="787" t="s">
        <v>432</v>
      </c>
      <c r="R30" s="787" t="s">
        <v>432</v>
      </c>
      <c r="S30" s="787">
        <v>5</v>
      </c>
      <c r="T30" s="787">
        <v>68</v>
      </c>
      <c r="U30" s="787" t="s">
        <v>1123</v>
      </c>
      <c r="V30" s="786" t="s">
        <v>1123</v>
      </c>
      <c r="W30" s="790"/>
      <c r="X30" s="798" t="s">
        <v>128</v>
      </c>
    </row>
    <row r="31" spans="1:24" s="742" customFormat="1" ht="15" customHeight="1">
      <c r="A31" s="749"/>
      <c r="B31" s="749"/>
      <c r="C31" s="788" t="s">
        <v>431</v>
      </c>
      <c r="D31" s="787" t="s">
        <v>431</v>
      </c>
      <c r="E31" s="787" t="s">
        <v>431</v>
      </c>
      <c r="F31" s="787" t="s">
        <v>431</v>
      </c>
      <c r="G31" s="787" t="s">
        <v>431</v>
      </c>
      <c r="H31" s="787" t="s">
        <v>431</v>
      </c>
      <c r="I31" s="787" t="s">
        <v>431</v>
      </c>
      <c r="J31" s="787" t="s">
        <v>431</v>
      </c>
      <c r="K31" s="787" t="s">
        <v>431</v>
      </c>
      <c r="L31" s="787" t="s">
        <v>431</v>
      </c>
      <c r="M31" s="787" t="s">
        <v>431</v>
      </c>
      <c r="N31" s="787" t="s">
        <v>431</v>
      </c>
      <c r="O31" s="787" t="s">
        <v>431</v>
      </c>
      <c r="P31" s="787" t="s">
        <v>431</v>
      </c>
      <c r="Q31" s="787" t="s">
        <v>431</v>
      </c>
      <c r="R31" s="787" t="s">
        <v>431</v>
      </c>
      <c r="S31" s="787" t="s">
        <v>431</v>
      </c>
      <c r="T31" s="787" t="s">
        <v>431</v>
      </c>
      <c r="U31" s="787" t="s">
        <v>431</v>
      </c>
      <c r="V31" s="786" t="s">
        <v>431</v>
      </c>
      <c r="W31" s="790"/>
      <c r="X31" s="798"/>
    </row>
    <row r="32" spans="1:24" s="742" customFormat="1" ht="15" customHeight="1">
      <c r="A32" s="3276" t="s">
        <v>1118</v>
      </c>
      <c r="B32" s="3276"/>
      <c r="C32" s="795">
        <v>7</v>
      </c>
      <c r="D32" s="794">
        <v>68</v>
      </c>
      <c r="E32" s="794">
        <v>65</v>
      </c>
      <c r="F32" s="794">
        <v>216</v>
      </c>
      <c r="G32" s="794">
        <v>23</v>
      </c>
      <c r="H32" s="794">
        <v>64</v>
      </c>
      <c r="I32" s="794">
        <v>88</v>
      </c>
      <c r="J32" s="794">
        <v>719</v>
      </c>
      <c r="K32" s="794">
        <v>58</v>
      </c>
      <c r="L32" s="794">
        <v>169</v>
      </c>
      <c r="M32" s="794">
        <v>14</v>
      </c>
      <c r="N32" s="794">
        <v>110</v>
      </c>
      <c r="O32" s="794">
        <v>63</v>
      </c>
      <c r="P32" s="794">
        <v>812</v>
      </c>
      <c r="Q32" s="794">
        <v>2</v>
      </c>
      <c r="R32" s="794">
        <v>15</v>
      </c>
      <c r="S32" s="794">
        <v>37</v>
      </c>
      <c r="T32" s="794">
        <v>436</v>
      </c>
      <c r="U32" s="794" t="s">
        <v>1123</v>
      </c>
      <c r="V32" s="793" t="s">
        <v>1123</v>
      </c>
      <c r="W32" s="3278" t="s">
        <v>1118</v>
      </c>
      <c r="X32" s="3278"/>
    </row>
    <row r="33" spans="1:24" s="742" customFormat="1" ht="15" customHeight="1">
      <c r="A33" s="749"/>
      <c r="B33" s="757" t="s">
        <v>127</v>
      </c>
      <c r="C33" s="788">
        <v>1</v>
      </c>
      <c r="D33" s="787">
        <v>4</v>
      </c>
      <c r="E33" s="787">
        <v>16</v>
      </c>
      <c r="F33" s="787">
        <v>96</v>
      </c>
      <c r="G33" s="787">
        <v>7</v>
      </c>
      <c r="H33" s="787">
        <v>25</v>
      </c>
      <c r="I33" s="787">
        <v>34</v>
      </c>
      <c r="J33" s="787">
        <v>266</v>
      </c>
      <c r="K33" s="787">
        <v>8</v>
      </c>
      <c r="L33" s="787">
        <v>29</v>
      </c>
      <c r="M33" s="787">
        <v>3</v>
      </c>
      <c r="N33" s="787">
        <v>6</v>
      </c>
      <c r="O33" s="787">
        <v>9</v>
      </c>
      <c r="P33" s="787">
        <v>90</v>
      </c>
      <c r="Q33" s="787" t="s">
        <v>432</v>
      </c>
      <c r="R33" s="787" t="s">
        <v>432</v>
      </c>
      <c r="S33" s="787">
        <v>4</v>
      </c>
      <c r="T33" s="787">
        <v>22</v>
      </c>
      <c r="U33" s="787" t="s">
        <v>1123</v>
      </c>
      <c r="V33" s="786" t="s">
        <v>1123</v>
      </c>
      <c r="W33" s="790"/>
      <c r="X33" s="800" t="s">
        <v>127</v>
      </c>
    </row>
    <row r="34" spans="1:24" s="742" customFormat="1" ht="15" customHeight="1">
      <c r="A34" s="749"/>
      <c r="B34" s="757" t="s">
        <v>126</v>
      </c>
      <c r="C34" s="788" t="s">
        <v>432</v>
      </c>
      <c r="D34" s="787" t="s">
        <v>432</v>
      </c>
      <c r="E34" s="787">
        <v>4</v>
      </c>
      <c r="F34" s="787">
        <v>7</v>
      </c>
      <c r="G34" s="787">
        <v>2</v>
      </c>
      <c r="H34" s="787">
        <v>4</v>
      </c>
      <c r="I34" s="787">
        <v>4</v>
      </c>
      <c r="J34" s="787">
        <v>117</v>
      </c>
      <c r="K34" s="787">
        <v>1</v>
      </c>
      <c r="L34" s="787">
        <v>1</v>
      </c>
      <c r="M34" s="787" t="s">
        <v>432</v>
      </c>
      <c r="N34" s="787" t="s">
        <v>432</v>
      </c>
      <c r="O34" s="787">
        <v>2</v>
      </c>
      <c r="P34" s="787">
        <v>131</v>
      </c>
      <c r="Q34" s="787" t="s">
        <v>432</v>
      </c>
      <c r="R34" s="787" t="s">
        <v>432</v>
      </c>
      <c r="S34" s="787">
        <v>5</v>
      </c>
      <c r="T34" s="787">
        <v>33</v>
      </c>
      <c r="U34" s="787" t="s">
        <v>1123</v>
      </c>
      <c r="V34" s="786" t="s">
        <v>1123</v>
      </c>
      <c r="W34" s="799"/>
      <c r="X34" s="800" t="s">
        <v>126</v>
      </c>
    </row>
    <row r="35" spans="1:24" s="752" customFormat="1" ht="15" customHeight="1">
      <c r="A35" s="792"/>
      <c r="B35" s="757" t="s">
        <v>125</v>
      </c>
      <c r="C35" s="788" t="s">
        <v>432</v>
      </c>
      <c r="D35" s="787" t="s">
        <v>432</v>
      </c>
      <c r="E35" s="787">
        <v>4</v>
      </c>
      <c r="F35" s="787">
        <v>15</v>
      </c>
      <c r="G35" s="787">
        <v>4</v>
      </c>
      <c r="H35" s="787">
        <v>13</v>
      </c>
      <c r="I35" s="787">
        <v>7</v>
      </c>
      <c r="J35" s="787">
        <v>69</v>
      </c>
      <c r="K35" s="787">
        <v>7</v>
      </c>
      <c r="L35" s="787">
        <v>17</v>
      </c>
      <c r="M35" s="787" t="s">
        <v>432</v>
      </c>
      <c r="N35" s="787" t="s">
        <v>432</v>
      </c>
      <c r="O35" s="787">
        <v>6</v>
      </c>
      <c r="P35" s="787">
        <v>88</v>
      </c>
      <c r="Q35" s="787">
        <v>1</v>
      </c>
      <c r="R35" s="787">
        <v>6</v>
      </c>
      <c r="S35" s="787">
        <v>5</v>
      </c>
      <c r="T35" s="787">
        <v>57</v>
      </c>
      <c r="U35" s="787" t="s">
        <v>1123</v>
      </c>
      <c r="V35" s="786" t="s">
        <v>1123</v>
      </c>
      <c r="W35" s="749"/>
      <c r="X35" s="800" t="s">
        <v>125</v>
      </c>
    </row>
    <row r="36" spans="1:24" s="742" customFormat="1" ht="15" customHeight="1">
      <c r="A36" s="749"/>
      <c r="B36" s="757" t="s">
        <v>124</v>
      </c>
      <c r="C36" s="788" t="s">
        <v>432</v>
      </c>
      <c r="D36" s="787" t="s">
        <v>432</v>
      </c>
      <c r="E36" s="787">
        <v>2</v>
      </c>
      <c r="F36" s="787">
        <v>13</v>
      </c>
      <c r="G36" s="787">
        <v>1</v>
      </c>
      <c r="H36" s="787">
        <v>2</v>
      </c>
      <c r="I36" s="787">
        <v>3</v>
      </c>
      <c r="J36" s="787">
        <v>100</v>
      </c>
      <c r="K36" s="787">
        <v>2</v>
      </c>
      <c r="L36" s="787">
        <v>2</v>
      </c>
      <c r="M36" s="787" t="s">
        <v>432</v>
      </c>
      <c r="N36" s="787" t="s">
        <v>432</v>
      </c>
      <c r="O36" s="787">
        <v>7</v>
      </c>
      <c r="P36" s="787">
        <v>50</v>
      </c>
      <c r="Q36" s="787" t="s">
        <v>432</v>
      </c>
      <c r="R36" s="787" t="s">
        <v>432</v>
      </c>
      <c r="S36" s="787">
        <v>3</v>
      </c>
      <c r="T36" s="787">
        <v>27</v>
      </c>
      <c r="U36" s="787" t="s">
        <v>1123</v>
      </c>
      <c r="V36" s="786" t="s">
        <v>1123</v>
      </c>
      <c r="W36" s="790"/>
      <c r="X36" s="800" t="s">
        <v>124</v>
      </c>
    </row>
    <row r="37" spans="1:24" s="742" customFormat="1" ht="15" customHeight="1">
      <c r="A37" s="749"/>
      <c r="B37" s="757" t="s">
        <v>123</v>
      </c>
      <c r="C37" s="788">
        <v>2</v>
      </c>
      <c r="D37" s="787">
        <v>34</v>
      </c>
      <c r="E37" s="787">
        <v>17</v>
      </c>
      <c r="F37" s="787">
        <v>36</v>
      </c>
      <c r="G37" s="787">
        <v>7</v>
      </c>
      <c r="H37" s="787">
        <v>16</v>
      </c>
      <c r="I37" s="787">
        <v>21</v>
      </c>
      <c r="J37" s="787">
        <v>53</v>
      </c>
      <c r="K37" s="787">
        <v>16</v>
      </c>
      <c r="L37" s="787">
        <v>40</v>
      </c>
      <c r="M37" s="787">
        <v>9</v>
      </c>
      <c r="N37" s="787">
        <v>49</v>
      </c>
      <c r="O37" s="787">
        <v>23</v>
      </c>
      <c r="P37" s="787">
        <v>290</v>
      </c>
      <c r="Q37" s="787" t="s">
        <v>432</v>
      </c>
      <c r="R37" s="787" t="s">
        <v>432</v>
      </c>
      <c r="S37" s="787">
        <v>8</v>
      </c>
      <c r="T37" s="787">
        <v>115</v>
      </c>
      <c r="U37" s="787" t="s">
        <v>1123</v>
      </c>
      <c r="V37" s="786" t="s">
        <v>1123</v>
      </c>
      <c r="W37" s="790"/>
      <c r="X37" s="800" t="s">
        <v>123</v>
      </c>
    </row>
    <row r="38" spans="1:24" s="742" customFormat="1" ht="15" customHeight="1">
      <c r="A38" s="749"/>
      <c r="B38" s="757" t="s">
        <v>122</v>
      </c>
      <c r="C38" s="788" t="s">
        <v>432</v>
      </c>
      <c r="D38" s="787" t="s">
        <v>432</v>
      </c>
      <c r="E38" s="787">
        <v>5</v>
      </c>
      <c r="F38" s="787">
        <v>11</v>
      </c>
      <c r="G38" s="787">
        <v>2</v>
      </c>
      <c r="H38" s="787">
        <v>4</v>
      </c>
      <c r="I38" s="787">
        <v>7</v>
      </c>
      <c r="J38" s="787">
        <v>15</v>
      </c>
      <c r="K38" s="787">
        <v>11</v>
      </c>
      <c r="L38" s="787">
        <v>53</v>
      </c>
      <c r="M38" s="787" t="s">
        <v>432</v>
      </c>
      <c r="N38" s="787" t="s">
        <v>432</v>
      </c>
      <c r="O38" s="787">
        <v>4</v>
      </c>
      <c r="P38" s="787">
        <v>15</v>
      </c>
      <c r="Q38" s="787">
        <v>1</v>
      </c>
      <c r="R38" s="787">
        <v>9</v>
      </c>
      <c r="S38" s="787">
        <v>4</v>
      </c>
      <c r="T38" s="787">
        <v>92</v>
      </c>
      <c r="U38" s="787" t="s">
        <v>1123</v>
      </c>
      <c r="V38" s="786" t="s">
        <v>1123</v>
      </c>
      <c r="W38" s="790"/>
      <c r="X38" s="800" t="s">
        <v>122</v>
      </c>
    </row>
    <row r="39" spans="1:24" s="742" customFormat="1" ht="15" customHeight="1">
      <c r="A39" s="749"/>
      <c r="B39" s="757" t="s">
        <v>121</v>
      </c>
      <c r="C39" s="788">
        <v>1</v>
      </c>
      <c r="D39" s="787">
        <v>17</v>
      </c>
      <c r="E39" s="787">
        <v>6</v>
      </c>
      <c r="F39" s="787">
        <v>14</v>
      </c>
      <c r="G39" s="787" t="s">
        <v>432</v>
      </c>
      <c r="H39" s="787" t="s">
        <v>432</v>
      </c>
      <c r="I39" s="787">
        <v>6</v>
      </c>
      <c r="J39" s="787">
        <v>44</v>
      </c>
      <c r="K39" s="787">
        <v>7</v>
      </c>
      <c r="L39" s="787">
        <v>17</v>
      </c>
      <c r="M39" s="787">
        <v>2</v>
      </c>
      <c r="N39" s="787">
        <v>55</v>
      </c>
      <c r="O39" s="787">
        <v>9</v>
      </c>
      <c r="P39" s="787">
        <v>137</v>
      </c>
      <c r="Q39" s="787" t="s">
        <v>432</v>
      </c>
      <c r="R39" s="787" t="s">
        <v>432</v>
      </c>
      <c r="S39" s="787">
        <v>2</v>
      </c>
      <c r="T39" s="787">
        <v>7</v>
      </c>
      <c r="U39" s="787" t="s">
        <v>1123</v>
      </c>
      <c r="V39" s="786" t="s">
        <v>1123</v>
      </c>
      <c r="W39" s="790"/>
      <c r="X39" s="800" t="s">
        <v>121</v>
      </c>
    </row>
    <row r="40" spans="1:24" s="742" customFormat="1" ht="15" customHeight="1">
      <c r="A40" s="749"/>
      <c r="B40" s="757" t="s">
        <v>120</v>
      </c>
      <c r="C40" s="788">
        <v>3</v>
      </c>
      <c r="D40" s="787">
        <v>13</v>
      </c>
      <c r="E40" s="787">
        <v>11</v>
      </c>
      <c r="F40" s="787">
        <v>24</v>
      </c>
      <c r="G40" s="787" t="s">
        <v>432</v>
      </c>
      <c r="H40" s="787" t="s">
        <v>432</v>
      </c>
      <c r="I40" s="787">
        <v>6</v>
      </c>
      <c r="J40" s="787">
        <v>55</v>
      </c>
      <c r="K40" s="787">
        <v>6</v>
      </c>
      <c r="L40" s="787">
        <v>10</v>
      </c>
      <c r="M40" s="787" t="s">
        <v>432</v>
      </c>
      <c r="N40" s="787" t="s">
        <v>432</v>
      </c>
      <c r="O40" s="787">
        <v>3</v>
      </c>
      <c r="P40" s="787">
        <v>11</v>
      </c>
      <c r="Q40" s="787" t="s">
        <v>432</v>
      </c>
      <c r="R40" s="787" t="s">
        <v>432</v>
      </c>
      <c r="S40" s="787">
        <v>6</v>
      </c>
      <c r="T40" s="787">
        <v>83</v>
      </c>
      <c r="U40" s="787" t="s">
        <v>1123</v>
      </c>
      <c r="V40" s="786" t="s">
        <v>1123</v>
      </c>
      <c r="W40" s="799"/>
      <c r="X40" s="800" t="s">
        <v>120</v>
      </c>
    </row>
    <row r="41" spans="1:24" s="752" customFormat="1" ht="15" customHeight="1">
      <c r="A41" s="792"/>
      <c r="B41" s="749"/>
      <c r="C41" s="788" t="s">
        <v>431</v>
      </c>
      <c r="D41" s="787" t="s">
        <v>431</v>
      </c>
      <c r="E41" s="787" t="s">
        <v>431</v>
      </c>
      <c r="F41" s="787" t="s">
        <v>431</v>
      </c>
      <c r="G41" s="787" t="s">
        <v>431</v>
      </c>
      <c r="H41" s="787" t="s">
        <v>431</v>
      </c>
      <c r="I41" s="787" t="s">
        <v>431</v>
      </c>
      <c r="J41" s="787" t="s">
        <v>431</v>
      </c>
      <c r="K41" s="787" t="s">
        <v>431</v>
      </c>
      <c r="L41" s="787" t="s">
        <v>431</v>
      </c>
      <c r="M41" s="787" t="s">
        <v>431</v>
      </c>
      <c r="N41" s="787" t="s">
        <v>431</v>
      </c>
      <c r="O41" s="787" t="s">
        <v>431</v>
      </c>
      <c r="P41" s="787" t="s">
        <v>431</v>
      </c>
      <c r="Q41" s="787" t="s">
        <v>431</v>
      </c>
      <c r="R41" s="787" t="s">
        <v>431</v>
      </c>
      <c r="S41" s="787" t="s">
        <v>431</v>
      </c>
      <c r="T41" s="787" t="s">
        <v>431</v>
      </c>
      <c r="U41" s="787" t="s">
        <v>431</v>
      </c>
      <c r="V41" s="786" t="s">
        <v>431</v>
      </c>
      <c r="W41" s="749"/>
      <c r="X41" s="798"/>
    </row>
    <row r="42" spans="1:24" s="742" customFormat="1" ht="15" customHeight="1">
      <c r="A42" s="3276" t="s">
        <v>1117</v>
      </c>
      <c r="B42" s="3276"/>
      <c r="C42" s="795">
        <v>5</v>
      </c>
      <c r="D42" s="794">
        <v>57</v>
      </c>
      <c r="E42" s="794">
        <v>61</v>
      </c>
      <c r="F42" s="794">
        <v>199</v>
      </c>
      <c r="G42" s="794">
        <v>14</v>
      </c>
      <c r="H42" s="794">
        <v>81</v>
      </c>
      <c r="I42" s="794">
        <v>56</v>
      </c>
      <c r="J42" s="794">
        <v>376</v>
      </c>
      <c r="K42" s="794">
        <v>53</v>
      </c>
      <c r="L42" s="794">
        <v>223</v>
      </c>
      <c r="M42" s="794">
        <v>13</v>
      </c>
      <c r="N42" s="794">
        <v>165</v>
      </c>
      <c r="O42" s="794">
        <v>37</v>
      </c>
      <c r="P42" s="794">
        <v>682</v>
      </c>
      <c r="Q42" s="794">
        <v>1</v>
      </c>
      <c r="R42" s="794">
        <v>6</v>
      </c>
      <c r="S42" s="794">
        <v>19</v>
      </c>
      <c r="T42" s="794">
        <v>100</v>
      </c>
      <c r="U42" s="794" t="s">
        <v>1123</v>
      </c>
      <c r="V42" s="793" t="s">
        <v>1123</v>
      </c>
      <c r="W42" s="3278" t="s">
        <v>1117</v>
      </c>
      <c r="X42" s="3278"/>
    </row>
    <row r="43" spans="1:24" s="742" customFormat="1" ht="15" customHeight="1">
      <c r="A43" s="749"/>
      <c r="B43" s="757" t="s">
        <v>119</v>
      </c>
      <c r="C43" s="788">
        <v>1</v>
      </c>
      <c r="D43" s="787">
        <v>4</v>
      </c>
      <c r="E43" s="787">
        <v>11</v>
      </c>
      <c r="F43" s="787">
        <v>87</v>
      </c>
      <c r="G43" s="787">
        <v>2</v>
      </c>
      <c r="H43" s="787">
        <v>8</v>
      </c>
      <c r="I43" s="787">
        <v>24</v>
      </c>
      <c r="J43" s="787">
        <v>235</v>
      </c>
      <c r="K43" s="787">
        <v>17</v>
      </c>
      <c r="L43" s="787">
        <v>141</v>
      </c>
      <c r="M43" s="787">
        <v>9</v>
      </c>
      <c r="N43" s="787">
        <v>135</v>
      </c>
      <c r="O43" s="787">
        <v>10</v>
      </c>
      <c r="P43" s="787">
        <v>65</v>
      </c>
      <c r="Q43" s="787" t="s">
        <v>432</v>
      </c>
      <c r="R43" s="787" t="s">
        <v>432</v>
      </c>
      <c r="S43" s="787">
        <v>1</v>
      </c>
      <c r="T43" s="787">
        <v>1</v>
      </c>
      <c r="U43" s="787" t="s">
        <v>1123</v>
      </c>
      <c r="V43" s="786" t="s">
        <v>1123</v>
      </c>
      <c r="W43" s="790"/>
      <c r="X43" s="800" t="s">
        <v>119</v>
      </c>
    </row>
    <row r="44" spans="1:24" s="742" customFormat="1" ht="15" customHeight="1">
      <c r="A44" s="749"/>
      <c r="B44" s="757" t="s">
        <v>118</v>
      </c>
      <c r="C44" s="788" t="s">
        <v>432</v>
      </c>
      <c r="D44" s="787" t="s">
        <v>432</v>
      </c>
      <c r="E44" s="787" t="s">
        <v>432</v>
      </c>
      <c r="F44" s="787" t="s">
        <v>432</v>
      </c>
      <c r="G44" s="787">
        <v>1</v>
      </c>
      <c r="H44" s="787">
        <v>1</v>
      </c>
      <c r="I44" s="787">
        <v>1</v>
      </c>
      <c r="J44" s="787">
        <v>9</v>
      </c>
      <c r="K44" s="787" t="s">
        <v>432</v>
      </c>
      <c r="L44" s="787" t="s">
        <v>432</v>
      </c>
      <c r="M44" s="787" t="s">
        <v>432</v>
      </c>
      <c r="N44" s="787" t="s">
        <v>432</v>
      </c>
      <c r="O44" s="787">
        <v>2</v>
      </c>
      <c r="P44" s="787">
        <v>51</v>
      </c>
      <c r="Q44" s="787" t="s">
        <v>432</v>
      </c>
      <c r="R44" s="787" t="s">
        <v>432</v>
      </c>
      <c r="S44" s="787" t="s">
        <v>432</v>
      </c>
      <c r="T44" s="787" t="s">
        <v>432</v>
      </c>
      <c r="U44" s="787" t="s">
        <v>1123</v>
      </c>
      <c r="V44" s="786" t="s">
        <v>1123</v>
      </c>
      <c r="W44" s="799"/>
      <c r="X44" s="800" t="s">
        <v>118</v>
      </c>
    </row>
    <row r="45" spans="1:24" s="752" customFormat="1" ht="15" customHeight="1">
      <c r="A45" s="792"/>
      <c r="B45" s="757" t="s">
        <v>117</v>
      </c>
      <c r="C45" s="788">
        <v>1</v>
      </c>
      <c r="D45" s="787">
        <v>1</v>
      </c>
      <c r="E45" s="787">
        <v>8</v>
      </c>
      <c r="F45" s="787">
        <v>14</v>
      </c>
      <c r="G45" s="787">
        <v>4</v>
      </c>
      <c r="H45" s="787">
        <v>36</v>
      </c>
      <c r="I45" s="787">
        <v>4</v>
      </c>
      <c r="J45" s="787">
        <v>17</v>
      </c>
      <c r="K45" s="787">
        <v>9</v>
      </c>
      <c r="L45" s="787">
        <v>33</v>
      </c>
      <c r="M45" s="787" t="s">
        <v>432</v>
      </c>
      <c r="N45" s="787" t="s">
        <v>432</v>
      </c>
      <c r="O45" s="787">
        <v>6</v>
      </c>
      <c r="P45" s="787">
        <v>344</v>
      </c>
      <c r="Q45" s="787" t="s">
        <v>432</v>
      </c>
      <c r="R45" s="787" t="s">
        <v>432</v>
      </c>
      <c r="S45" s="787">
        <v>5</v>
      </c>
      <c r="T45" s="787">
        <v>34</v>
      </c>
      <c r="U45" s="787" t="s">
        <v>1123</v>
      </c>
      <c r="V45" s="786" t="s">
        <v>1123</v>
      </c>
      <c r="W45" s="749"/>
      <c r="X45" s="800" t="s">
        <v>117</v>
      </c>
    </row>
    <row r="46" spans="1:24" s="742" customFormat="1" ht="15" customHeight="1">
      <c r="A46" s="749"/>
      <c r="B46" s="757" t="s">
        <v>116</v>
      </c>
      <c r="C46" s="788">
        <v>2</v>
      </c>
      <c r="D46" s="787">
        <v>36</v>
      </c>
      <c r="E46" s="787">
        <v>24</v>
      </c>
      <c r="F46" s="787">
        <v>59</v>
      </c>
      <c r="G46" s="787">
        <v>6</v>
      </c>
      <c r="H46" s="787">
        <v>34</v>
      </c>
      <c r="I46" s="787">
        <v>19</v>
      </c>
      <c r="J46" s="787">
        <v>54</v>
      </c>
      <c r="K46" s="787">
        <v>23</v>
      </c>
      <c r="L46" s="787">
        <v>44</v>
      </c>
      <c r="M46" s="787">
        <v>4</v>
      </c>
      <c r="N46" s="787">
        <v>30</v>
      </c>
      <c r="O46" s="787">
        <v>15</v>
      </c>
      <c r="P46" s="787">
        <v>211</v>
      </c>
      <c r="Q46" s="787" t="s">
        <v>432</v>
      </c>
      <c r="R46" s="787" t="s">
        <v>432</v>
      </c>
      <c r="S46" s="787">
        <v>9</v>
      </c>
      <c r="T46" s="787">
        <v>39</v>
      </c>
      <c r="U46" s="787" t="s">
        <v>1123</v>
      </c>
      <c r="V46" s="786" t="s">
        <v>1123</v>
      </c>
      <c r="W46" s="790"/>
      <c r="X46" s="800" t="s">
        <v>116</v>
      </c>
    </row>
    <row r="47" spans="1:24" s="742" customFormat="1" ht="15" customHeight="1">
      <c r="A47" s="749"/>
      <c r="B47" s="757" t="s">
        <v>115</v>
      </c>
      <c r="C47" s="788">
        <v>1</v>
      </c>
      <c r="D47" s="787">
        <v>16</v>
      </c>
      <c r="E47" s="787">
        <v>18</v>
      </c>
      <c r="F47" s="787">
        <v>39</v>
      </c>
      <c r="G47" s="787">
        <v>1</v>
      </c>
      <c r="H47" s="787">
        <v>2</v>
      </c>
      <c r="I47" s="787">
        <v>8</v>
      </c>
      <c r="J47" s="787">
        <v>61</v>
      </c>
      <c r="K47" s="787">
        <v>4</v>
      </c>
      <c r="L47" s="787">
        <v>5</v>
      </c>
      <c r="M47" s="787" t="s">
        <v>432</v>
      </c>
      <c r="N47" s="787" t="s">
        <v>432</v>
      </c>
      <c r="O47" s="787">
        <v>4</v>
      </c>
      <c r="P47" s="787">
        <v>11</v>
      </c>
      <c r="Q47" s="787">
        <v>1</v>
      </c>
      <c r="R47" s="787">
        <v>6</v>
      </c>
      <c r="S47" s="787">
        <v>4</v>
      </c>
      <c r="T47" s="787">
        <v>26</v>
      </c>
      <c r="U47" s="787" t="s">
        <v>1123</v>
      </c>
      <c r="V47" s="786" t="s">
        <v>1123</v>
      </c>
      <c r="W47" s="790"/>
      <c r="X47" s="800" t="s">
        <v>115</v>
      </c>
    </row>
    <row r="48" spans="1:24" s="742" customFormat="1" ht="15" customHeight="1">
      <c r="A48" s="749"/>
      <c r="B48" s="749"/>
      <c r="C48" s="788" t="s">
        <v>431</v>
      </c>
      <c r="D48" s="787" t="s">
        <v>431</v>
      </c>
      <c r="E48" s="787" t="s">
        <v>431</v>
      </c>
      <c r="F48" s="787" t="s">
        <v>431</v>
      </c>
      <c r="G48" s="787" t="s">
        <v>431</v>
      </c>
      <c r="H48" s="787" t="s">
        <v>431</v>
      </c>
      <c r="I48" s="787" t="s">
        <v>431</v>
      </c>
      <c r="J48" s="787" t="s">
        <v>431</v>
      </c>
      <c r="K48" s="787" t="s">
        <v>431</v>
      </c>
      <c r="L48" s="787" t="s">
        <v>431</v>
      </c>
      <c r="M48" s="787" t="s">
        <v>431</v>
      </c>
      <c r="N48" s="787" t="s">
        <v>431</v>
      </c>
      <c r="O48" s="787" t="s">
        <v>431</v>
      </c>
      <c r="P48" s="787" t="s">
        <v>431</v>
      </c>
      <c r="Q48" s="787" t="s">
        <v>431</v>
      </c>
      <c r="R48" s="787" t="s">
        <v>431</v>
      </c>
      <c r="S48" s="787" t="s">
        <v>431</v>
      </c>
      <c r="T48" s="787" t="s">
        <v>431</v>
      </c>
      <c r="U48" s="787" t="s">
        <v>431</v>
      </c>
      <c r="V48" s="786" t="s">
        <v>431</v>
      </c>
      <c r="W48" s="790"/>
      <c r="X48" s="798"/>
    </row>
    <row r="49" spans="1:24" s="742" customFormat="1" ht="15" customHeight="1">
      <c r="A49" s="3276" t="s">
        <v>1116</v>
      </c>
      <c r="B49" s="3276"/>
      <c r="C49" s="795">
        <v>6</v>
      </c>
      <c r="D49" s="794">
        <v>42</v>
      </c>
      <c r="E49" s="794">
        <v>84</v>
      </c>
      <c r="F49" s="794">
        <v>250</v>
      </c>
      <c r="G49" s="794">
        <v>10</v>
      </c>
      <c r="H49" s="794">
        <v>47</v>
      </c>
      <c r="I49" s="794">
        <v>44</v>
      </c>
      <c r="J49" s="794">
        <v>485</v>
      </c>
      <c r="K49" s="794">
        <v>43</v>
      </c>
      <c r="L49" s="794">
        <v>175</v>
      </c>
      <c r="M49" s="794">
        <v>14</v>
      </c>
      <c r="N49" s="794">
        <v>118</v>
      </c>
      <c r="O49" s="794">
        <v>41</v>
      </c>
      <c r="P49" s="794">
        <v>554</v>
      </c>
      <c r="Q49" s="794">
        <v>2</v>
      </c>
      <c r="R49" s="794">
        <v>21</v>
      </c>
      <c r="S49" s="794">
        <v>40</v>
      </c>
      <c r="T49" s="794">
        <v>404</v>
      </c>
      <c r="U49" s="794" t="s">
        <v>1123</v>
      </c>
      <c r="V49" s="793" t="s">
        <v>1123</v>
      </c>
      <c r="W49" s="3278" t="s">
        <v>1116</v>
      </c>
      <c r="X49" s="3278"/>
    </row>
    <row r="50" spans="1:24" s="742" customFormat="1" ht="15" customHeight="1">
      <c r="A50" s="749"/>
      <c r="B50" s="749" t="s">
        <v>114</v>
      </c>
      <c r="C50" s="788" t="s">
        <v>432</v>
      </c>
      <c r="D50" s="787" t="s">
        <v>432</v>
      </c>
      <c r="E50" s="787">
        <v>6</v>
      </c>
      <c r="F50" s="787">
        <v>14</v>
      </c>
      <c r="G50" s="787" t="s">
        <v>432</v>
      </c>
      <c r="H50" s="787" t="s">
        <v>432</v>
      </c>
      <c r="I50" s="787">
        <v>5</v>
      </c>
      <c r="J50" s="787">
        <v>18</v>
      </c>
      <c r="K50" s="787">
        <v>2</v>
      </c>
      <c r="L50" s="787">
        <v>6</v>
      </c>
      <c r="M50" s="787">
        <v>3</v>
      </c>
      <c r="N50" s="787">
        <v>3</v>
      </c>
      <c r="O50" s="787">
        <v>4</v>
      </c>
      <c r="P50" s="787">
        <v>19</v>
      </c>
      <c r="Q50" s="787" t="s">
        <v>432</v>
      </c>
      <c r="R50" s="787" t="s">
        <v>432</v>
      </c>
      <c r="S50" s="787">
        <v>2</v>
      </c>
      <c r="T50" s="787">
        <v>9</v>
      </c>
      <c r="U50" s="787" t="s">
        <v>1123</v>
      </c>
      <c r="V50" s="786" t="s">
        <v>1123</v>
      </c>
      <c r="W50" s="790"/>
      <c r="X50" s="798" t="s">
        <v>114</v>
      </c>
    </row>
    <row r="51" spans="1:24" s="742" customFormat="1" ht="15" customHeight="1">
      <c r="A51" s="749"/>
      <c r="B51" s="749" t="s">
        <v>113</v>
      </c>
      <c r="C51" s="788">
        <v>2</v>
      </c>
      <c r="D51" s="787">
        <v>22</v>
      </c>
      <c r="E51" s="787">
        <v>18</v>
      </c>
      <c r="F51" s="787">
        <v>43</v>
      </c>
      <c r="G51" s="787">
        <v>2</v>
      </c>
      <c r="H51" s="787">
        <v>6</v>
      </c>
      <c r="I51" s="787">
        <v>16</v>
      </c>
      <c r="J51" s="787">
        <v>137</v>
      </c>
      <c r="K51" s="787">
        <v>13</v>
      </c>
      <c r="L51" s="787">
        <v>31</v>
      </c>
      <c r="M51" s="787">
        <v>3</v>
      </c>
      <c r="N51" s="787">
        <v>5</v>
      </c>
      <c r="O51" s="787">
        <v>7</v>
      </c>
      <c r="P51" s="787">
        <v>83</v>
      </c>
      <c r="Q51" s="787" t="s">
        <v>432</v>
      </c>
      <c r="R51" s="787" t="s">
        <v>432</v>
      </c>
      <c r="S51" s="787">
        <v>7</v>
      </c>
      <c r="T51" s="787">
        <v>67</v>
      </c>
      <c r="U51" s="787" t="s">
        <v>1123</v>
      </c>
      <c r="V51" s="786" t="s">
        <v>1123</v>
      </c>
      <c r="W51" s="790"/>
      <c r="X51" s="798" t="s">
        <v>113</v>
      </c>
    </row>
    <row r="52" spans="1:24" s="742" customFormat="1" ht="15" customHeight="1">
      <c r="A52" s="749"/>
      <c r="B52" s="749" t="s">
        <v>112</v>
      </c>
      <c r="C52" s="788">
        <v>1</v>
      </c>
      <c r="D52" s="787">
        <v>3</v>
      </c>
      <c r="E52" s="787">
        <v>15</v>
      </c>
      <c r="F52" s="787">
        <v>68</v>
      </c>
      <c r="G52" s="787">
        <v>3</v>
      </c>
      <c r="H52" s="787">
        <v>26</v>
      </c>
      <c r="I52" s="787">
        <v>6</v>
      </c>
      <c r="J52" s="787">
        <v>32</v>
      </c>
      <c r="K52" s="787">
        <v>9</v>
      </c>
      <c r="L52" s="787">
        <v>17</v>
      </c>
      <c r="M52" s="787">
        <v>1</v>
      </c>
      <c r="N52" s="787">
        <v>38</v>
      </c>
      <c r="O52" s="787">
        <v>15</v>
      </c>
      <c r="P52" s="787">
        <v>179</v>
      </c>
      <c r="Q52" s="787">
        <v>2</v>
      </c>
      <c r="R52" s="787">
        <v>21</v>
      </c>
      <c r="S52" s="787">
        <v>10</v>
      </c>
      <c r="T52" s="787">
        <v>214</v>
      </c>
      <c r="U52" s="787" t="s">
        <v>1123</v>
      </c>
      <c r="V52" s="786" t="s">
        <v>1123</v>
      </c>
      <c r="W52" s="790"/>
      <c r="X52" s="798" t="s">
        <v>112</v>
      </c>
    </row>
    <row r="53" spans="1:24" s="742" customFormat="1" ht="15" customHeight="1">
      <c r="A53" s="749"/>
      <c r="B53" s="749" t="s">
        <v>111</v>
      </c>
      <c r="C53" s="788">
        <v>2</v>
      </c>
      <c r="D53" s="787">
        <v>12</v>
      </c>
      <c r="E53" s="787">
        <v>3</v>
      </c>
      <c r="F53" s="787">
        <v>9</v>
      </c>
      <c r="G53" s="787">
        <v>2</v>
      </c>
      <c r="H53" s="787">
        <v>6</v>
      </c>
      <c r="I53" s="787">
        <v>4</v>
      </c>
      <c r="J53" s="787">
        <v>47</v>
      </c>
      <c r="K53" s="787">
        <v>2</v>
      </c>
      <c r="L53" s="787">
        <v>24</v>
      </c>
      <c r="M53" s="787">
        <v>1</v>
      </c>
      <c r="N53" s="787">
        <v>51</v>
      </c>
      <c r="O53" s="787">
        <v>4</v>
      </c>
      <c r="P53" s="787">
        <v>75</v>
      </c>
      <c r="Q53" s="787" t="s">
        <v>432</v>
      </c>
      <c r="R53" s="787" t="s">
        <v>432</v>
      </c>
      <c r="S53" s="787">
        <v>3</v>
      </c>
      <c r="T53" s="787">
        <v>34</v>
      </c>
      <c r="U53" s="787" t="s">
        <v>1123</v>
      </c>
      <c r="V53" s="786" t="s">
        <v>1123</v>
      </c>
      <c r="W53" s="790"/>
      <c r="X53" s="798" t="s">
        <v>111</v>
      </c>
    </row>
    <row r="54" spans="1:24" s="742" customFormat="1" ht="15" customHeight="1">
      <c r="A54" s="749"/>
      <c r="B54" s="749" t="s">
        <v>110</v>
      </c>
      <c r="C54" s="788" t="s">
        <v>432</v>
      </c>
      <c r="D54" s="787" t="s">
        <v>432</v>
      </c>
      <c r="E54" s="787">
        <v>11</v>
      </c>
      <c r="F54" s="787">
        <v>31</v>
      </c>
      <c r="G54" s="787" t="s">
        <v>432</v>
      </c>
      <c r="H54" s="787" t="s">
        <v>432</v>
      </c>
      <c r="I54" s="787" t="s">
        <v>432</v>
      </c>
      <c r="J54" s="787" t="s">
        <v>432</v>
      </c>
      <c r="K54" s="787">
        <v>5</v>
      </c>
      <c r="L54" s="787">
        <v>8</v>
      </c>
      <c r="M54" s="787">
        <v>2</v>
      </c>
      <c r="N54" s="787">
        <v>15</v>
      </c>
      <c r="O54" s="787">
        <v>4</v>
      </c>
      <c r="P54" s="787">
        <v>40</v>
      </c>
      <c r="Q54" s="787" t="s">
        <v>432</v>
      </c>
      <c r="R54" s="787" t="s">
        <v>432</v>
      </c>
      <c r="S54" s="787">
        <v>2</v>
      </c>
      <c r="T54" s="787">
        <v>6</v>
      </c>
      <c r="U54" s="787" t="s">
        <v>1123</v>
      </c>
      <c r="V54" s="786" t="s">
        <v>1123</v>
      </c>
      <c r="W54" s="799"/>
      <c r="X54" s="798" t="s">
        <v>110</v>
      </c>
    </row>
    <row r="55" spans="1:24" s="752" customFormat="1" ht="15" customHeight="1">
      <c r="A55" s="792"/>
      <c r="B55" s="749" t="s">
        <v>109</v>
      </c>
      <c r="C55" s="788" t="s">
        <v>432</v>
      </c>
      <c r="D55" s="787" t="s">
        <v>432</v>
      </c>
      <c r="E55" s="787">
        <v>3</v>
      </c>
      <c r="F55" s="787">
        <v>10</v>
      </c>
      <c r="G55" s="787" t="s">
        <v>432</v>
      </c>
      <c r="H55" s="787" t="s">
        <v>432</v>
      </c>
      <c r="I55" s="787">
        <v>4</v>
      </c>
      <c r="J55" s="787">
        <v>137</v>
      </c>
      <c r="K55" s="787">
        <v>4</v>
      </c>
      <c r="L55" s="787">
        <v>20</v>
      </c>
      <c r="M55" s="787">
        <v>1</v>
      </c>
      <c r="N55" s="787">
        <v>1</v>
      </c>
      <c r="O55" s="787">
        <v>2</v>
      </c>
      <c r="P55" s="787">
        <v>27</v>
      </c>
      <c r="Q55" s="787" t="s">
        <v>432</v>
      </c>
      <c r="R55" s="787" t="s">
        <v>432</v>
      </c>
      <c r="S55" s="787">
        <v>4</v>
      </c>
      <c r="T55" s="787">
        <v>8</v>
      </c>
      <c r="U55" s="787" t="s">
        <v>1123</v>
      </c>
      <c r="V55" s="786" t="s">
        <v>1123</v>
      </c>
      <c r="W55" s="749"/>
      <c r="X55" s="798" t="s">
        <v>109</v>
      </c>
    </row>
    <row r="56" spans="1:24" s="742" customFormat="1" ht="15" customHeight="1">
      <c r="A56" s="749"/>
      <c r="B56" s="749" t="s">
        <v>108</v>
      </c>
      <c r="C56" s="788">
        <v>1</v>
      </c>
      <c r="D56" s="787">
        <v>5</v>
      </c>
      <c r="E56" s="787">
        <v>9</v>
      </c>
      <c r="F56" s="787">
        <v>25</v>
      </c>
      <c r="G56" s="787">
        <v>2</v>
      </c>
      <c r="H56" s="787">
        <v>6</v>
      </c>
      <c r="I56" s="787">
        <v>5</v>
      </c>
      <c r="J56" s="787">
        <v>78</v>
      </c>
      <c r="K56" s="787">
        <v>6</v>
      </c>
      <c r="L56" s="787">
        <v>51</v>
      </c>
      <c r="M56" s="787">
        <v>1</v>
      </c>
      <c r="N56" s="787">
        <v>1</v>
      </c>
      <c r="O56" s="787">
        <v>3</v>
      </c>
      <c r="P56" s="787">
        <v>55</v>
      </c>
      <c r="Q56" s="787" t="s">
        <v>432</v>
      </c>
      <c r="R56" s="787" t="s">
        <v>432</v>
      </c>
      <c r="S56" s="787">
        <v>4</v>
      </c>
      <c r="T56" s="787">
        <v>25</v>
      </c>
      <c r="U56" s="787" t="s">
        <v>1123</v>
      </c>
      <c r="V56" s="786" t="s">
        <v>1123</v>
      </c>
      <c r="W56" s="790"/>
      <c r="X56" s="798" t="s">
        <v>108</v>
      </c>
    </row>
    <row r="57" spans="1:24" s="742" customFormat="1" ht="15" customHeight="1">
      <c r="A57" s="749"/>
      <c r="B57" s="749" t="s">
        <v>107</v>
      </c>
      <c r="C57" s="788" t="s">
        <v>432</v>
      </c>
      <c r="D57" s="787" t="s">
        <v>432</v>
      </c>
      <c r="E57" s="787">
        <v>9</v>
      </c>
      <c r="F57" s="787">
        <v>31</v>
      </c>
      <c r="G57" s="787" t="s">
        <v>432</v>
      </c>
      <c r="H57" s="787" t="s">
        <v>432</v>
      </c>
      <c r="I57" s="787">
        <v>1</v>
      </c>
      <c r="J57" s="787">
        <v>31</v>
      </c>
      <c r="K57" s="787">
        <v>2</v>
      </c>
      <c r="L57" s="787">
        <v>18</v>
      </c>
      <c r="M57" s="787">
        <v>1</v>
      </c>
      <c r="N57" s="787">
        <v>1</v>
      </c>
      <c r="O57" s="787">
        <v>1</v>
      </c>
      <c r="P57" s="787">
        <v>12</v>
      </c>
      <c r="Q57" s="787" t="s">
        <v>432</v>
      </c>
      <c r="R57" s="787" t="s">
        <v>432</v>
      </c>
      <c r="S57" s="787">
        <v>6</v>
      </c>
      <c r="T57" s="787">
        <v>36</v>
      </c>
      <c r="U57" s="787" t="s">
        <v>1123</v>
      </c>
      <c r="V57" s="786" t="s">
        <v>1123</v>
      </c>
      <c r="W57" s="790"/>
      <c r="X57" s="798" t="s">
        <v>107</v>
      </c>
    </row>
    <row r="58" spans="1:24" s="742" customFormat="1" ht="15" customHeight="1">
      <c r="A58" s="749"/>
      <c r="B58" s="749" t="s">
        <v>106</v>
      </c>
      <c r="C58" s="788" t="s">
        <v>432</v>
      </c>
      <c r="D58" s="787" t="s">
        <v>432</v>
      </c>
      <c r="E58" s="787">
        <v>10</v>
      </c>
      <c r="F58" s="787">
        <v>19</v>
      </c>
      <c r="G58" s="787">
        <v>1</v>
      </c>
      <c r="H58" s="787">
        <v>3</v>
      </c>
      <c r="I58" s="787">
        <v>3</v>
      </c>
      <c r="J58" s="787">
        <v>5</v>
      </c>
      <c r="K58" s="787" t="s">
        <v>432</v>
      </c>
      <c r="L58" s="787" t="s">
        <v>432</v>
      </c>
      <c r="M58" s="787">
        <v>1</v>
      </c>
      <c r="N58" s="787">
        <v>3</v>
      </c>
      <c r="O58" s="787">
        <v>1</v>
      </c>
      <c r="P58" s="787">
        <v>64</v>
      </c>
      <c r="Q58" s="787" t="s">
        <v>432</v>
      </c>
      <c r="R58" s="787" t="s">
        <v>432</v>
      </c>
      <c r="S58" s="787">
        <v>2</v>
      </c>
      <c r="T58" s="787">
        <v>5</v>
      </c>
      <c r="U58" s="787" t="s">
        <v>1123</v>
      </c>
      <c r="V58" s="786" t="s">
        <v>1123</v>
      </c>
      <c r="W58" s="790"/>
      <c r="X58" s="798" t="s">
        <v>106</v>
      </c>
    </row>
    <row r="59" spans="1:24" s="742" customFormat="1" ht="15" customHeight="1">
      <c r="A59" s="749"/>
      <c r="B59" s="749"/>
      <c r="C59" s="788" t="s">
        <v>431</v>
      </c>
      <c r="D59" s="787" t="s">
        <v>431</v>
      </c>
      <c r="E59" s="787" t="s">
        <v>431</v>
      </c>
      <c r="F59" s="787" t="s">
        <v>431</v>
      </c>
      <c r="G59" s="787" t="s">
        <v>431</v>
      </c>
      <c r="H59" s="787" t="s">
        <v>431</v>
      </c>
      <c r="I59" s="787" t="s">
        <v>431</v>
      </c>
      <c r="J59" s="787" t="s">
        <v>431</v>
      </c>
      <c r="K59" s="787" t="s">
        <v>431</v>
      </c>
      <c r="L59" s="787" t="s">
        <v>431</v>
      </c>
      <c r="M59" s="787" t="s">
        <v>431</v>
      </c>
      <c r="N59" s="787" t="s">
        <v>431</v>
      </c>
      <c r="O59" s="787" t="s">
        <v>431</v>
      </c>
      <c r="P59" s="787" t="s">
        <v>431</v>
      </c>
      <c r="Q59" s="787" t="s">
        <v>431</v>
      </c>
      <c r="R59" s="787" t="s">
        <v>431</v>
      </c>
      <c r="S59" s="787" t="s">
        <v>431</v>
      </c>
      <c r="T59" s="787" t="s">
        <v>431</v>
      </c>
      <c r="U59" s="787" t="s">
        <v>431</v>
      </c>
      <c r="V59" s="786" t="s">
        <v>431</v>
      </c>
      <c r="W59" s="799"/>
      <c r="X59" s="798"/>
    </row>
    <row r="60" spans="1:24" s="752" customFormat="1" ht="15" customHeight="1">
      <c r="A60" s="3276" t="s">
        <v>1115</v>
      </c>
      <c r="B60" s="3276"/>
      <c r="C60" s="795">
        <v>8</v>
      </c>
      <c r="D60" s="794">
        <v>129</v>
      </c>
      <c r="E60" s="794">
        <v>109</v>
      </c>
      <c r="F60" s="794">
        <v>264</v>
      </c>
      <c r="G60" s="794">
        <v>20</v>
      </c>
      <c r="H60" s="794">
        <v>85</v>
      </c>
      <c r="I60" s="794">
        <v>100</v>
      </c>
      <c r="J60" s="794">
        <v>370</v>
      </c>
      <c r="K60" s="794">
        <v>85</v>
      </c>
      <c r="L60" s="794">
        <v>352</v>
      </c>
      <c r="M60" s="794">
        <v>24</v>
      </c>
      <c r="N60" s="794">
        <v>174</v>
      </c>
      <c r="O60" s="794">
        <v>76</v>
      </c>
      <c r="P60" s="794">
        <v>819</v>
      </c>
      <c r="Q60" s="794">
        <v>3</v>
      </c>
      <c r="R60" s="794">
        <v>20</v>
      </c>
      <c r="S60" s="794">
        <v>32</v>
      </c>
      <c r="T60" s="794">
        <v>167</v>
      </c>
      <c r="U60" s="794" t="s">
        <v>1123</v>
      </c>
      <c r="V60" s="793" t="s">
        <v>1123</v>
      </c>
      <c r="W60" s="3278" t="s">
        <v>1115</v>
      </c>
      <c r="X60" s="3278"/>
    </row>
    <row r="61" spans="1:24" s="742" customFormat="1" ht="15" customHeight="1">
      <c r="A61" s="749"/>
      <c r="B61" s="749" t="s">
        <v>105</v>
      </c>
      <c r="C61" s="788" t="s">
        <v>432</v>
      </c>
      <c r="D61" s="787" t="s">
        <v>432</v>
      </c>
      <c r="E61" s="787">
        <v>2</v>
      </c>
      <c r="F61" s="787">
        <v>4</v>
      </c>
      <c r="G61" s="787">
        <v>1</v>
      </c>
      <c r="H61" s="787">
        <v>1</v>
      </c>
      <c r="I61" s="787" t="s">
        <v>432</v>
      </c>
      <c r="J61" s="787" t="s">
        <v>432</v>
      </c>
      <c r="K61" s="787">
        <v>1</v>
      </c>
      <c r="L61" s="787">
        <v>73</v>
      </c>
      <c r="M61" s="787" t="s">
        <v>432</v>
      </c>
      <c r="N61" s="787" t="s">
        <v>432</v>
      </c>
      <c r="O61" s="787" t="s">
        <v>432</v>
      </c>
      <c r="P61" s="787" t="s">
        <v>432</v>
      </c>
      <c r="Q61" s="787" t="s">
        <v>432</v>
      </c>
      <c r="R61" s="787" t="s">
        <v>432</v>
      </c>
      <c r="S61" s="787">
        <v>7</v>
      </c>
      <c r="T61" s="787">
        <v>9</v>
      </c>
      <c r="U61" s="787" t="s">
        <v>1123</v>
      </c>
      <c r="V61" s="786" t="s">
        <v>1123</v>
      </c>
      <c r="W61" s="790"/>
      <c r="X61" s="798" t="s">
        <v>105</v>
      </c>
    </row>
    <row r="62" spans="1:24" s="742" customFormat="1" ht="15" customHeight="1">
      <c r="A62" s="749"/>
      <c r="B62" s="749" t="s">
        <v>104</v>
      </c>
      <c r="C62" s="788">
        <v>3</v>
      </c>
      <c r="D62" s="787">
        <v>48</v>
      </c>
      <c r="E62" s="787">
        <v>35</v>
      </c>
      <c r="F62" s="787">
        <v>73</v>
      </c>
      <c r="G62" s="787">
        <v>4</v>
      </c>
      <c r="H62" s="787">
        <v>9</v>
      </c>
      <c r="I62" s="787">
        <v>14</v>
      </c>
      <c r="J62" s="787">
        <v>38</v>
      </c>
      <c r="K62" s="787">
        <v>8</v>
      </c>
      <c r="L62" s="787">
        <v>22</v>
      </c>
      <c r="M62" s="787">
        <v>7</v>
      </c>
      <c r="N62" s="787">
        <v>36</v>
      </c>
      <c r="O62" s="787">
        <v>12</v>
      </c>
      <c r="P62" s="787">
        <v>171</v>
      </c>
      <c r="Q62" s="787" t="s">
        <v>432</v>
      </c>
      <c r="R62" s="787" t="s">
        <v>432</v>
      </c>
      <c r="S62" s="787">
        <v>6</v>
      </c>
      <c r="T62" s="787">
        <v>33</v>
      </c>
      <c r="U62" s="787" t="s">
        <v>1123</v>
      </c>
      <c r="V62" s="786" t="s">
        <v>1123</v>
      </c>
      <c r="W62" s="790"/>
      <c r="X62" s="798" t="s">
        <v>104</v>
      </c>
    </row>
    <row r="63" spans="1:24" s="742" customFormat="1" ht="15" customHeight="1">
      <c r="A63" s="749"/>
      <c r="B63" s="749" t="s">
        <v>103</v>
      </c>
      <c r="C63" s="788">
        <v>2</v>
      </c>
      <c r="D63" s="787">
        <v>31</v>
      </c>
      <c r="E63" s="787">
        <v>16</v>
      </c>
      <c r="F63" s="787">
        <v>29</v>
      </c>
      <c r="G63" s="787">
        <v>2</v>
      </c>
      <c r="H63" s="787">
        <v>8</v>
      </c>
      <c r="I63" s="787">
        <v>28</v>
      </c>
      <c r="J63" s="787">
        <v>103</v>
      </c>
      <c r="K63" s="787">
        <v>27</v>
      </c>
      <c r="L63" s="787">
        <v>101</v>
      </c>
      <c r="M63" s="787">
        <v>10</v>
      </c>
      <c r="N63" s="787">
        <v>37</v>
      </c>
      <c r="O63" s="787">
        <v>21</v>
      </c>
      <c r="P63" s="787">
        <v>204</v>
      </c>
      <c r="Q63" s="787" t="s">
        <v>432</v>
      </c>
      <c r="R63" s="787" t="s">
        <v>432</v>
      </c>
      <c r="S63" s="787">
        <v>3</v>
      </c>
      <c r="T63" s="787">
        <v>7</v>
      </c>
      <c r="U63" s="787" t="s">
        <v>1123</v>
      </c>
      <c r="V63" s="786" t="s">
        <v>1123</v>
      </c>
      <c r="W63" s="790"/>
      <c r="X63" s="798" t="s">
        <v>103</v>
      </c>
    </row>
    <row r="64" spans="1:24" s="742" customFormat="1" ht="15" customHeight="1">
      <c r="A64" s="749"/>
      <c r="B64" s="749" t="s">
        <v>102</v>
      </c>
      <c r="C64" s="788" t="s">
        <v>432</v>
      </c>
      <c r="D64" s="787" t="s">
        <v>432</v>
      </c>
      <c r="E64" s="787" t="s">
        <v>432</v>
      </c>
      <c r="F64" s="787" t="s">
        <v>432</v>
      </c>
      <c r="G64" s="787" t="s">
        <v>432</v>
      </c>
      <c r="H64" s="787" t="s">
        <v>432</v>
      </c>
      <c r="I64" s="787" t="s">
        <v>432</v>
      </c>
      <c r="J64" s="787" t="s">
        <v>432</v>
      </c>
      <c r="K64" s="787">
        <v>2</v>
      </c>
      <c r="L64" s="787">
        <v>9</v>
      </c>
      <c r="M64" s="787" t="s">
        <v>432</v>
      </c>
      <c r="N64" s="787" t="s">
        <v>432</v>
      </c>
      <c r="O64" s="787">
        <v>4</v>
      </c>
      <c r="P64" s="787">
        <v>32</v>
      </c>
      <c r="Q64" s="787">
        <v>1</v>
      </c>
      <c r="R64" s="787">
        <v>8</v>
      </c>
      <c r="S64" s="787" t="s">
        <v>432</v>
      </c>
      <c r="T64" s="787" t="s">
        <v>432</v>
      </c>
      <c r="U64" s="787" t="s">
        <v>1123</v>
      </c>
      <c r="V64" s="786" t="s">
        <v>1123</v>
      </c>
      <c r="W64" s="790"/>
      <c r="X64" s="798" t="s">
        <v>102</v>
      </c>
    </row>
    <row r="65" spans="1:24" s="742" customFormat="1" ht="15" customHeight="1">
      <c r="A65" s="749"/>
      <c r="B65" s="749" t="s">
        <v>101</v>
      </c>
      <c r="C65" s="788">
        <v>2</v>
      </c>
      <c r="D65" s="787">
        <v>48</v>
      </c>
      <c r="E65" s="787">
        <v>26</v>
      </c>
      <c r="F65" s="787">
        <v>105</v>
      </c>
      <c r="G65" s="787">
        <v>7</v>
      </c>
      <c r="H65" s="787">
        <v>23</v>
      </c>
      <c r="I65" s="787">
        <v>44</v>
      </c>
      <c r="J65" s="787">
        <v>190</v>
      </c>
      <c r="K65" s="787">
        <v>32</v>
      </c>
      <c r="L65" s="787">
        <v>100</v>
      </c>
      <c r="M65" s="787">
        <v>4</v>
      </c>
      <c r="N65" s="787">
        <v>71</v>
      </c>
      <c r="O65" s="787">
        <v>25</v>
      </c>
      <c r="P65" s="787">
        <v>255</v>
      </c>
      <c r="Q65" s="787">
        <v>1</v>
      </c>
      <c r="R65" s="787">
        <v>7</v>
      </c>
      <c r="S65" s="787">
        <v>5</v>
      </c>
      <c r="T65" s="787">
        <v>85</v>
      </c>
      <c r="U65" s="787" t="s">
        <v>1123</v>
      </c>
      <c r="V65" s="786" t="s">
        <v>1123</v>
      </c>
      <c r="W65" s="799"/>
      <c r="X65" s="798" t="s">
        <v>101</v>
      </c>
    </row>
    <row r="66" spans="1:24" s="752" customFormat="1" ht="15" customHeight="1">
      <c r="A66" s="792"/>
      <c r="B66" s="749" t="s">
        <v>100</v>
      </c>
      <c r="C66" s="788" t="s">
        <v>432</v>
      </c>
      <c r="D66" s="787" t="s">
        <v>432</v>
      </c>
      <c r="E66" s="787">
        <v>8</v>
      </c>
      <c r="F66" s="787">
        <v>16</v>
      </c>
      <c r="G66" s="787">
        <v>1</v>
      </c>
      <c r="H66" s="787">
        <v>1</v>
      </c>
      <c r="I66" s="787">
        <v>1</v>
      </c>
      <c r="J66" s="787">
        <v>1</v>
      </c>
      <c r="K66" s="787" t="s">
        <v>432</v>
      </c>
      <c r="L66" s="787" t="s">
        <v>432</v>
      </c>
      <c r="M66" s="787" t="s">
        <v>432</v>
      </c>
      <c r="N66" s="787" t="s">
        <v>432</v>
      </c>
      <c r="O66" s="787">
        <v>3</v>
      </c>
      <c r="P66" s="787">
        <v>33</v>
      </c>
      <c r="Q66" s="787" t="s">
        <v>432</v>
      </c>
      <c r="R66" s="787" t="s">
        <v>432</v>
      </c>
      <c r="S66" s="787">
        <v>1</v>
      </c>
      <c r="T66" s="787">
        <v>2</v>
      </c>
      <c r="U66" s="787" t="s">
        <v>1123</v>
      </c>
      <c r="V66" s="786" t="s">
        <v>1123</v>
      </c>
      <c r="W66" s="749"/>
      <c r="X66" s="798" t="s">
        <v>100</v>
      </c>
    </row>
    <row r="67" spans="1:24" s="742" customFormat="1" ht="15" customHeight="1">
      <c r="A67" s="749"/>
      <c r="B67" s="749" t="s">
        <v>99</v>
      </c>
      <c r="C67" s="788">
        <v>1</v>
      </c>
      <c r="D67" s="787">
        <v>2</v>
      </c>
      <c r="E67" s="787">
        <v>10</v>
      </c>
      <c r="F67" s="787">
        <v>15</v>
      </c>
      <c r="G67" s="787">
        <v>1</v>
      </c>
      <c r="H67" s="787">
        <v>8</v>
      </c>
      <c r="I67" s="787">
        <v>3</v>
      </c>
      <c r="J67" s="787">
        <v>6</v>
      </c>
      <c r="K67" s="787">
        <v>4</v>
      </c>
      <c r="L67" s="787">
        <v>22</v>
      </c>
      <c r="M67" s="787" t="s">
        <v>432</v>
      </c>
      <c r="N67" s="787" t="s">
        <v>432</v>
      </c>
      <c r="O67" s="787">
        <v>3</v>
      </c>
      <c r="P67" s="787">
        <v>72</v>
      </c>
      <c r="Q67" s="787">
        <v>1</v>
      </c>
      <c r="R67" s="787">
        <v>5</v>
      </c>
      <c r="S67" s="787">
        <v>9</v>
      </c>
      <c r="T67" s="787">
        <v>26</v>
      </c>
      <c r="U67" s="787" t="s">
        <v>1123</v>
      </c>
      <c r="V67" s="786" t="s">
        <v>1123</v>
      </c>
      <c r="W67" s="790"/>
      <c r="X67" s="798" t="s">
        <v>99</v>
      </c>
    </row>
    <row r="68" spans="1:24" s="742" customFormat="1" ht="15" customHeight="1">
      <c r="A68" s="749"/>
      <c r="B68" s="749" t="s">
        <v>98</v>
      </c>
      <c r="C68" s="788" t="s">
        <v>432</v>
      </c>
      <c r="D68" s="787" t="s">
        <v>432</v>
      </c>
      <c r="E68" s="787">
        <v>12</v>
      </c>
      <c r="F68" s="787">
        <v>22</v>
      </c>
      <c r="G68" s="787">
        <v>4</v>
      </c>
      <c r="H68" s="787">
        <v>35</v>
      </c>
      <c r="I68" s="787">
        <v>10</v>
      </c>
      <c r="J68" s="787">
        <v>32</v>
      </c>
      <c r="K68" s="787">
        <v>11</v>
      </c>
      <c r="L68" s="787">
        <v>25</v>
      </c>
      <c r="M68" s="787">
        <v>3</v>
      </c>
      <c r="N68" s="787">
        <v>30</v>
      </c>
      <c r="O68" s="787">
        <v>8</v>
      </c>
      <c r="P68" s="787">
        <v>52</v>
      </c>
      <c r="Q68" s="787" t="s">
        <v>432</v>
      </c>
      <c r="R68" s="787" t="s">
        <v>432</v>
      </c>
      <c r="S68" s="787">
        <v>1</v>
      </c>
      <c r="T68" s="787">
        <v>5</v>
      </c>
      <c r="U68" s="787" t="s">
        <v>1123</v>
      </c>
      <c r="V68" s="786" t="s">
        <v>1123</v>
      </c>
      <c r="W68" s="790"/>
      <c r="X68" s="798" t="s">
        <v>1114</v>
      </c>
    </row>
    <row r="69" spans="1:24" s="742" customFormat="1" ht="15" customHeight="1">
      <c r="A69" s="749"/>
      <c r="B69" s="749"/>
      <c r="C69" s="788" t="s">
        <v>431</v>
      </c>
      <c r="D69" s="787" t="s">
        <v>431</v>
      </c>
      <c r="E69" s="787" t="s">
        <v>431</v>
      </c>
      <c r="F69" s="787" t="s">
        <v>431</v>
      </c>
      <c r="G69" s="787" t="s">
        <v>431</v>
      </c>
      <c r="H69" s="787" t="s">
        <v>431</v>
      </c>
      <c r="I69" s="787" t="s">
        <v>431</v>
      </c>
      <c r="J69" s="787" t="s">
        <v>431</v>
      </c>
      <c r="K69" s="787" t="s">
        <v>431</v>
      </c>
      <c r="L69" s="787" t="s">
        <v>431</v>
      </c>
      <c r="M69" s="787" t="s">
        <v>431</v>
      </c>
      <c r="N69" s="787" t="s">
        <v>431</v>
      </c>
      <c r="O69" s="787" t="s">
        <v>431</v>
      </c>
      <c r="P69" s="787" t="s">
        <v>431</v>
      </c>
      <c r="Q69" s="787" t="s">
        <v>431</v>
      </c>
      <c r="R69" s="787" t="s">
        <v>431</v>
      </c>
      <c r="S69" s="787" t="s">
        <v>431</v>
      </c>
      <c r="T69" s="787" t="s">
        <v>431</v>
      </c>
      <c r="U69" s="787" t="s">
        <v>431</v>
      </c>
      <c r="V69" s="786" t="s">
        <v>431</v>
      </c>
      <c r="W69" s="790"/>
      <c r="X69" s="798"/>
    </row>
    <row r="70" spans="1:24" s="742" customFormat="1" ht="15" customHeight="1">
      <c r="A70" s="3276" t="s">
        <v>1113</v>
      </c>
      <c r="B70" s="3276"/>
      <c r="C70" s="795">
        <v>5</v>
      </c>
      <c r="D70" s="794">
        <v>11</v>
      </c>
      <c r="E70" s="794">
        <v>32</v>
      </c>
      <c r="F70" s="794">
        <v>58</v>
      </c>
      <c r="G70" s="794">
        <v>17</v>
      </c>
      <c r="H70" s="794">
        <v>66</v>
      </c>
      <c r="I70" s="794">
        <v>30</v>
      </c>
      <c r="J70" s="794">
        <v>121</v>
      </c>
      <c r="K70" s="794">
        <v>29</v>
      </c>
      <c r="L70" s="794">
        <v>96</v>
      </c>
      <c r="M70" s="794">
        <v>7</v>
      </c>
      <c r="N70" s="794">
        <v>82</v>
      </c>
      <c r="O70" s="794">
        <v>22</v>
      </c>
      <c r="P70" s="794">
        <v>168</v>
      </c>
      <c r="Q70" s="794">
        <v>1</v>
      </c>
      <c r="R70" s="794">
        <v>7</v>
      </c>
      <c r="S70" s="794">
        <v>11</v>
      </c>
      <c r="T70" s="794">
        <v>99</v>
      </c>
      <c r="U70" s="794" t="s">
        <v>1123</v>
      </c>
      <c r="V70" s="793" t="s">
        <v>1123</v>
      </c>
      <c r="W70" s="3278" t="s">
        <v>1113</v>
      </c>
      <c r="X70" s="3278"/>
    </row>
    <row r="71" spans="1:24" s="752" customFormat="1" ht="15" customHeight="1">
      <c r="A71" s="792"/>
      <c r="B71" s="749" t="s">
        <v>97</v>
      </c>
      <c r="C71" s="788" t="s">
        <v>432</v>
      </c>
      <c r="D71" s="787" t="s">
        <v>432</v>
      </c>
      <c r="E71" s="787">
        <v>8</v>
      </c>
      <c r="F71" s="787">
        <v>13</v>
      </c>
      <c r="G71" s="787">
        <v>5</v>
      </c>
      <c r="H71" s="787">
        <v>33</v>
      </c>
      <c r="I71" s="787">
        <v>8</v>
      </c>
      <c r="J71" s="787">
        <v>31</v>
      </c>
      <c r="K71" s="787">
        <v>4</v>
      </c>
      <c r="L71" s="787">
        <v>30</v>
      </c>
      <c r="M71" s="787">
        <v>3</v>
      </c>
      <c r="N71" s="787">
        <v>56</v>
      </c>
      <c r="O71" s="787">
        <v>1</v>
      </c>
      <c r="P71" s="787">
        <v>6</v>
      </c>
      <c r="Q71" s="787" t="s">
        <v>432</v>
      </c>
      <c r="R71" s="787" t="s">
        <v>432</v>
      </c>
      <c r="S71" s="787">
        <v>1</v>
      </c>
      <c r="T71" s="787">
        <v>1</v>
      </c>
      <c r="U71" s="787" t="s">
        <v>1123</v>
      </c>
      <c r="V71" s="786" t="s">
        <v>1123</v>
      </c>
      <c r="W71" s="749"/>
      <c r="X71" s="798" t="s">
        <v>97</v>
      </c>
    </row>
    <row r="72" spans="1:24" s="742" customFormat="1" ht="15" customHeight="1">
      <c r="A72" s="749"/>
      <c r="B72" s="749" t="s">
        <v>96</v>
      </c>
      <c r="C72" s="788" t="s">
        <v>432</v>
      </c>
      <c r="D72" s="787" t="s">
        <v>432</v>
      </c>
      <c r="E72" s="787">
        <v>3</v>
      </c>
      <c r="F72" s="787">
        <v>9</v>
      </c>
      <c r="G72" s="787">
        <v>3</v>
      </c>
      <c r="H72" s="787">
        <v>10</v>
      </c>
      <c r="I72" s="787">
        <v>2</v>
      </c>
      <c r="J72" s="787">
        <v>4</v>
      </c>
      <c r="K72" s="787">
        <v>3</v>
      </c>
      <c r="L72" s="787">
        <v>3</v>
      </c>
      <c r="M72" s="787">
        <v>2</v>
      </c>
      <c r="N72" s="787">
        <v>21</v>
      </c>
      <c r="O72" s="787">
        <v>3</v>
      </c>
      <c r="P72" s="787">
        <v>23</v>
      </c>
      <c r="Q72" s="787" t="s">
        <v>432</v>
      </c>
      <c r="R72" s="787" t="s">
        <v>432</v>
      </c>
      <c r="S72" s="787">
        <v>1</v>
      </c>
      <c r="T72" s="787">
        <v>1</v>
      </c>
      <c r="U72" s="787" t="s">
        <v>1123</v>
      </c>
      <c r="V72" s="786" t="s">
        <v>1123</v>
      </c>
      <c r="W72" s="790"/>
      <c r="X72" s="798" t="s">
        <v>96</v>
      </c>
    </row>
    <row r="73" spans="1:24" s="742" customFormat="1" ht="15" customHeight="1">
      <c r="A73" s="749"/>
      <c r="B73" s="749" t="s">
        <v>95</v>
      </c>
      <c r="C73" s="788">
        <v>2</v>
      </c>
      <c r="D73" s="787">
        <v>6</v>
      </c>
      <c r="E73" s="787">
        <v>11</v>
      </c>
      <c r="F73" s="787">
        <v>22</v>
      </c>
      <c r="G73" s="787">
        <v>5</v>
      </c>
      <c r="H73" s="787">
        <v>12</v>
      </c>
      <c r="I73" s="787">
        <v>9</v>
      </c>
      <c r="J73" s="787">
        <v>49</v>
      </c>
      <c r="K73" s="787">
        <v>8</v>
      </c>
      <c r="L73" s="787">
        <v>16</v>
      </c>
      <c r="M73" s="787">
        <v>1</v>
      </c>
      <c r="N73" s="787">
        <v>3</v>
      </c>
      <c r="O73" s="787">
        <v>9</v>
      </c>
      <c r="P73" s="787">
        <v>84</v>
      </c>
      <c r="Q73" s="787" t="s">
        <v>432</v>
      </c>
      <c r="R73" s="787" t="s">
        <v>432</v>
      </c>
      <c r="S73" s="787">
        <v>6</v>
      </c>
      <c r="T73" s="787">
        <v>80</v>
      </c>
      <c r="U73" s="787" t="s">
        <v>1123</v>
      </c>
      <c r="V73" s="786" t="s">
        <v>1123</v>
      </c>
      <c r="W73" s="790"/>
      <c r="X73" s="798" t="s">
        <v>95</v>
      </c>
    </row>
    <row r="74" spans="1:24" s="742" customFormat="1" ht="15" customHeight="1">
      <c r="A74" s="749"/>
      <c r="B74" s="749" t="s">
        <v>94</v>
      </c>
      <c r="C74" s="788">
        <v>3</v>
      </c>
      <c r="D74" s="787">
        <v>5</v>
      </c>
      <c r="E74" s="787">
        <v>10</v>
      </c>
      <c r="F74" s="787">
        <v>14</v>
      </c>
      <c r="G74" s="787">
        <v>4</v>
      </c>
      <c r="H74" s="787">
        <v>11</v>
      </c>
      <c r="I74" s="787">
        <v>11</v>
      </c>
      <c r="J74" s="787">
        <v>37</v>
      </c>
      <c r="K74" s="787">
        <v>14</v>
      </c>
      <c r="L74" s="787">
        <v>47</v>
      </c>
      <c r="M74" s="787">
        <v>1</v>
      </c>
      <c r="N74" s="787">
        <v>2</v>
      </c>
      <c r="O74" s="787">
        <v>9</v>
      </c>
      <c r="P74" s="787">
        <v>55</v>
      </c>
      <c r="Q74" s="787">
        <v>1</v>
      </c>
      <c r="R74" s="787">
        <v>7</v>
      </c>
      <c r="S74" s="787">
        <v>3</v>
      </c>
      <c r="T74" s="787">
        <v>17</v>
      </c>
      <c r="U74" s="787" t="s">
        <v>1123</v>
      </c>
      <c r="V74" s="786" t="s">
        <v>1123</v>
      </c>
      <c r="W74" s="790"/>
      <c r="X74" s="798" t="s">
        <v>94</v>
      </c>
    </row>
    <row r="75" spans="1:24" s="742" customFormat="1" ht="15" customHeight="1">
      <c r="A75" s="749"/>
      <c r="B75" s="749"/>
      <c r="C75" s="788" t="s">
        <v>431</v>
      </c>
      <c r="D75" s="787" t="s">
        <v>431</v>
      </c>
      <c r="E75" s="787" t="s">
        <v>431</v>
      </c>
      <c r="F75" s="787" t="s">
        <v>431</v>
      </c>
      <c r="G75" s="787" t="s">
        <v>431</v>
      </c>
      <c r="H75" s="787" t="s">
        <v>431</v>
      </c>
      <c r="I75" s="787" t="s">
        <v>431</v>
      </c>
      <c r="J75" s="787" t="s">
        <v>431</v>
      </c>
      <c r="K75" s="787" t="s">
        <v>431</v>
      </c>
      <c r="L75" s="787" t="s">
        <v>431</v>
      </c>
      <c r="M75" s="787" t="s">
        <v>431</v>
      </c>
      <c r="N75" s="787" t="s">
        <v>431</v>
      </c>
      <c r="O75" s="787" t="s">
        <v>431</v>
      </c>
      <c r="P75" s="787" t="s">
        <v>431</v>
      </c>
      <c r="Q75" s="787" t="s">
        <v>431</v>
      </c>
      <c r="R75" s="787" t="s">
        <v>431</v>
      </c>
      <c r="S75" s="787" t="s">
        <v>431</v>
      </c>
      <c r="T75" s="787" t="s">
        <v>431</v>
      </c>
      <c r="U75" s="787" t="s">
        <v>431</v>
      </c>
      <c r="V75" s="786" t="s">
        <v>431</v>
      </c>
      <c r="W75" s="790"/>
      <c r="X75" s="798"/>
    </row>
    <row r="76" spans="1:24" s="742" customFormat="1" ht="15" customHeight="1">
      <c r="A76" s="3276" t="s">
        <v>1112</v>
      </c>
      <c r="B76" s="3276"/>
      <c r="C76" s="795">
        <v>4</v>
      </c>
      <c r="D76" s="794">
        <v>31</v>
      </c>
      <c r="E76" s="794">
        <v>38</v>
      </c>
      <c r="F76" s="794">
        <v>92</v>
      </c>
      <c r="G76" s="794">
        <v>6</v>
      </c>
      <c r="H76" s="794">
        <v>12</v>
      </c>
      <c r="I76" s="794">
        <v>18</v>
      </c>
      <c r="J76" s="794">
        <v>103</v>
      </c>
      <c r="K76" s="794">
        <v>21</v>
      </c>
      <c r="L76" s="794">
        <v>103</v>
      </c>
      <c r="M76" s="794">
        <v>7</v>
      </c>
      <c r="N76" s="794">
        <v>58</v>
      </c>
      <c r="O76" s="794">
        <v>33</v>
      </c>
      <c r="P76" s="794">
        <v>781</v>
      </c>
      <c r="Q76" s="794">
        <v>1</v>
      </c>
      <c r="R76" s="794">
        <v>7</v>
      </c>
      <c r="S76" s="794">
        <v>16</v>
      </c>
      <c r="T76" s="794">
        <v>74</v>
      </c>
      <c r="U76" s="794" t="s">
        <v>1123</v>
      </c>
      <c r="V76" s="793" t="s">
        <v>1123</v>
      </c>
      <c r="W76" s="3278" t="s">
        <v>1112</v>
      </c>
      <c r="X76" s="3278"/>
    </row>
    <row r="77" spans="1:24" s="752" customFormat="1" ht="15" customHeight="1">
      <c r="A77" s="792"/>
      <c r="B77" s="749" t="s">
        <v>93</v>
      </c>
      <c r="C77" s="788">
        <v>1</v>
      </c>
      <c r="D77" s="787">
        <v>2</v>
      </c>
      <c r="E77" s="787">
        <v>14</v>
      </c>
      <c r="F77" s="787">
        <v>33</v>
      </c>
      <c r="G77" s="787">
        <v>2</v>
      </c>
      <c r="H77" s="787">
        <v>7</v>
      </c>
      <c r="I77" s="787">
        <v>4</v>
      </c>
      <c r="J77" s="787">
        <v>42</v>
      </c>
      <c r="K77" s="787">
        <v>1</v>
      </c>
      <c r="L77" s="787">
        <v>2</v>
      </c>
      <c r="M77" s="787" t="s">
        <v>432</v>
      </c>
      <c r="N77" s="787" t="s">
        <v>432</v>
      </c>
      <c r="O77" s="787">
        <v>5</v>
      </c>
      <c r="P77" s="787">
        <v>62</v>
      </c>
      <c r="Q77" s="787" t="s">
        <v>432</v>
      </c>
      <c r="R77" s="787" t="s">
        <v>432</v>
      </c>
      <c r="S77" s="787">
        <v>5</v>
      </c>
      <c r="T77" s="787">
        <v>19</v>
      </c>
      <c r="U77" s="787" t="s">
        <v>1123</v>
      </c>
      <c r="V77" s="786" t="s">
        <v>1123</v>
      </c>
      <c r="W77" s="749"/>
      <c r="X77" s="798" t="s">
        <v>93</v>
      </c>
    </row>
    <row r="78" spans="1:24" s="742" customFormat="1" ht="15" customHeight="1">
      <c r="A78" s="749"/>
      <c r="B78" s="749" t="s">
        <v>92</v>
      </c>
      <c r="C78" s="788" t="s">
        <v>432</v>
      </c>
      <c r="D78" s="787" t="s">
        <v>432</v>
      </c>
      <c r="E78" s="787" t="s">
        <v>432</v>
      </c>
      <c r="F78" s="787" t="s">
        <v>432</v>
      </c>
      <c r="G78" s="787" t="s">
        <v>432</v>
      </c>
      <c r="H78" s="787" t="s">
        <v>432</v>
      </c>
      <c r="I78" s="787" t="s">
        <v>432</v>
      </c>
      <c r="J78" s="787" t="s">
        <v>432</v>
      </c>
      <c r="K78" s="787" t="s">
        <v>432</v>
      </c>
      <c r="L78" s="787" t="s">
        <v>432</v>
      </c>
      <c r="M78" s="787" t="s">
        <v>432</v>
      </c>
      <c r="N78" s="787" t="s">
        <v>432</v>
      </c>
      <c r="O78" s="787">
        <v>1</v>
      </c>
      <c r="P78" s="787">
        <v>36</v>
      </c>
      <c r="Q78" s="787" t="s">
        <v>432</v>
      </c>
      <c r="R78" s="787" t="s">
        <v>432</v>
      </c>
      <c r="S78" s="787" t="s">
        <v>432</v>
      </c>
      <c r="T78" s="787" t="s">
        <v>432</v>
      </c>
      <c r="U78" s="787" t="s">
        <v>1123</v>
      </c>
      <c r="V78" s="786" t="s">
        <v>1123</v>
      </c>
      <c r="W78" s="790"/>
      <c r="X78" s="798" t="s">
        <v>92</v>
      </c>
    </row>
    <row r="79" spans="1:24" s="742" customFormat="1" ht="15" customHeight="1">
      <c r="A79" s="749"/>
      <c r="B79" s="749" t="s">
        <v>91</v>
      </c>
      <c r="C79" s="788" t="s">
        <v>432</v>
      </c>
      <c r="D79" s="787" t="s">
        <v>432</v>
      </c>
      <c r="E79" s="787">
        <v>10</v>
      </c>
      <c r="F79" s="787">
        <v>25</v>
      </c>
      <c r="G79" s="787">
        <v>1</v>
      </c>
      <c r="H79" s="787">
        <v>1</v>
      </c>
      <c r="I79" s="787">
        <v>2</v>
      </c>
      <c r="J79" s="787">
        <v>7</v>
      </c>
      <c r="K79" s="787">
        <v>7</v>
      </c>
      <c r="L79" s="787">
        <v>22</v>
      </c>
      <c r="M79" s="787">
        <v>1</v>
      </c>
      <c r="N79" s="787">
        <v>8</v>
      </c>
      <c r="O79" s="787">
        <v>4</v>
      </c>
      <c r="P79" s="787">
        <v>202</v>
      </c>
      <c r="Q79" s="787">
        <v>1</v>
      </c>
      <c r="R79" s="787">
        <v>7</v>
      </c>
      <c r="S79" s="787">
        <v>5</v>
      </c>
      <c r="T79" s="787">
        <v>6</v>
      </c>
      <c r="U79" s="787" t="s">
        <v>1123</v>
      </c>
      <c r="V79" s="786" t="s">
        <v>1123</v>
      </c>
      <c r="W79" s="790"/>
      <c r="X79" s="798" t="s">
        <v>91</v>
      </c>
    </row>
    <row r="80" spans="1:24" s="742" customFormat="1" ht="15" customHeight="1">
      <c r="A80" s="749"/>
      <c r="B80" s="749" t="s">
        <v>90</v>
      </c>
      <c r="C80" s="788">
        <v>1</v>
      </c>
      <c r="D80" s="787">
        <v>14</v>
      </c>
      <c r="E80" s="787">
        <v>9</v>
      </c>
      <c r="F80" s="787">
        <v>23</v>
      </c>
      <c r="G80" s="787" t="s">
        <v>432</v>
      </c>
      <c r="H80" s="787" t="s">
        <v>432</v>
      </c>
      <c r="I80" s="787">
        <v>6</v>
      </c>
      <c r="J80" s="787">
        <v>40</v>
      </c>
      <c r="K80" s="787">
        <v>7</v>
      </c>
      <c r="L80" s="787">
        <v>31</v>
      </c>
      <c r="M80" s="787">
        <v>4</v>
      </c>
      <c r="N80" s="787">
        <v>9</v>
      </c>
      <c r="O80" s="787">
        <v>15</v>
      </c>
      <c r="P80" s="787">
        <v>375</v>
      </c>
      <c r="Q80" s="787" t="s">
        <v>432</v>
      </c>
      <c r="R80" s="787" t="s">
        <v>432</v>
      </c>
      <c r="S80" s="787">
        <v>5</v>
      </c>
      <c r="T80" s="787">
        <v>40</v>
      </c>
      <c r="U80" s="787" t="s">
        <v>1123</v>
      </c>
      <c r="V80" s="786" t="s">
        <v>1123</v>
      </c>
      <c r="W80" s="790"/>
      <c r="X80" s="798" t="s">
        <v>90</v>
      </c>
    </row>
    <row r="81" spans="1:24" s="742" customFormat="1" ht="15" customHeight="1">
      <c r="A81" s="749"/>
      <c r="B81" s="749" t="s">
        <v>89</v>
      </c>
      <c r="C81" s="788">
        <v>2</v>
      </c>
      <c r="D81" s="787">
        <v>15</v>
      </c>
      <c r="E81" s="787">
        <v>5</v>
      </c>
      <c r="F81" s="787">
        <v>11</v>
      </c>
      <c r="G81" s="787">
        <v>3</v>
      </c>
      <c r="H81" s="787">
        <v>4</v>
      </c>
      <c r="I81" s="787">
        <v>6</v>
      </c>
      <c r="J81" s="787">
        <v>14</v>
      </c>
      <c r="K81" s="787">
        <v>6</v>
      </c>
      <c r="L81" s="787">
        <v>48</v>
      </c>
      <c r="M81" s="787">
        <v>2</v>
      </c>
      <c r="N81" s="787">
        <v>41</v>
      </c>
      <c r="O81" s="787">
        <v>8</v>
      </c>
      <c r="P81" s="787">
        <v>106</v>
      </c>
      <c r="Q81" s="787" t="s">
        <v>432</v>
      </c>
      <c r="R81" s="787" t="s">
        <v>432</v>
      </c>
      <c r="S81" s="787">
        <v>1</v>
      </c>
      <c r="T81" s="787">
        <v>9</v>
      </c>
      <c r="U81" s="787" t="s">
        <v>1123</v>
      </c>
      <c r="V81" s="786" t="s">
        <v>1123</v>
      </c>
      <c r="W81" s="790"/>
      <c r="X81" s="798" t="s">
        <v>89</v>
      </c>
    </row>
    <row r="82" spans="1:24" s="742" customFormat="1" ht="15" customHeight="1">
      <c r="A82" s="743"/>
      <c r="B82" s="748" t="s">
        <v>144</v>
      </c>
      <c r="C82" s="746">
        <v>7</v>
      </c>
      <c r="D82" s="746">
        <v>124</v>
      </c>
      <c r="E82" s="746">
        <v>36</v>
      </c>
      <c r="F82" s="746">
        <v>168</v>
      </c>
      <c r="G82" s="746">
        <v>10</v>
      </c>
      <c r="H82" s="746">
        <v>34</v>
      </c>
      <c r="I82" s="746">
        <v>96</v>
      </c>
      <c r="J82" s="746">
        <v>581</v>
      </c>
      <c r="K82" s="746">
        <v>57</v>
      </c>
      <c r="L82" s="746">
        <v>294</v>
      </c>
      <c r="M82" s="746">
        <v>8</v>
      </c>
      <c r="N82" s="746">
        <v>63</v>
      </c>
      <c r="O82" s="746">
        <v>44</v>
      </c>
      <c r="P82" s="746">
        <v>861</v>
      </c>
      <c r="Q82" s="746">
        <v>1</v>
      </c>
      <c r="R82" s="746">
        <v>10</v>
      </c>
      <c r="S82" s="746">
        <v>9</v>
      </c>
      <c r="T82" s="746">
        <v>160</v>
      </c>
      <c r="U82" s="781" t="s">
        <v>1020</v>
      </c>
      <c r="V82" s="745" t="s">
        <v>1020</v>
      </c>
      <c r="W82" s="744"/>
      <c r="X82" s="743" t="s">
        <v>144</v>
      </c>
    </row>
    <row r="83" spans="1:24" s="737" customFormat="1" ht="15" customHeight="1">
      <c r="A83" s="741" t="s">
        <v>1075</v>
      </c>
      <c r="B83" s="741"/>
      <c r="C83" s="740"/>
      <c r="D83" s="740"/>
      <c r="E83" s="740"/>
      <c r="F83" s="740"/>
      <c r="G83" s="740"/>
      <c r="H83" s="740"/>
      <c r="I83" s="740"/>
      <c r="J83" s="740"/>
      <c r="K83" s="739"/>
      <c r="L83" s="738"/>
      <c r="M83" s="738"/>
      <c r="N83" s="738"/>
      <c r="O83" s="738"/>
      <c r="P83" s="738"/>
      <c r="Q83" s="738"/>
      <c r="R83" s="738"/>
      <c r="S83" s="738"/>
      <c r="T83" s="738"/>
      <c r="U83" s="738"/>
      <c r="V83" s="738"/>
    </row>
  </sheetData>
  <mergeCells count="34">
    <mergeCell ref="A1:D1"/>
    <mergeCell ref="A2:D2"/>
    <mergeCell ref="A76:B76"/>
    <mergeCell ref="W16:X16"/>
    <mergeCell ref="W26:X26"/>
    <mergeCell ref="W32:X32"/>
    <mergeCell ref="W42:X42"/>
    <mergeCell ref="W49:X49"/>
    <mergeCell ref="W70:X70"/>
    <mergeCell ref="W76:X76"/>
    <mergeCell ref="A70:B70"/>
    <mergeCell ref="A49:B49"/>
    <mergeCell ref="A3:X3"/>
    <mergeCell ref="W10:X10"/>
    <mergeCell ref="W60:X60"/>
    <mergeCell ref="A10:B10"/>
    <mergeCell ref="A60:B60"/>
    <mergeCell ref="A6:B8"/>
    <mergeCell ref="A16:B16"/>
    <mergeCell ref="A26:B26"/>
    <mergeCell ref="A32:B32"/>
    <mergeCell ref="A42:B42"/>
    <mergeCell ref="W6:X8"/>
    <mergeCell ref="K7:L7"/>
    <mergeCell ref="M7:N7"/>
    <mergeCell ref="O7:P7"/>
    <mergeCell ref="Q7:R7"/>
    <mergeCell ref="U7:V7"/>
    <mergeCell ref="C7:D7"/>
    <mergeCell ref="E7:F7"/>
    <mergeCell ref="G7:H7"/>
    <mergeCell ref="I7:J7"/>
    <mergeCell ref="C6:V6"/>
    <mergeCell ref="S7:T7"/>
  </mergeCells>
  <phoneticPr fontId="20"/>
  <printOptions horizontalCentered="1"/>
  <pageMargins left="0.62992125984251968" right="0.62992125984251968" top="0.74803149606299213" bottom="0.74803149606299213" header="0.31496062992125984" footer="0.31496062992125984"/>
  <headerFooter alignWithMargins="0"/>
  <colBreaks count="1" manualBreakCount="1">
    <brk id="12" min="2" max="82"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3"/>
  <sheetViews>
    <sheetView zoomScale="85" zoomScaleNormal="85" zoomScaleSheetLayoutView="85" workbookViewId="0">
      <selection activeCell="G7" sqref="G7:H7"/>
    </sheetView>
  </sheetViews>
  <sheetFormatPr defaultRowHeight="13.5"/>
  <cols>
    <col min="1" max="1" width="2.625" style="735" customWidth="1"/>
    <col min="2" max="2" width="15.625" style="735" customWidth="1"/>
    <col min="3" max="22" width="9.625" style="736" customWidth="1"/>
    <col min="23" max="23" width="2.625" style="735" customWidth="1"/>
    <col min="24" max="24" width="15.625" style="735" customWidth="1"/>
    <col min="25" max="16384" width="9" style="735"/>
  </cols>
  <sheetData>
    <row r="1" spans="1:24"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c r="W1" s="1762"/>
      <c r="X1" s="1762"/>
    </row>
    <row r="2" spans="1:24"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c r="W2" s="1762"/>
      <c r="X2" s="1762"/>
    </row>
    <row r="3" spans="1:24" ht="26.1" customHeight="1">
      <c r="A3" s="3249" t="s">
        <v>1134</v>
      </c>
      <c r="B3" s="3249"/>
      <c r="C3" s="3249"/>
      <c r="D3" s="3249"/>
      <c r="E3" s="3249"/>
      <c r="F3" s="3249"/>
      <c r="G3" s="3249"/>
      <c r="H3" s="3249"/>
      <c r="I3" s="3249"/>
      <c r="J3" s="3249"/>
      <c r="K3" s="3249"/>
      <c r="L3" s="3249"/>
      <c r="M3" s="3249"/>
      <c r="N3" s="3249"/>
      <c r="O3" s="3249"/>
      <c r="P3" s="3249"/>
      <c r="Q3" s="3249"/>
      <c r="R3" s="3249"/>
      <c r="S3" s="3249"/>
      <c r="T3" s="3249"/>
      <c r="U3" s="3249"/>
      <c r="V3" s="3249"/>
      <c r="W3" s="3249"/>
      <c r="X3" s="3249"/>
    </row>
    <row r="4" spans="1:24" ht="15" customHeight="1">
      <c r="A4" s="780"/>
      <c r="B4" s="780"/>
      <c r="C4" s="780"/>
      <c r="D4" s="780"/>
      <c r="E4" s="780"/>
      <c r="F4" s="780"/>
      <c r="G4" s="780"/>
      <c r="H4" s="780"/>
      <c r="I4" s="780"/>
      <c r="J4" s="780"/>
      <c r="K4" s="780"/>
      <c r="L4" s="780"/>
      <c r="M4" s="780"/>
      <c r="N4" s="780"/>
      <c r="O4" s="780"/>
      <c r="P4" s="780"/>
      <c r="Q4" s="780"/>
      <c r="R4" s="780"/>
      <c r="S4" s="780"/>
      <c r="T4" s="780"/>
      <c r="U4" s="780"/>
      <c r="V4" s="780"/>
      <c r="W4" s="780"/>
      <c r="X4" s="780"/>
    </row>
    <row r="5" spans="1:24" s="737" customFormat="1" ht="15" customHeight="1" thickBot="1">
      <c r="C5" s="777"/>
      <c r="D5" s="777"/>
      <c r="E5" s="777"/>
      <c r="F5" s="779"/>
      <c r="G5" s="779"/>
      <c r="H5" s="779"/>
      <c r="I5" s="779"/>
      <c r="J5" s="779"/>
      <c r="K5" s="779"/>
      <c r="L5" s="779"/>
      <c r="M5" s="777"/>
      <c r="N5" s="778"/>
      <c r="O5" s="777"/>
      <c r="P5" s="777"/>
      <c r="Q5" s="777"/>
      <c r="R5" s="777"/>
      <c r="S5" s="777"/>
      <c r="T5" s="777"/>
      <c r="U5" s="777"/>
      <c r="V5" s="777"/>
      <c r="X5" s="776" t="s">
        <v>1099</v>
      </c>
    </row>
    <row r="6" spans="1:24" s="742" customFormat="1" ht="18" customHeight="1" thickTop="1">
      <c r="A6" s="3242" t="s">
        <v>279</v>
      </c>
      <c r="B6" s="3250"/>
      <c r="C6" s="3254" t="s">
        <v>25</v>
      </c>
      <c r="D6" s="3255"/>
      <c r="E6" s="3263" t="s">
        <v>1098</v>
      </c>
      <c r="F6" s="3264"/>
      <c r="G6" s="3264"/>
      <c r="H6" s="3264"/>
      <c r="I6" s="3264"/>
      <c r="J6" s="3264"/>
      <c r="K6" s="3264"/>
      <c r="L6" s="3264"/>
      <c r="M6" s="3264"/>
      <c r="N6" s="3264"/>
      <c r="O6" s="3264"/>
      <c r="P6" s="3264"/>
      <c r="Q6" s="3264"/>
      <c r="R6" s="3264"/>
      <c r="S6" s="3264"/>
      <c r="T6" s="3264"/>
      <c r="U6" s="3264"/>
      <c r="V6" s="3265"/>
      <c r="W6" s="3241" t="s">
        <v>279</v>
      </c>
      <c r="X6" s="3242"/>
    </row>
    <row r="7" spans="1:24" s="742" customFormat="1" ht="32.1" customHeight="1">
      <c r="A7" s="3244"/>
      <c r="B7" s="3251"/>
      <c r="C7" s="3256"/>
      <c r="D7" s="3257"/>
      <c r="E7" s="3258" t="s">
        <v>1097</v>
      </c>
      <c r="F7" s="3259"/>
      <c r="G7" s="3260" t="s">
        <v>1096</v>
      </c>
      <c r="H7" s="3259"/>
      <c r="I7" s="3261" t="s">
        <v>1095</v>
      </c>
      <c r="J7" s="3258"/>
      <c r="K7" s="3261" t="s">
        <v>1094</v>
      </c>
      <c r="L7" s="3258"/>
      <c r="M7" s="3248" t="s">
        <v>1093</v>
      </c>
      <c r="N7" s="3248"/>
      <c r="O7" s="3247" t="s">
        <v>1092</v>
      </c>
      <c r="P7" s="3246"/>
      <c r="Q7" s="3248" t="s">
        <v>1091</v>
      </c>
      <c r="R7" s="3248"/>
      <c r="S7" s="3248" t="s">
        <v>1090</v>
      </c>
      <c r="T7" s="3248"/>
      <c r="U7" s="3248" t="s">
        <v>1089</v>
      </c>
      <c r="V7" s="3248"/>
      <c r="W7" s="3243"/>
      <c r="X7" s="3244"/>
    </row>
    <row r="8" spans="1:24" s="742" customFormat="1" ht="18" customHeight="1">
      <c r="A8" s="3252"/>
      <c r="B8" s="3253"/>
      <c r="C8" s="773" t="s">
        <v>1025</v>
      </c>
      <c r="D8" s="775" t="s">
        <v>1024</v>
      </c>
      <c r="E8" s="774" t="s">
        <v>1025</v>
      </c>
      <c r="F8" s="773" t="s">
        <v>1024</v>
      </c>
      <c r="G8" s="773" t="s">
        <v>1025</v>
      </c>
      <c r="H8" s="773" t="s">
        <v>1024</v>
      </c>
      <c r="I8" s="773" t="s">
        <v>1025</v>
      </c>
      <c r="J8" s="773" t="s">
        <v>1024</v>
      </c>
      <c r="K8" s="773" t="s">
        <v>1025</v>
      </c>
      <c r="L8" s="773" t="s">
        <v>1024</v>
      </c>
      <c r="M8" s="770" t="s">
        <v>1025</v>
      </c>
      <c r="N8" s="770" t="s">
        <v>1024</v>
      </c>
      <c r="O8" s="770" t="s">
        <v>1025</v>
      </c>
      <c r="P8" s="770" t="s">
        <v>1024</v>
      </c>
      <c r="Q8" s="770" t="s">
        <v>1025</v>
      </c>
      <c r="R8" s="770" t="s">
        <v>1024</v>
      </c>
      <c r="S8" s="770" t="s">
        <v>1025</v>
      </c>
      <c r="T8" s="770" t="s">
        <v>1024</v>
      </c>
      <c r="U8" s="770" t="s">
        <v>1025</v>
      </c>
      <c r="V8" s="770" t="s">
        <v>1024</v>
      </c>
      <c r="W8" s="3243"/>
      <c r="X8" s="3244"/>
    </row>
    <row r="9" spans="1:24" s="737" customFormat="1" ht="15" customHeight="1">
      <c r="A9" s="769"/>
      <c r="B9" s="768"/>
      <c r="C9" s="767"/>
      <c r="D9" s="766" t="s">
        <v>1088</v>
      </c>
      <c r="E9" s="765"/>
      <c r="F9" s="740" t="s">
        <v>1088</v>
      </c>
      <c r="G9" s="765"/>
      <c r="H9" s="740" t="s">
        <v>1088</v>
      </c>
      <c r="I9" s="765"/>
      <c r="J9" s="740" t="s">
        <v>1088</v>
      </c>
      <c r="K9" s="765"/>
      <c r="L9" s="740" t="s">
        <v>1088</v>
      </c>
      <c r="M9" s="763"/>
      <c r="N9" s="764" t="s">
        <v>1088</v>
      </c>
      <c r="O9" s="763"/>
      <c r="P9" s="764" t="s">
        <v>1088</v>
      </c>
      <c r="Q9" s="763"/>
      <c r="R9" s="764" t="s">
        <v>1088</v>
      </c>
      <c r="S9" s="763"/>
      <c r="T9" s="764" t="s">
        <v>1088</v>
      </c>
      <c r="U9" s="763"/>
      <c r="V9" s="762" t="s">
        <v>1088</v>
      </c>
      <c r="W9" s="761"/>
      <c r="X9" s="760"/>
    </row>
    <row r="10" spans="1:24" s="752" customFormat="1" ht="15" customHeight="1">
      <c r="A10" s="3280" t="s">
        <v>1133</v>
      </c>
      <c r="B10" s="3281"/>
      <c r="C10" s="795">
        <v>650</v>
      </c>
      <c r="D10" s="794">
        <v>4195</v>
      </c>
      <c r="E10" s="794">
        <v>1</v>
      </c>
      <c r="F10" s="794">
        <v>4</v>
      </c>
      <c r="G10" s="794">
        <v>649</v>
      </c>
      <c r="H10" s="794">
        <v>4191</v>
      </c>
      <c r="I10" s="794" t="s">
        <v>432</v>
      </c>
      <c r="J10" s="794" t="s">
        <v>432</v>
      </c>
      <c r="K10" s="794">
        <v>59</v>
      </c>
      <c r="L10" s="794">
        <v>374</v>
      </c>
      <c r="M10" s="794">
        <v>59</v>
      </c>
      <c r="N10" s="794">
        <v>442</v>
      </c>
      <c r="O10" s="794" t="s">
        <v>432</v>
      </c>
      <c r="P10" s="794" t="s">
        <v>432</v>
      </c>
      <c r="Q10" s="794">
        <v>3</v>
      </c>
      <c r="R10" s="794">
        <v>4</v>
      </c>
      <c r="S10" s="794">
        <v>16</v>
      </c>
      <c r="T10" s="794">
        <v>60</v>
      </c>
      <c r="U10" s="794">
        <v>179</v>
      </c>
      <c r="V10" s="793">
        <v>1108</v>
      </c>
      <c r="W10" s="3279" t="s">
        <v>1133</v>
      </c>
      <c r="X10" s="3278"/>
    </row>
    <row r="11" spans="1:24" s="742" customFormat="1" ht="15" customHeight="1">
      <c r="A11" s="804"/>
      <c r="B11" s="803" t="s">
        <v>88</v>
      </c>
      <c r="C11" s="788">
        <v>168</v>
      </c>
      <c r="D11" s="787">
        <v>750</v>
      </c>
      <c r="E11" s="787" t="s">
        <v>432</v>
      </c>
      <c r="F11" s="787" t="s">
        <v>432</v>
      </c>
      <c r="G11" s="787">
        <v>168</v>
      </c>
      <c r="H11" s="787">
        <v>750</v>
      </c>
      <c r="I11" s="787" t="s">
        <v>432</v>
      </c>
      <c r="J11" s="787" t="s">
        <v>432</v>
      </c>
      <c r="K11" s="787">
        <v>18</v>
      </c>
      <c r="L11" s="787">
        <v>82</v>
      </c>
      <c r="M11" s="787">
        <v>15</v>
      </c>
      <c r="N11" s="787">
        <v>62</v>
      </c>
      <c r="O11" s="787" t="s">
        <v>432</v>
      </c>
      <c r="P11" s="787" t="s">
        <v>432</v>
      </c>
      <c r="Q11" s="787">
        <v>2</v>
      </c>
      <c r="R11" s="787">
        <v>2</v>
      </c>
      <c r="S11" s="787">
        <v>5</v>
      </c>
      <c r="T11" s="787">
        <v>12</v>
      </c>
      <c r="U11" s="787">
        <v>50</v>
      </c>
      <c r="V11" s="786">
        <v>179</v>
      </c>
      <c r="W11" s="799"/>
      <c r="X11" s="798" t="s">
        <v>88</v>
      </c>
    </row>
    <row r="12" spans="1:24" s="752" customFormat="1" ht="15" customHeight="1">
      <c r="A12" s="804"/>
      <c r="B12" s="803" t="s">
        <v>87</v>
      </c>
      <c r="C12" s="788">
        <v>40</v>
      </c>
      <c r="D12" s="787">
        <v>452</v>
      </c>
      <c r="E12" s="787" t="s">
        <v>432</v>
      </c>
      <c r="F12" s="787" t="s">
        <v>432</v>
      </c>
      <c r="G12" s="787">
        <v>40</v>
      </c>
      <c r="H12" s="787">
        <v>452</v>
      </c>
      <c r="I12" s="787" t="s">
        <v>432</v>
      </c>
      <c r="J12" s="787" t="s">
        <v>432</v>
      </c>
      <c r="K12" s="787">
        <v>4</v>
      </c>
      <c r="L12" s="787">
        <v>8</v>
      </c>
      <c r="M12" s="787">
        <v>9</v>
      </c>
      <c r="N12" s="787">
        <v>61</v>
      </c>
      <c r="O12" s="787" t="s">
        <v>432</v>
      </c>
      <c r="P12" s="787" t="s">
        <v>432</v>
      </c>
      <c r="Q12" s="787" t="s">
        <v>432</v>
      </c>
      <c r="R12" s="787" t="s">
        <v>432</v>
      </c>
      <c r="S12" s="787">
        <v>1</v>
      </c>
      <c r="T12" s="787">
        <v>1</v>
      </c>
      <c r="U12" s="787">
        <v>8</v>
      </c>
      <c r="V12" s="786">
        <v>113</v>
      </c>
      <c r="W12" s="749"/>
      <c r="X12" s="798" t="s">
        <v>87</v>
      </c>
    </row>
    <row r="13" spans="1:24" s="742" customFormat="1" ht="15" customHeight="1">
      <c r="A13" s="804"/>
      <c r="B13" s="803" t="s">
        <v>86</v>
      </c>
      <c r="C13" s="788">
        <v>69</v>
      </c>
      <c r="D13" s="787">
        <v>599</v>
      </c>
      <c r="E13" s="787" t="s">
        <v>432</v>
      </c>
      <c r="F13" s="787" t="s">
        <v>432</v>
      </c>
      <c r="G13" s="787">
        <v>69</v>
      </c>
      <c r="H13" s="787">
        <v>599</v>
      </c>
      <c r="I13" s="787" t="s">
        <v>432</v>
      </c>
      <c r="J13" s="787" t="s">
        <v>432</v>
      </c>
      <c r="K13" s="787">
        <v>9</v>
      </c>
      <c r="L13" s="787">
        <v>83</v>
      </c>
      <c r="M13" s="787">
        <v>12</v>
      </c>
      <c r="N13" s="787">
        <v>191</v>
      </c>
      <c r="O13" s="787" t="s">
        <v>432</v>
      </c>
      <c r="P13" s="787" t="s">
        <v>432</v>
      </c>
      <c r="Q13" s="787" t="s">
        <v>432</v>
      </c>
      <c r="R13" s="787" t="s">
        <v>432</v>
      </c>
      <c r="S13" s="787">
        <v>3</v>
      </c>
      <c r="T13" s="787">
        <v>18</v>
      </c>
      <c r="U13" s="787">
        <v>14</v>
      </c>
      <c r="V13" s="786">
        <v>120</v>
      </c>
      <c r="W13" s="790"/>
      <c r="X13" s="798" t="s">
        <v>86</v>
      </c>
    </row>
    <row r="14" spans="1:24" s="742" customFormat="1" ht="15" customHeight="1">
      <c r="A14" s="804"/>
      <c r="B14" s="803" t="s">
        <v>85</v>
      </c>
      <c r="C14" s="788">
        <v>155</v>
      </c>
      <c r="D14" s="787">
        <v>868</v>
      </c>
      <c r="E14" s="787" t="s">
        <v>432</v>
      </c>
      <c r="F14" s="787" t="s">
        <v>432</v>
      </c>
      <c r="G14" s="787">
        <v>155</v>
      </c>
      <c r="H14" s="787">
        <v>868</v>
      </c>
      <c r="I14" s="787" t="s">
        <v>432</v>
      </c>
      <c r="J14" s="787" t="s">
        <v>432</v>
      </c>
      <c r="K14" s="787">
        <v>8</v>
      </c>
      <c r="L14" s="787">
        <v>37</v>
      </c>
      <c r="M14" s="787">
        <v>10</v>
      </c>
      <c r="N14" s="787">
        <v>56</v>
      </c>
      <c r="O14" s="787" t="s">
        <v>432</v>
      </c>
      <c r="P14" s="787" t="s">
        <v>432</v>
      </c>
      <c r="Q14" s="787" t="s">
        <v>432</v>
      </c>
      <c r="R14" s="787" t="s">
        <v>432</v>
      </c>
      <c r="S14" s="787">
        <v>2</v>
      </c>
      <c r="T14" s="787">
        <v>22</v>
      </c>
      <c r="U14" s="787">
        <v>43</v>
      </c>
      <c r="V14" s="786">
        <v>284</v>
      </c>
      <c r="W14" s="790"/>
      <c r="X14" s="798" t="s">
        <v>85</v>
      </c>
    </row>
    <row r="15" spans="1:24" s="742" customFormat="1" ht="15" customHeight="1">
      <c r="A15" s="804"/>
      <c r="B15" s="803" t="s">
        <v>84</v>
      </c>
      <c r="C15" s="788">
        <v>72</v>
      </c>
      <c r="D15" s="787">
        <v>580</v>
      </c>
      <c r="E15" s="787" t="s">
        <v>432</v>
      </c>
      <c r="F15" s="787" t="s">
        <v>432</v>
      </c>
      <c r="G15" s="787">
        <v>72</v>
      </c>
      <c r="H15" s="787">
        <v>580</v>
      </c>
      <c r="I15" s="787" t="s">
        <v>432</v>
      </c>
      <c r="J15" s="787" t="s">
        <v>432</v>
      </c>
      <c r="K15" s="787">
        <v>14</v>
      </c>
      <c r="L15" s="787">
        <v>106</v>
      </c>
      <c r="M15" s="787">
        <v>5</v>
      </c>
      <c r="N15" s="787">
        <v>27</v>
      </c>
      <c r="O15" s="787" t="s">
        <v>432</v>
      </c>
      <c r="P15" s="787" t="s">
        <v>432</v>
      </c>
      <c r="Q15" s="787">
        <v>1</v>
      </c>
      <c r="R15" s="787">
        <v>2</v>
      </c>
      <c r="S15" s="787">
        <v>3</v>
      </c>
      <c r="T15" s="787">
        <v>5</v>
      </c>
      <c r="U15" s="787">
        <v>14</v>
      </c>
      <c r="V15" s="786">
        <v>168</v>
      </c>
      <c r="W15" s="790"/>
      <c r="X15" s="798" t="s">
        <v>84</v>
      </c>
    </row>
    <row r="16" spans="1:24" s="742" customFormat="1" ht="15" customHeight="1">
      <c r="B16" s="803" t="s">
        <v>83</v>
      </c>
      <c r="C16" s="788">
        <v>62</v>
      </c>
      <c r="D16" s="787">
        <v>262</v>
      </c>
      <c r="E16" s="787" t="s">
        <v>432</v>
      </c>
      <c r="F16" s="787" t="s">
        <v>432</v>
      </c>
      <c r="G16" s="787">
        <v>62</v>
      </c>
      <c r="H16" s="787">
        <v>262</v>
      </c>
      <c r="I16" s="787" t="s">
        <v>432</v>
      </c>
      <c r="J16" s="787" t="s">
        <v>432</v>
      </c>
      <c r="K16" s="787">
        <v>5</v>
      </c>
      <c r="L16" s="787">
        <v>23</v>
      </c>
      <c r="M16" s="787">
        <v>6</v>
      </c>
      <c r="N16" s="787">
        <v>25</v>
      </c>
      <c r="O16" s="787" t="s">
        <v>432</v>
      </c>
      <c r="P16" s="787" t="s">
        <v>432</v>
      </c>
      <c r="Q16" s="787" t="s">
        <v>432</v>
      </c>
      <c r="R16" s="787" t="s">
        <v>432</v>
      </c>
      <c r="S16" s="787" t="s">
        <v>432</v>
      </c>
      <c r="T16" s="787" t="s">
        <v>432</v>
      </c>
      <c r="U16" s="787">
        <v>15</v>
      </c>
      <c r="V16" s="786">
        <v>47</v>
      </c>
      <c r="W16" s="807"/>
      <c r="X16" s="798" t="s">
        <v>83</v>
      </c>
    </row>
    <row r="17" spans="1:24" s="742" customFormat="1" ht="15" customHeight="1">
      <c r="A17" s="804"/>
      <c r="B17" s="803" t="s">
        <v>82</v>
      </c>
      <c r="C17" s="788">
        <v>84</v>
      </c>
      <c r="D17" s="787">
        <v>684</v>
      </c>
      <c r="E17" s="787">
        <v>1</v>
      </c>
      <c r="F17" s="787">
        <v>4</v>
      </c>
      <c r="G17" s="787">
        <v>83</v>
      </c>
      <c r="H17" s="787">
        <v>680</v>
      </c>
      <c r="I17" s="787" t="s">
        <v>432</v>
      </c>
      <c r="J17" s="787" t="s">
        <v>432</v>
      </c>
      <c r="K17" s="787">
        <v>1</v>
      </c>
      <c r="L17" s="787">
        <v>35</v>
      </c>
      <c r="M17" s="787">
        <v>2</v>
      </c>
      <c r="N17" s="787">
        <v>20</v>
      </c>
      <c r="O17" s="787" t="s">
        <v>432</v>
      </c>
      <c r="P17" s="787" t="s">
        <v>432</v>
      </c>
      <c r="Q17" s="787" t="s">
        <v>432</v>
      </c>
      <c r="R17" s="787" t="s">
        <v>432</v>
      </c>
      <c r="S17" s="787">
        <v>2</v>
      </c>
      <c r="T17" s="787">
        <v>2</v>
      </c>
      <c r="U17" s="787">
        <v>35</v>
      </c>
      <c r="V17" s="786">
        <v>197</v>
      </c>
      <c r="W17" s="790"/>
      <c r="X17" s="798" t="s">
        <v>82</v>
      </c>
    </row>
    <row r="18" spans="1:24" s="742" customFormat="1" ht="15" customHeight="1">
      <c r="A18" s="804"/>
      <c r="B18" s="803"/>
      <c r="C18" s="788" t="s">
        <v>431</v>
      </c>
      <c r="D18" s="787" t="s">
        <v>431</v>
      </c>
      <c r="E18" s="787" t="s">
        <v>431</v>
      </c>
      <c r="F18" s="787" t="s">
        <v>431</v>
      </c>
      <c r="G18" s="787" t="s">
        <v>431</v>
      </c>
      <c r="H18" s="787" t="s">
        <v>431</v>
      </c>
      <c r="I18" s="787" t="s">
        <v>431</v>
      </c>
      <c r="J18" s="787" t="s">
        <v>431</v>
      </c>
      <c r="K18" s="787" t="s">
        <v>431</v>
      </c>
      <c r="L18" s="787" t="s">
        <v>431</v>
      </c>
      <c r="M18" s="787" t="s">
        <v>431</v>
      </c>
      <c r="N18" s="787" t="s">
        <v>431</v>
      </c>
      <c r="O18" s="787" t="s">
        <v>431</v>
      </c>
      <c r="P18" s="787" t="s">
        <v>431</v>
      </c>
      <c r="Q18" s="787" t="s">
        <v>431</v>
      </c>
      <c r="R18" s="787" t="s">
        <v>431</v>
      </c>
      <c r="S18" s="787" t="s">
        <v>431</v>
      </c>
      <c r="T18" s="787" t="s">
        <v>431</v>
      </c>
      <c r="U18" s="787" t="s">
        <v>431</v>
      </c>
      <c r="V18" s="786" t="s">
        <v>431</v>
      </c>
      <c r="W18" s="790"/>
      <c r="X18" s="798"/>
    </row>
    <row r="19" spans="1:24" s="742" customFormat="1" ht="15" customHeight="1">
      <c r="A19" s="3280" t="s">
        <v>1132</v>
      </c>
      <c r="B19" s="3281"/>
      <c r="C19" s="795">
        <v>272</v>
      </c>
      <c r="D19" s="794">
        <v>3945</v>
      </c>
      <c r="E19" s="794">
        <v>1</v>
      </c>
      <c r="F19" s="794">
        <v>5</v>
      </c>
      <c r="G19" s="794">
        <v>271</v>
      </c>
      <c r="H19" s="794">
        <v>3940</v>
      </c>
      <c r="I19" s="794" t="s">
        <v>432</v>
      </c>
      <c r="J19" s="794" t="s">
        <v>432</v>
      </c>
      <c r="K19" s="794">
        <v>29</v>
      </c>
      <c r="L19" s="794">
        <v>147</v>
      </c>
      <c r="M19" s="794">
        <v>44</v>
      </c>
      <c r="N19" s="794">
        <v>162</v>
      </c>
      <c r="O19" s="794">
        <v>1</v>
      </c>
      <c r="P19" s="794">
        <v>2</v>
      </c>
      <c r="Q19" s="794">
        <v>1</v>
      </c>
      <c r="R19" s="794">
        <v>1</v>
      </c>
      <c r="S19" s="794">
        <v>21</v>
      </c>
      <c r="T19" s="794">
        <v>327</v>
      </c>
      <c r="U19" s="794">
        <v>53</v>
      </c>
      <c r="V19" s="793">
        <v>440</v>
      </c>
      <c r="W19" s="3279" t="s">
        <v>1132</v>
      </c>
      <c r="X19" s="3278"/>
    </row>
    <row r="20" spans="1:24" s="742" customFormat="1" ht="15" customHeight="1">
      <c r="A20" s="804"/>
      <c r="B20" s="803" t="s">
        <v>81</v>
      </c>
      <c r="C20" s="788">
        <v>58</v>
      </c>
      <c r="D20" s="787">
        <v>301</v>
      </c>
      <c r="E20" s="787" t="s">
        <v>432</v>
      </c>
      <c r="F20" s="787" t="s">
        <v>432</v>
      </c>
      <c r="G20" s="787">
        <v>58</v>
      </c>
      <c r="H20" s="787">
        <v>301</v>
      </c>
      <c r="I20" s="787" t="s">
        <v>432</v>
      </c>
      <c r="J20" s="787" t="s">
        <v>432</v>
      </c>
      <c r="K20" s="787">
        <v>7</v>
      </c>
      <c r="L20" s="787">
        <v>42</v>
      </c>
      <c r="M20" s="787">
        <v>19</v>
      </c>
      <c r="N20" s="787">
        <v>62</v>
      </c>
      <c r="O20" s="787">
        <v>1</v>
      </c>
      <c r="P20" s="787">
        <v>2</v>
      </c>
      <c r="Q20" s="787">
        <v>1</v>
      </c>
      <c r="R20" s="787">
        <v>1</v>
      </c>
      <c r="S20" s="787">
        <v>4</v>
      </c>
      <c r="T20" s="787">
        <v>8</v>
      </c>
      <c r="U20" s="787">
        <v>10</v>
      </c>
      <c r="V20" s="786">
        <v>60</v>
      </c>
      <c r="W20" s="790"/>
      <c r="X20" s="798" t="s">
        <v>81</v>
      </c>
    </row>
    <row r="21" spans="1:24" s="742" customFormat="1" ht="15" customHeight="1">
      <c r="A21" s="804"/>
      <c r="B21" s="803" t="s">
        <v>80</v>
      </c>
      <c r="C21" s="788">
        <v>64</v>
      </c>
      <c r="D21" s="787">
        <v>325</v>
      </c>
      <c r="E21" s="787" t="s">
        <v>432</v>
      </c>
      <c r="F21" s="787" t="s">
        <v>432</v>
      </c>
      <c r="G21" s="787">
        <v>64</v>
      </c>
      <c r="H21" s="787">
        <v>325</v>
      </c>
      <c r="I21" s="787" t="s">
        <v>432</v>
      </c>
      <c r="J21" s="787" t="s">
        <v>432</v>
      </c>
      <c r="K21" s="787">
        <v>6</v>
      </c>
      <c r="L21" s="787">
        <v>31</v>
      </c>
      <c r="M21" s="787">
        <v>9</v>
      </c>
      <c r="N21" s="787">
        <v>33</v>
      </c>
      <c r="O21" s="787" t="s">
        <v>432</v>
      </c>
      <c r="P21" s="787" t="s">
        <v>432</v>
      </c>
      <c r="Q21" s="787" t="s">
        <v>432</v>
      </c>
      <c r="R21" s="787" t="s">
        <v>432</v>
      </c>
      <c r="S21" s="787">
        <v>2</v>
      </c>
      <c r="T21" s="787">
        <v>12</v>
      </c>
      <c r="U21" s="787">
        <v>10</v>
      </c>
      <c r="V21" s="786">
        <v>29</v>
      </c>
      <c r="W21" s="799"/>
      <c r="X21" s="798" t="s">
        <v>80</v>
      </c>
    </row>
    <row r="22" spans="1:24" s="752" customFormat="1" ht="15" customHeight="1">
      <c r="A22" s="804"/>
      <c r="B22" s="803" t="s">
        <v>79</v>
      </c>
      <c r="C22" s="788">
        <v>58</v>
      </c>
      <c r="D22" s="787">
        <v>720</v>
      </c>
      <c r="E22" s="787" t="s">
        <v>432</v>
      </c>
      <c r="F22" s="787" t="s">
        <v>432</v>
      </c>
      <c r="G22" s="787">
        <v>58</v>
      </c>
      <c r="H22" s="787">
        <v>720</v>
      </c>
      <c r="I22" s="787" t="s">
        <v>432</v>
      </c>
      <c r="J22" s="787" t="s">
        <v>432</v>
      </c>
      <c r="K22" s="787">
        <v>8</v>
      </c>
      <c r="L22" s="787">
        <v>47</v>
      </c>
      <c r="M22" s="787">
        <v>7</v>
      </c>
      <c r="N22" s="787">
        <v>26</v>
      </c>
      <c r="O22" s="787" t="s">
        <v>432</v>
      </c>
      <c r="P22" s="787" t="s">
        <v>432</v>
      </c>
      <c r="Q22" s="787" t="s">
        <v>432</v>
      </c>
      <c r="R22" s="787" t="s">
        <v>432</v>
      </c>
      <c r="S22" s="787">
        <v>8</v>
      </c>
      <c r="T22" s="787">
        <v>215</v>
      </c>
      <c r="U22" s="787">
        <v>12</v>
      </c>
      <c r="V22" s="786">
        <v>133</v>
      </c>
      <c r="W22" s="749"/>
      <c r="X22" s="798" t="s">
        <v>79</v>
      </c>
    </row>
    <row r="23" spans="1:24" s="742" customFormat="1" ht="15" customHeight="1">
      <c r="A23" s="804"/>
      <c r="B23" s="803" t="s">
        <v>78</v>
      </c>
      <c r="C23" s="788">
        <v>44</v>
      </c>
      <c r="D23" s="787">
        <v>389</v>
      </c>
      <c r="E23" s="787">
        <v>1</v>
      </c>
      <c r="F23" s="787">
        <v>5</v>
      </c>
      <c r="G23" s="787">
        <v>43</v>
      </c>
      <c r="H23" s="787">
        <v>384</v>
      </c>
      <c r="I23" s="787" t="s">
        <v>432</v>
      </c>
      <c r="J23" s="787" t="s">
        <v>432</v>
      </c>
      <c r="K23" s="787">
        <v>6</v>
      </c>
      <c r="L23" s="787">
        <v>23</v>
      </c>
      <c r="M23" s="787">
        <v>3</v>
      </c>
      <c r="N23" s="787">
        <v>20</v>
      </c>
      <c r="O23" s="787" t="s">
        <v>432</v>
      </c>
      <c r="P23" s="787" t="s">
        <v>432</v>
      </c>
      <c r="Q23" s="787" t="s">
        <v>432</v>
      </c>
      <c r="R23" s="787" t="s">
        <v>432</v>
      </c>
      <c r="S23" s="787">
        <v>2</v>
      </c>
      <c r="T23" s="787">
        <v>2</v>
      </c>
      <c r="U23" s="787">
        <v>12</v>
      </c>
      <c r="V23" s="786">
        <v>137</v>
      </c>
      <c r="W23" s="790"/>
      <c r="X23" s="798" t="s">
        <v>78</v>
      </c>
    </row>
    <row r="24" spans="1:24" s="742" customFormat="1" ht="15" customHeight="1">
      <c r="A24" s="804"/>
      <c r="B24" s="803" t="s">
        <v>77</v>
      </c>
      <c r="C24" s="788">
        <v>34</v>
      </c>
      <c r="D24" s="787">
        <v>118</v>
      </c>
      <c r="E24" s="787" t="s">
        <v>432</v>
      </c>
      <c r="F24" s="787" t="s">
        <v>432</v>
      </c>
      <c r="G24" s="787">
        <v>34</v>
      </c>
      <c r="H24" s="787">
        <v>118</v>
      </c>
      <c r="I24" s="787" t="s">
        <v>432</v>
      </c>
      <c r="J24" s="787" t="s">
        <v>432</v>
      </c>
      <c r="K24" s="787">
        <v>1</v>
      </c>
      <c r="L24" s="787">
        <v>3</v>
      </c>
      <c r="M24" s="787">
        <v>5</v>
      </c>
      <c r="N24" s="787">
        <v>17</v>
      </c>
      <c r="O24" s="787" t="s">
        <v>432</v>
      </c>
      <c r="P24" s="787" t="s">
        <v>432</v>
      </c>
      <c r="Q24" s="787" t="s">
        <v>432</v>
      </c>
      <c r="R24" s="787" t="s">
        <v>432</v>
      </c>
      <c r="S24" s="787">
        <v>3</v>
      </c>
      <c r="T24" s="787">
        <v>5</v>
      </c>
      <c r="U24" s="787">
        <v>7</v>
      </c>
      <c r="V24" s="786">
        <v>45</v>
      </c>
      <c r="W24" s="790"/>
      <c r="X24" s="798" t="s">
        <v>77</v>
      </c>
    </row>
    <row r="25" spans="1:24" s="742" customFormat="1" ht="15" customHeight="1">
      <c r="A25" s="804"/>
      <c r="B25" s="803" t="s">
        <v>76</v>
      </c>
      <c r="C25" s="788">
        <v>14</v>
      </c>
      <c r="D25" s="787">
        <v>2092</v>
      </c>
      <c r="E25" s="787" t="s">
        <v>432</v>
      </c>
      <c r="F25" s="787" t="s">
        <v>432</v>
      </c>
      <c r="G25" s="787">
        <v>14</v>
      </c>
      <c r="H25" s="787">
        <v>2092</v>
      </c>
      <c r="I25" s="787" t="s">
        <v>432</v>
      </c>
      <c r="J25" s="787" t="s">
        <v>432</v>
      </c>
      <c r="K25" s="787">
        <v>1</v>
      </c>
      <c r="L25" s="787">
        <v>1</v>
      </c>
      <c r="M25" s="787">
        <v>1</v>
      </c>
      <c r="N25" s="787">
        <v>4</v>
      </c>
      <c r="O25" s="787" t="s">
        <v>432</v>
      </c>
      <c r="P25" s="787" t="s">
        <v>432</v>
      </c>
      <c r="Q25" s="787" t="s">
        <v>432</v>
      </c>
      <c r="R25" s="787" t="s">
        <v>432</v>
      </c>
      <c r="S25" s="787">
        <v>2</v>
      </c>
      <c r="T25" s="787">
        <v>85</v>
      </c>
      <c r="U25" s="787">
        <v>2</v>
      </c>
      <c r="V25" s="786">
        <v>36</v>
      </c>
      <c r="W25" s="790"/>
      <c r="X25" s="798" t="s">
        <v>76</v>
      </c>
    </row>
    <row r="26" spans="1:24" s="742" customFormat="1" ht="15" customHeight="1">
      <c r="A26" s="806"/>
      <c r="B26" s="803"/>
      <c r="C26" s="788" t="s">
        <v>431</v>
      </c>
      <c r="D26" s="787" t="s">
        <v>431</v>
      </c>
      <c r="E26" s="787" t="s">
        <v>431</v>
      </c>
      <c r="F26" s="787" t="s">
        <v>431</v>
      </c>
      <c r="G26" s="787" t="s">
        <v>431</v>
      </c>
      <c r="H26" s="787" t="s">
        <v>431</v>
      </c>
      <c r="I26" s="787" t="s">
        <v>431</v>
      </c>
      <c r="J26" s="787" t="s">
        <v>431</v>
      </c>
      <c r="K26" s="787" t="s">
        <v>431</v>
      </c>
      <c r="L26" s="787" t="s">
        <v>431</v>
      </c>
      <c r="M26" s="787" t="s">
        <v>431</v>
      </c>
      <c r="N26" s="787" t="s">
        <v>431</v>
      </c>
      <c r="O26" s="787" t="s">
        <v>431</v>
      </c>
      <c r="P26" s="787" t="s">
        <v>431</v>
      </c>
      <c r="Q26" s="787" t="s">
        <v>431</v>
      </c>
      <c r="R26" s="787" t="s">
        <v>431</v>
      </c>
      <c r="S26" s="787" t="s">
        <v>431</v>
      </c>
      <c r="T26" s="787" t="s">
        <v>431</v>
      </c>
      <c r="U26" s="787" t="s">
        <v>431</v>
      </c>
      <c r="V26" s="786" t="s">
        <v>431</v>
      </c>
      <c r="W26" s="805"/>
      <c r="X26" s="798"/>
    </row>
    <row r="27" spans="1:24" s="742" customFormat="1" ht="15" customHeight="1">
      <c r="A27" s="3280" t="s">
        <v>1131</v>
      </c>
      <c r="B27" s="3281"/>
      <c r="C27" s="795">
        <v>689</v>
      </c>
      <c r="D27" s="794">
        <v>5645</v>
      </c>
      <c r="E27" s="794" t="s">
        <v>432</v>
      </c>
      <c r="F27" s="794" t="s">
        <v>432</v>
      </c>
      <c r="G27" s="794">
        <v>689</v>
      </c>
      <c r="H27" s="794">
        <v>5645</v>
      </c>
      <c r="I27" s="794" t="s">
        <v>432</v>
      </c>
      <c r="J27" s="794" t="s">
        <v>432</v>
      </c>
      <c r="K27" s="794">
        <v>40</v>
      </c>
      <c r="L27" s="794">
        <v>192</v>
      </c>
      <c r="M27" s="794">
        <v>54</v>
      </c>
      <c r="N27" s="794">
        <v>328</v>
      </c>
      <c r="O27" s="794" t="s">
        <v>432</v>
      </c>
      <c r="P27" s="794" t="s">
        <v>432</v>
      </c>
      <c r="Q27" s="794">
        <v>5</v>
      </c>
      <c r="R27" s="794">
        <v>6</v>
      </c>
      <c r="S27" s="794">
        <v>26</v>
      </c>
      <c r="T27" s="794">
        <v>1137</v>
      </c>
      <c r="U27" s="794">
        <v>163</v>
      </c>
      <c r="V27" s="793">
        <v>1160</v>
      </c>
      <c r="W27" s="3279" t="s">
        <v>1130</v>
      </c>
      <c r="X27" s="3278"/>
    </row>
    <row r="28" spans="1:24" s="759" customFormat="1" ht="15" customHeight="1">
      <c r="A28" s="804"/>
      <c r="B28" s="803" t="s">
        <v>75</v>
      </c>
      <c r="C28" s="788">
        <v>60</v>
      </c>
      <c r="D28" s="787">
        <v>1588</v>
      </c>
      <c r="E28" s="787" t="s">
        <v>432</v>
      </c>
      <c r="F28" s="787" t="s">
        <v>432</v>
      </c>
      <c r="G28" s="787">
        <v>60</v>
      </c>
      <c r="H28" s="787">
        <v>1588</v>
      </c>
      <c r="I28" s="787" t="s">
        <v>432</v>
      </c>
      <c r="J28" s="787" t="s">
        <v>432</v>
      </c>
      <c r="K28" s="787">
        <v>3</v>
      </c>
      <c r="L28" s="787">
        <v>9</v>
      </c>
      <c r="M28" s="787">
        <v>13</v>
      </c>
      <c r="N28" s="787">
        <v>73</v>
      </c>
      <c r="O28" s="787" t="s">
        <v>432</v>
      </c>
      <c r="P28" s="787" t="s">
        <v>432</v>
      </c>
      <c r="Q28" s="787" t="s">
        <v>432</v>
      </c>
      <c r="R28" s="787" t="s">
        <v>432</v>
      </c>
      <c r="S28" s="787">
        <v>5</v>
      </c>
      <c r="T28" s="787">
        <v>939</v>
      </c>
      <c r="U28" s="787">
        <v>15</v>
      </c>
      <c r="V28" s="786">
        <v>195</v>
      </c>
      <c r="W28" s="749"/>
      <c r="X28" s="798" t="s">
        <v>75</v>
      </c>
    </row>
    <row r="29" spans="1:24" s="742" customFormat="1" ht="15" customHeight="1">
      <c r="A29" s="804"/>
      <c r="B29" s="803" t="s">
        <v>74</v>
      </c>
      <c r="C29" s="788">
        <v>100</v>
      </c>
      <c r="D29" s="787">
        <v>631</v>
      </c>
      <c r="E29" s="787" t="s">
        <v>432</v>
      </c>
      <c r="F29" s="787" t="s">
        <v>432</v>
      </c>
      <c r="G29" s="787">
        <v>100</v>
      </c>
      <c r="H29" s="787">
        <v>631</v>
      </c>
      <c r="I29" s="787" t="s">
        <v>432</v>
      </c>
      <c r="J29" s="787" t="s">
        <v>432</v>
      </c>
      <c r="K29" s="787">
        <v>5</v>
      </c>
      <c r="L29" s="787">
        <v>21</v>
      </c>
      <c r="M29" s="787">
        <v>12</v>
      </c>
      <c r="N29" s="787">
        <v>120</v>
      </c>
      <c r="O29" s="787" t="s">
        <v>432</v>
      </c>
      <c r="P29" s="787" t="s">
        <v>432</v>
      </c>
      <c r="Q29" s="787" t="s">
        <v>432</v>
      </c>
      <c r="R29" s="787" t="s">
        <v>432</v>
      </c>
      <c r="S29" s="787">
        <v>3</v>
      </c>
      <c r="T29" s="787">
        <v>6</v>
      </c>
      <c r="U29" s="787">
        <v>20</v>
      </c>
      <c r="V29" s="786">
        <v>190</v>
      </c>
      <c r="W29" s="790"/>
      <c r="X29" s="798" t="s">
        <v>74</v>
      </c>
    </row>
    <row r="30" spans="1:24" s="742" customFormat="1" ht="15" customHeight="1">
      <c r="A30" s="804"/>
      <c r="B30" s="803" t="s">
        <v>73</v>
      </c>
      <c r="C30" s="788">
        <v>94</v>
      </c>
      <c r="D30" s="787">
        <v>653</v>
      </c>
      <c r="E30" s="787" t="s">
        <v>432</v>
      </c>
      <c r="F30" s="787" t="s">
        <v>432</v>
      </c>
      <c r="G30" s="787">
        <v>94</v>
      </c>
      <c r="H30" s="787">
        <v>653</v>
      </c>
      <c r="I30" s="787" t="s">
        <v>432</v>
      </c>
      <c r="J30" s="787" t="s">
        <v>432</v>
      </c>
      <c r="K30" s="787">
        <v>8</v>
      </c>
      <c r="L30" s="787">
        <v>27</v>
      </c>
      <c r="M30" s="787">
        <v>11</v>
      </c>
      <c r="N30" s="787">
        <v>29</v>
      </c>
      <c r="O30" s="787" t="s">
        <v>432</v>
      </c>
      <c r="P30" s="787" t="s">
        <v>432</v>
      </c>
      <c r="Q30" s="787">
        <v>1</v>
      </c>
      <c r="R30" s="787">
        <v>1</v>
      </c>
      <c r="S30" s="787">
        <v>3</v>
      </c>
      <c r="T30" s="787">
        <v>34</v>
      </c>
      <c r="U30" s="787">
        <v>23</v>
      </c>
      <c r="V30" s="786">
        <v>99</v>
      </c>
      <c r="W30" s="790"/>
      <c r="X30" s="798" t="s">
        <v>73</v>
      </c>
    </row>
    <row r="31" spans="1:24" s="742" customFormat="1" ht="15" customHeight="1">
      <c r="A31" s="804"/>
      <c r="B31" s="803" t="s">
        <v>72</v>
      </c>
      <c r="C31" s="788">
        <v>97</v>
      </c>
      <c r="D31" s="787">
        <v>494</v>
      </c>
      <c r="E31" s="787" t="s">
        <v>432</v>
      </c>
      <c r="F31" s="787" t="s">
        <v>432</v>
      </c>
      <c r="G31" s="787">
        <v>97</v>
      </c>
      <c r="H31" s="787">
        <v>494</v>
      </c>
      <c r="I31" s="787" t="s">
        <v>432</v>
      </c>
      <c r="J31" s="787" t="s">
        <v>432</v>
      </c>
      <c r="K31" s="787">
        <v>14</v>
      </c>
      <c r="L31" s="787">
        <v>56</v>
      </c>
      <c r="M31" s="787">
        <v>9</v>
      </c>
      <c r="N31" s="787">
        <v>61</v>
      </c>
      <c r="O31" s="787" t="s">
        <v>432</v>
      </c>
      <c r="P31" s="787" t="s">
        <v>432</v>
      </c>
      <c r="Q31" s="787">
        <v>3</v>
      </c>
      <c r="R31" s="787">
        <v>4</v>
      </c>
      <c r="S31" s="787">
        <v>4</v>
      </c>
      <c r="T31" s="787">
        <v>21</v>
      </c>
      <c r="U31" s="787">
        <v>21</v>
      </c>
      <c r="V31" s="786">
        <v>86</v>
      </c>
      <c r="W31" s="790"/>
      <c r="X31" s="798" t="s">
        <v>72</v>
      </c>
    </row>
    <row r="32" spans="1:24" s="742" customFormat="1" ht="15" customHeight="1">
      <c r="A32" s="806"/>
      <c r="B32" s="803" t="s">
        <v>71</v>
      </c>
      <c r="C32" s="788">
        <v>159</v>
      </c>
      <c r="D32" s="787">
        <v>649</v>
      </c>
      <c r="E32" s="787" t="s">
        <v>432</v>
      </c>
      <c r="F32" s="787" t="s">
        <v>432</v>
      </c>
      <c r="G32" s="787">
        <v>159</v>
      </c>
      <c r="H32" s="787">
        <v>649</v>
      </c>
      <c r="I32" s="787" t="s">
        <v>432</v>
      </c>
      <c r="J32" s="787" t="s">
        <v>432</v>
      </c>
      <c r="K32" s="787">
        <v>6</v>
      </c>
      <c r="L32" s="787">
        <v>17</v>
      </c>
      <c r="M32" s="787">
        <v>7</v>
      </c>
      <c r="N32" s="787">
        <v>37</v>
      </c>
      <c r="O32" s="787" t="s">
        <v>432</v>
      </c>
      <c r="P32" s="787" t="s">
        <v>432</v>
      </c>
      <c r="Q32" s="787" t="s">
        <v>432</v>
      </c>
      <c r="R32" s="787" t="s">
        <v>432</v>
      </c>
      <c r="S32" s="787">
        <v>6</v>
      </c>
      <c r="T32" s="787">
        <v>46</v>
      </c>
      <c r="U32" s="787">
        <v>27</v>
      </c>
      <c r="V32" s="786">
        <v>208</v>
      </c>
      <c r="W32" s="805"/>
      <c r="X32" s="798" t="s">
        <v>71</v>
      </c>
    </row>
    <row r="33" spans="1:24" s="742" customFormat="1" ht="15" customHeight="1">
      <c r="A33" s="804"/>
      <c r="B33" s="803" t="s">
        <v>70</v>
      </c>
      <c r="C33" s="788">
        <v>179</v>
      </c>
      <c r="D33" s="787">
        <v>1630</v>
      </c>
      <c r="E33" s="787" t="s">
        <v>432</v>
      </c>
      <c r="F33" s="787" t="s">
        <v>432</v>
      </c>
      <c r="G33" s="787">
        <v>179</v>
      </c>
      <c r="H33" s="787">
        <v>1630</v>
      </c>
      <c r="I33" s="787" t="s">
        <v>432</v>
      </c>
      <c r="J33" s="787" t="s">
        <v>432</v>
      </c>
      <c r="K33" s="787">
        <v>4</v>
      </c>
      <c r="L33" s="787">
        <v>62</v>
      </c>
      <c r="M33" s="787">
        <v>2</v>
      </c>
      <c r="N33" s="787">
        <v>8</v>
      </c>
      <c r="O33" s="787" t="s">
        <v>432</v>
      </c>
      <c r="P33" s="787" t="s">
        <v>432</v>
      </c>
      <c r="Q33" s="787">
        <v>1</v>
      </c>
      <c r="R33" s="787">
        <v>1</v>
      </c>
      <c r="S33" s="787">
        <v>5</v>
      </c>
      <c r="T33" s="787">
        <v>91</v>
      </c>
      <c r="U33" s="787">
        <v>57</v>
      </c>
      <c r="V33" s="786">
        <v>382</v>
      </c>
      <c r="W33" s="790"/>
      <c r="X33" s="798" t="s">
        <v>70</v>
      </c>
    </row>
    <row r="34" spans="1:24" s="742" customFormat="1" ht="15" customHeight="1">
      <c r="A34" s="804"/>
      <c r="B34" s="803"/>
      <c r="C34" s="788" t="s">
        <v>431</v>
      </c>
      <c r="D34" s="787" t="s">
        <v>431</v>
      </c>
      <c r="E34" s="787" t="s">
        <v>431</v>
      </c>
      <c r="F34" s="787" t="s">
        <v>431</v>
      </c>
      <c r="G34" s="787" t="s">
        <v>431</v>
      </c>
      <c r="H34" s="787" t="s">
        <v>431</v>
      </c>
      <c r="I34" s="787" t="s">
        <v>431</v>
      </c>
      <c r="J34" s="787" t="s">
        <v>431</v>
      </c>
      <c r="K34" s="787" t="s">
        <v>431</v>
      </c>
      <c r="L34" s="787" t="s">
        <v>431</v>
      </c>
      <c r="M34" s="787" t="s">
        <v>431</v>
      </c>
      <c r="N34" s="787" t="s">
        <v>431</v>
      </c>
      <c r="O34" s="787" t="s">
        <v>431</v>
      </c>
      <c r="P34" s="787" t="s">
        <v>431</v>
      </c>
      <c r="Q34" s="787" t="s">
        <v>431</v>
      </c>
      <c r="R34" s="787" t="s">
        <v>431</v>
      </c>
      <c r="S34" s="787" t="s">
        <v>431</v>
      </c>
      <c r="T34" s="787" t="s">
        <v>431</v>
      </c>
      <c r="U34" s="787" t="s">
        <v>431</v>
      </c>
      <c r="V34" s="786" t="s">
        <v>431</v>
      </c>
      <c r="W34" s="799"/>
      <c r="X34" s="798"/>
    </row>
    <row r="35" spans="1:24" s="752" customFormat="1" ht="15" customHeight="1">
      <c r="A35" s="3280" t="s">
        <v>69</v>
      </c>
      <c r="B35" s="3281"/>
      <c r="C35" s="795">
        <v>1</v>
      </c>
      <c r="D35" s="794">
        <v>21</v>
      </c>
      <c r="E35" s="794" t="s">
        <v>432</v>
      </c>
      <c r="F35" s="794" t="s">
        <v>432</v>
      </c>
      <c r="G35" s="794">
        <v>1</v>
      </c>
      <c r="H35" s="794">
        <v>21</v>
      </c>
      <c r="I35" s="794" t="s">
        <v>432</v>
      </c>
      <c r="J35" s="794" t="s">
        <v>432</v>
      </c>
      <c r="K35" s="794" t="s">
        <v>432</v>
      </c>
      <c r="L35" s="794" t="s">
        <v>432</v>
      </c>
      <c r="M35" s="794" t="s">
        <v>432</v>
      </c>
      <c r="N35" s="794" t="s">
        <v>432</v>
      </c>
      <c r="O35" s="794" t="s">
        <v>432</v>
      </c>
      <c r="P35" s="794" t="s">
        <v>432</v>
      </c>
      <c r="Q35" s="794" t="s">
        <v>432</v>
      </c>
      <c r="R35" s="794" t="s">
        <v>432</v>
      </c>
      <c r="S35" s="794" t="s">
        <v>432</v>
      </c>
      <c r="T35" s="794" t="s">
        <v>432</v>
      </c>
      <c r="U35" s="794" t="s">
        <v>432</v>
      </c>
      <c r="V35" s="793" t="s">
        <v>432</v>
      </c>
      <c r="W35" s="3279" t="s">
        <v>69</v>
      </c>
      <c r="X35" s="3278"/>
    </row>
    <row r="36" spans="1:24" s="742" customFormat="1" ht="15" customHeight="1">
      <c r="A36" s="804"/>
      <c r="B36" s="803"/>
      <c r="C36" s="788" t="s">
        <v>431</v>
      </c>
      <c r="D36" s="787" t="s">
        <v>431</v>
      </c>
      <c r="E36" s="787" t="s">
        <v>431</v>
      </c>
      <c r="F36" s="787" t="s">
        <v>431</v>
      </c>
      <c r="G36" s="787" t="s">
        <v>431</v>
      </c>
      <c r="H36" s="787" t="s">
        <v>431</v>
      </c>
      <c r="I36" s="787" t="s">
        <v>431</v>
      </c>
      <c r="J36" s="787" t="s">
        <v>431</v>
      </c>
      <c r="K36" s="787" t="s">
        <v>431</v>
      </c>
      <c r="L36" s="787" t="s">
        <v>431</v>
      </c>
      <c r="M36" s="787" t="s">
        <v>431</v>
      </c>
      <c r="N36" s="787" t="s">
        <v>431</v>
      </c>
      <c r="O36" s="787" t="s">
        <v>431</v>
      </c>
      <c r="P36" s="787" t="s">
        <v>431</v>
      </c>
      <c r="Q36" s="787" t="s">
        <v>431</v>
      </c>
      <c r="R36" s="787" t="s">
        <v>431</v>
      </c>
      <c r="S36" s="787" t="s">
        <v>431</v>
      </c>
      <c r="T36" s="787" t="s">
        <v>431</v>
      </c>
      <c r="U36" s="787" t="s">
        <v>431</v>
      </c>
      <c r="V36" s="786" t="s">
        <v>431</v>
      </c>
      <c r="W36" s="790"/>
      <c r="X36" s="798"/>
    </row>
    <row r="37" spans="1:24" s="742" customFormat="1" ht="15" customHeight="1">
      <c r="A37" s="3280" t="s">
        <v>1129</v>
      </c>
      <c r="B37" s="3281"/>
      <c r="C37" s="795">
        <v>908</v>
      </c>
      <c r="D37" s="794">
        <v>7172</v>
      </c>
      <c r="E37" s="794">
        <v>1</v>
      </c>
      <c r="F37" s="794">
        <v>8</v>
      </c>
      <c r="G37" s="794">
        <v>907</v>
      </c>
      <c r="H37" s="794">
        <v>7164</v>
      </c>
      <c r="I37" s="794" t="s">
        <v>432</v>
      </c>
      <c r="J37" s="794" t="s">
        <v>432</v>
      </c>
      <c r="K37" s="794">
        <v>52</v>
      </c>
      <c r="L37" s="794">
        <v>218</v>
      </c>
      <c r="M37" s="794">
        <v>65</v>
      </c>
      <c r="N37" s="794">
        <v>399</v>
      </c>
      <c r="O37" s="794" t="s">
        <v>432</v>
      </c>
      <c r="P37" s="794" t="s">
        <v>432</v>
      </c>
      <c r="Q37" s="794">
        <v>5</v>
      </c>
      <c r="R37" s="794">
        <v>11</v>
      </c>
      <c r="S37" s="794">
        <v>20</v>
      </c>
      <c r="T37" s="794">
        <v>295</v>
      </c>
      <c r="U37" s="794">
        <v>230</v>
      </c>
      <c r="V37" s="793">
        <v>1642</v>
      </c>
      <c r="W37" s="3279" t="s">
        <v>1129</v>
      </c>
      <c r="X37" s="3278"/>
    </row>
    <row r="38" spans="1:24" s="742" customFormat="1" ht="15" customHeight="1">
      <c r="A38" s="804"/>
      <c r="B38" s="803" t="s">
        <v>68</v>
      </c>
      <c r="C38" s="788">
        <v>395</v>
      </c>
      <c r="D38" s="787">
        <v>3674</v>
      </c>
      <c r="E38" s="787" t="s">
        <v>432</v>
      </c>
      <c r="F38" s="787" t="s">
        <v>432</v>
      </c>
      <c r="G38" s="787">
        <v>395</v>
      </c>
      <c r="H38" s="787">
        <v>3674</v>
      </c>
      <c r="I38" s="787" t="s">
        <v>432</v>
      </c>
      <c r="J38" s="787" t="s">
        <v>432</v>
      </c>
      <c r="K38" s="787">
        <v>4</v>
      </c>
      <c r="L38" s="787">
        <v>9</v>
      </c>
      <c r="M38" s="787">
        <v>8</v>
      </c>
      <c r="N38" s="787">
        <v>100</v>
      </c>
      <c r="O38" s="787" t="s">
        <v>432</v>
      </c>
      <c r="P38" s="787" t="s">
        <v>432</v>
      </c>
      <c r="Q38" s="787" t="s">
        <v>432</v>
      </c>
      <c r="R38" s="787" t="s">
        <v>432</v>
      </c>
      <c r="S38" s="787">
        <v>3</v>
      </c>
      <c r="T38" s="787">
        <v>21</v>
      </c>
      <c r="U38" s="787">
        <v>104</v>
      </c>
      <c r="V38" s="786">
        <v>1003</v>
      </c>
      <c r="W38" s="790"/>
      <c r="X38" s="798" t="s">
        <v>68</v>
      </c>
    </row>
    <row r="39" spans="1:24" s="742" customFormat="1" ht="15" customHeight="1">
      <c r="A39" s="804"/>
      <c r="B39" s="803" t="s">
        <v>67</v>
      </c>
      <c r="C39" s="788">
        <v>81</v>
      </c>
      <c r="D39" s="787">
        <v>611</v>
      </c>
      <c r="E39" s="787" t="s">
        <v>432</v>
      </c>
      <c r="F39" s="787" t="s">
        <v>432</v>
      </c>
      <c r="G39" s="787">
        <v>81</v>
      </c>
      <c r="H39" s="787">
        <v>611</v>
      </c>
      <c r="I39" s="787" t="s">
        <v>432</v>
      </c>
      <c r="J39" s="787" t="s">
        <v>432</v>
      </c>
      <c r="K39" s="787">
        <v>3</v>
      </c>
      <c r="L39" s="787">
        <v>11</v>
      </c>
      <c r="M39" s="787">
        <v>3</v>
      </c>
      <c r="N39" s="787">
        <v>9</v>
      </c>
      <c r="O39" s="787" t="s">
        <v>432</v>
      </c>
      <c r="P39" s="787" t="s">
        <v>432</v>
      </c>
      <c r="Q39" s="787" t="s">
        <v>432</v>
      </c>
      <c r="R39" s="787" t="s">
        <v>432</v>
      </c>
      <c r="S39" s="787">
        <v>2</v>
      </c>
      <c r="T39" s="787">
        <v>2</v>
      </c>
      <c r="U39" s="787">
        <v>20</v>
      </c>
      <c r="V39" s="786">
        <v>128</v>
      </c>
      <c r="W39" s="790"/>
      <c r="X39" s="798" t="s">
        <v>67</v>
      </c>
    </row>
    <row r="40" spans="1:24" s="742" customFormat="1" ht="15" customHeight="1">
      <c r="A40" s="804"/>
      <c r="B40" s="803" t="s">
        <v>66</v>
      </c>
      <c r="C40" s="788">
        <v>145</v>
      </c>
      <c r="D40" s="787">
        <v>749</v>
      </c>
      <c r="E40" s="787" t="s">
        <v>432</v>
      </c>
      <c r="F40" s="787" t="s">
        <v>432</v>
      </c>
      <c r="G40" s="787">
        <v>145</v>
      </c>
      <c r="H40" s="787">
        <v>749</v>
      </c>
      <c r="I40" s="787" t="s">
        <v>432</v>
      </c>
      <c r="J40" s="787" t="s">
        <v>432</v>
      </c>
      <c r="K40" s="787">
        <v>9</v>
      </c>
      <c r="L40" s="787">
        <v>61</v>
      </c>
      <c r="M40" s="787">
        <v>4</v>
      </c>
      <c r="N40" s="787">
        <v>11</v>
      </c>
      <c r="O40" s="787" t="s">
        <v>432</v>
      </c>
      <c r="P40" s="787" t="s">
        <v>432</v>
      </c>
      <c r="Q40" s="787" t="s">
        <v>432</v>
      </c>
      <c r="R40" s="787" t="s">
        <v>432</v>
      </c>
      <c r="S40" s="787">
        <v>3</v>
      </c>
      <c r="T40" s="787">
        <v>28</v>
      </c>
      <c r="U40" s="787">
        <v>43</v>
      </c>
      <c r="V40" s="786">
        <v>178</v>
      </c>
      <c r="W40" s="799"/>
      <c r="X40" s="798" t="s">
        <v>66</v>
      </c>
    </row>
    <row r="41" spans="1:24" s="752" customFormat="1" ht="15" customHeight="1">
      <c r="A41" s="804"/>
      <c r="B41" s="803" t="s">
        <v>65</v>
      </c>
      <c r="C41" s="788">
        <v>70</v>
      </c>
      <c r="D41" s="787">
        <v>538</v>
      </c>
      <c r="E41" s="787" t="s">
        <v>432</v>
      </c>
      <c r="F41" s="787" t="s">
        <v>432</v>
      </c>
      <c r="G41" s="787">
        <v>70</v>
      </c>
      <c r="H41" s="787">
        <v>538</v>
      </c>
      <c r="I41" s="787" t="s">
        <v>432</v>
      </c>
      <c r="J41" s="787" t="s">
        <v>432</v>
      </c>
      <c r="K41" s="787">
        <v>10</v>
      </c>
      <c r="L41" s="787">
        <v>33</v>
      </c>
      <c r="M41" s="787">
        <v>9</v>
      </c>
      <c r="N41" s="787">
        <v>34</v>
      </c>
      <c r="O41" s="787" t="s">
        <v>432</v>
      </c>
      <c r="P41" s="787" t="s">
        <v>432</v>
      </c>
      <c r="Q41" s="787">
        <v>2</v>
      </c>
      <c r="R41" s="787">
        <v>2</v>
      </c>
      <c r="S41" s="787">
        <v>1</v>
      </c>
      <c r="T41" s="787">
        <v>1</v>
      </c>
      <c r="U41" s="787">
        <v>16</v>
      </c>
      <c r="V41" s="786">
        <v>85</v>
      </c>
      <c r="W41" s="749"/>
      <c r="X41" s="798" t="s">
        <v>65</v>
      </c>
    </row>
    <row r="42" spans="1:24" s="742" customFormat="1" ht="15" customHeight="1">
      <c r="A42" s="806"/>
      <c r="B42" s="803" t="s">
        <v>64</v>
      </c>
      <c r="C42" s="788">
        <v>78</v>
      </c>
      <c r="D42" s="787">
        <v>508</v>
      </c>
      <c r="E42" s="787">
        <v>1</v>
      </c>
      <c r="F42" s="787">
        <v>8</v>
      </c>
      <c r="G42" s="787">
        <v>77</v>
      </c>
      <c r="H42" s="787">
        <v>500</v>
      </c>
      <c r="I42" s="787" t="s">
        <v>432</v>
      </c>
      <c r="J42" s="787" t="s">
        <v>432</v>
      </c>
      <c r="K42" s="787">
        <v>6</v>
      </c>
      <c r="L42" s="787">
        <v>23</v>
      </c>
      <c r="M42" s="787">
        <v>24</v>
      </c>
      <c r="N42" s="787">
        <v>162</v>
      </c>
      <c r="O42" s="787" t="s">
        <v>432</v>
      </c>
      <c r="P42" s="787" t="s">
        <v>432</v>
      </c>
      <c r="Q42" s="787">
        <v>1</v>
      </c>
      <c r="R42" s="787">
        <v>2</v>
      </c>
      <c r="S42" s="787">
        <v>3</v>
      </c>
      <c r="T42" s="787">
        <v>116</v>
      </c>
      <c r="U42" s="787">
        <v>17</v>
      </c>
      <c r="V42" s="786">
        <v>65</v>
      </c>
      <c r="W42" s="805"/>
      <c r="X42" s="798" t="s">
        <v>64</v>
      </c>
    </row>
    <row r="43" spans="1:24" s="742" customFormat="1" ht="15" customHeight="1">
      <c r="A43" s="804"/>
      <c r="B43" s="803" t="s">
        <v>63</v>
      </c>
      <c r="C43" s="788">
        <v>54</v>
      </c>
      <c r="D43" s="787">
        <v>310</v>
      </c>
      <c r="E43" s="787" t="s">
        <v>432</v>
      </c>
      <c r="F43" s="787" t="s">
        <v>432</v>
      </c>
      <c r="G43" s="787">
        <v>54</v>
      </c>
      <c r="H43" s="787">
        <v>310</v>
      </c>
      <c r="I43" s="787" t="s">
        <v>432</v>
      </c>
      <c r="J43" s="787" t="s">
        <v>432</v>
      </c>
      <c r="K43" s="787">
        <v>8</v>
      </c>
      <c r="L43" s="787">
        <v>34</v>
      </c>
      <c r="M43" s="787">
        <v>5</v>
      </c>
      <c r="N43" s="787">
        <v>14</v>
      </c>
      <c r="O43" s="787" t="s">
        <v>432</v>
      </c>
      <c r="P43" s="787" t="s">
        <v>432</v>
      </c>
      <c r="Q43" s="787" t="s">
        <v>432</v>
      </c>
      <c r="R43" s="787" t="s">
        <v>432</v>
      </c>
      <c r="S43" s="787" t="s">
        <v>432</v>
      </c>
      <c r="T43" s="787" t="s">
        <v>432</v>
      </c>
      <c r="U43" s="787">
        <v>10</v>
      </c>
      <c r="V43" s="786">
        <v>48</v>
      </c>
      <c r="W43" s="790"/>
      <c r="X43" s="798" t="s">
        <v>63</v>
      </c>
    </row>
    <row r="44" spans="1:24" s="742" customFormat="1" ht="15" customHeight="1">
      <c r="A44" s="804"/>
      <c r="B44" s="803" t="s">
        <v>62</v>
      </c>
      <c r="C44" s="788">
        <v>60</v>
      </c>
      <c r="D44" s="787">
        <v>550</v>
      </c>
      <c r="E44" s="787" t="s">
        <v>432</v>
      </c>
      <c r="F44" s="787" t="s">
        <v>432</v>
      </c>
      <c r="G44" s="787">
        <v>60</v>
      </c>
      <c r="H44" s="787">
        <v>550</v>
      </c>
      <c r="I44" s="787" t="s">
        <v>432</v>
      </c>
      <c r="J44" s="787" t="s">
        <v>432</v>
      </c>
      <c r="K44" s="787">
        <v>9</v>
      </c>
      <c r="L44" s="787">
        <v>39</v>
      </c>
      <c r="M44" s="787">
        <v>7</v>
      </c>
      <c r="N44" s="787">
        <v>38</v>
      </c>
      <c r="O44" s="787" t="s">
        <v>432</v>
      </c>
      <c r="P44" s="787" t="s">
        <v>432</v>
      </c>
      <c r="Q44" s="787">
        <v>1</v>
      </c>
      <c r="R44" s="787">
        <v>1</v>
      </c>
      <c r="S44" s="787">
        <v>4</v>
      </c>
      <c r="T44" s="787">
        <v>8</v>
      </c>
      <c r="U44" s="787">
        <v>12</v>
      </c>
      <c r="V44" s="786">
        <v>91</v>
      </c>
      <c r="W44" s="799"/>
      <c r="X44" s="798" t="s">
        <v>62</v>
      </c>
    </row>
    <row r="45" spans="1:24" s="752" customFormat="1" ht="15" customHeight="1">
      <c r="A45" s="804"/>
      <c r="B45" s="803" t="s">
        <v>61</v>
      </c>
      <c r="C45" s="788">
        <v>25</v>
      </c>
      <c r="D45" s="787">
        <v>232</v>
      </c>
      <c r="E45" s="787" t="s">
        <v>432</v>
      </c>
      <c r="F45" s="787" t="s">
        <v>432</v>
      </c>
      <c r="G45" s="787">
        <v>25</v>
      </c>
      <c r="H45" s="787">
        <v>232</v>
      </c>
      <c r="I45" s="787" t="s">
        <v>432</v>
      </c>
      <c r="J45" s="787" t="s">
        <v>432</v>
      </c>
      <c r="K45" s="787">
        <v>3</v>
      </c>
      <c r="L45" s="787">
        <v>8</v>
      </c>
      <c r="M45" s="787">
        <v>5</v>
      </c>
      <c r="N45" s="787">
        <v>31</v>
      </c>
      <c r="O45" s="787" t="s">
        <v>432</v>
      </c>
      <c r="P45" s="787" t="s">
        <v>432</v>
      </c>
      <c r="Q45" s="787">
        <v>1</v>
      </c>
      <c r="R45" s="787">
        <v>6</v>
      </c>
      <c r="S45" s="787">
        <v>4</v>
      </c>
      <c r="T45" s="787">
        <v>119</v>
      </c>
      <c r="U45" s="787">
        <v>8</v>
      </c>
      <c r="V45" s="786">
        <v>44</v>
      </c>
      <c r="W45" s="749"/>
      <c r="X45" s="798" t="s">
        <v>61</v>
      </c>
    </row>
    <row r="46" spans="1:24" s="742" customFormat="1" ht="15" customHeight="1">
      <c r="A46" s="804"/>
      <c r="B46" s="803"/>
      <c r="C46" s="788" t="s">
        <v>431</v>
      </c>
      <c r="D46" s="787" t="s">
        <v>431</v>
      </c>
      <c r="E46" s="787" t="s">
        <v>431</v>
      </c>
      <c r="F46" s="787" t="s">
        <v>431</v>
      </c>
      <c r="G46" s="787" t="s">
        <v>431</v>
      </c>
      <c r="H46" s="787" t="s">
        <v>431</v>
      </c>
      <c r="I46" s="787" t="s">
        <v>431</v>
      </c>
      <c r="J46" s="787" t="s">
        <v>431</v>
      </c>
      <c r="K46" s="787" t="s">
        <v>431</v>
      </c>
      <c r="L46" s="787" t="s">
        <v>431</v>
      </c>
      <c r="M46" s="787" t="s">
        <v>431</v>
      </c>
      <c r="N46" s="787" t="s">
        <v>431</v>
      </c>
      <c r="O46" s="787" t="s">
        <v>431</v>
      </c>
      <c r="P46" s="787" t="s">
        <v>431</v>
      </c>
      <c r="Q46" s="787" t="s">
        <v>431</v>
      </c>
      <c r="R46" s="787" t="s">
        <v>431</v>
      </c>
      <c r="S46" s="787" t="s">
        <v>431</v>
      </c>
      <c r="T46" s="787" t="s">
        <v>431</v>
      </c>
      <c r="U46" s="787" t="s">
        <v>431</v>
      </c>
      <c r="V46" s="786" t="s">
        <v>431</v>
      </c>
      <c r="W46" s="790"/>
      <c r="X46" s="798"/>
    </row>
    <row r="47" spans="1:24" s="742" customFormat="1" ht="15" customHeight="1">
      <c r="A47" s="3280" t="s">
        <v>1128</v>
      </c>
      <c r="B47" s="3281"/>
      <c r="C47" s="795">
        <v>411</v>
      </c>
      <c r="D47" s="794">
        <v>3416</v>
      </c>
      <c r="E47" s="794" t="s">
        <v>432</v>
      </c>
      <c r="F47" s="794" t="s">
        <v>432</v>
      </c>
      <c r="G47" s="794">
        <v>411</v>
      </c>
      <c r="H47" s="794">
        <v>3416</v>
      </c>
      <c r="I47" s="794" t="s">
        <v>432</v>
      </c>
      <c r="J47" s="794" t="s">
        <v>432</v>
      </c>
      <c r="K47" s="794">
        <v>77</v>
      </c>
      <c r="L47" s="794">
        <v>483</v>
      </c>
      <c r="M47" s="794">
        <v>63</v>
      </c>
      <c r="N47" s="794">
        <v>282</v>
      </c>
      <c r="O47" s="794" t="s">
        <v>432</v>
      </c>
      <c r="P47" s="794" t="s">
        <v>432</v>
      </c>
      <c r="Q47" s="794">
        <v>2</v>
      </c>
      <c r="R47" s="794">
        <v>4</v>
      </c>
      <c r="S47" s="794">
        <v>33</v>
      </c>
      <c r="T47" s="794">
        <v>324</v>
      </c>
      <c r="U47" s="794">
        <v>82</v>
      </c>
      <c r="V47" s="793">
        <v>755</v>
      </c>
      <c r="W47" s="3279" t="s">
        <v>1128</v>
      </c>
      <c r="X47" s="3278"/>
    </row>
    <row r="48" spans="1:24" s="742" customFormat="1" ht="15" customHeight="1">
      <c r="A48" s="804"/>
      <c r="B48" s="803" t="s">
        <v>60</v>
      </c>
      <c r="C48" s="788">
        <v>87</v>
      </c>
      <c r="D48" s="787">
        <v>908</v>
      </c>
      <c r="E48" s="787" t="s">
        <v>432</v>
      </c>
      <c r="F48" s="787" t="s">
        <v>432</v>
      </c>
      <c r="G48" s="787">
        <v>87</v>
      </c>
      <c r="H48" s="787">
        <v>908</v>
      </c>
      <c r="I48" s="787" t="s">
        <v>432</v>
      </c>
      <c r="J48" s="787" t="s">
        <v>432</v>
      </c>
      <c r="K48" s="787">
        <v>18</v>
      </c>
      <c r="L48" s="787">
        <v>84</v>
      </c>
      <c r="M48" s="787">
        <v>13</v>
      </c>
      <c r="N48" s="787">
        <v>43</v>
      </c>
      <c r="O48" s="787" t="s">
        <v>432</v>
      </c>
      <c r="P48" s="787" t="s">
        <v>432</v>
      </c>
      <c r="Q48" s="787" t="s">
        <v>432</v>
      </c>
      <c r="R48" s="787" t="s">
        <v>432</v>
      </c>
      <c r="S48" s="787">
        <v>6</v>
      </c>
      <c r="T48" s="787">
        <v>16</v>
      </c>
      <c r="U48" s="787">
        <v>14</v>
      </c>
      <c r="V48" s="786">
        <v>115</v>
      </c>
      <c r="W48" s="790"/>
      <c r="X48" s="798" t="s">
        <v>60</v>
      </c>
    </row>
    <row r="49" spans="1:24" s="742" customFormat="1" ht="15" customHeight="1">
      <c r="A49" s="806"/>
      <c r="B49" s="803" t="s">
        <v>59</v>
      </c>
      <c r="C49" s="788">
        <v>73</v>
      </c>
      <c r="D49" s="787">
        <v>652</v>
      </c>
      <c r="E49" s="787" t="s">
        <v>432</v>
      </c>
      <c r="F49" s="787" t="s">
        <v>432</v>
      </c>
      <c r="G49" s="787">
        <v>73</v>
      </c>
      <c r="H49" s="787">
        <v>652</v>
      </c>
      <c r="I49" s="787" t="s">
        <v>432</v>
      </c>
      <c r="J49" s="787" t="s">
        <v>432</v>
      </c>
      <c r="K49" s="787">
        <v>17</v>
      </c>
      <c r="L49" s="787">
        <v>111</v>
      </c>
      <c r="M49" s="787">
        <v>9</v>
      </c>
      <c r="N49" s="787">
        <v>21</v>
      </c>
      <c r="O49" s="787" t="s">
        <v>432</v>
      </c>
      <c r="P49" s="787" t="s">
        <v>432</v>
      </c>
      <c r="Q49" s="787" t="s">
        <v>432</v>
      </c>
      <c r="R49" s="787" t="s">
        <v>432</v>
      </c>
      <c r="S49" s="787">
        <v>6</v>
      </c>
      <c r="T49" s="787">
        <v>80</v>
      </c>
      <c r="U49" s="787">
        <v>17</v>
      </c>
      <c r="V49" s="786">
        <v>294</v>
      </c>
      <c r="W49" s="805"/>
      <c r="X49" s="798" t="s">
        <v>59</v>
      </c>
    </row>
    <row r="50" spans="1:24" s="742" customFormat="1" ht="15" customHeight="1">
      <c r="A50" s="804"/>
      <c r="B50" s="803" t="s">
        <v>58</v>
      </c>
      <c r="C50" s="788">
        <v>107</v>
      </c>
      <c r="D50" s="787">
        <v>989</v>
      </c>
      <c r="E50" s="787" t="s">
        <v>432</v>
      </c>
      <c r="F50" s="787" t="s">
        <v>432</v>
      </c>
      <c r="G50" s="787">
        <v>107</v>
      </c>
      <c r="H50" s="787">
        <v>989</v>
      </c>
      <c r="I50" s="787" t="s">
        <v>432</v>
      </c>
      <c r="J50" s="787" t="s">
        <v>432</v>
      </c>
      <c r="K50" s="787">
        <v>18</v>
      </c>
      <c r="L50" s="787">
        <v>166</v>
      </c>
      <c r="M50" s="787">
        <v>17</v>
      </c>
      <c r="N50" s="787">
        <v>79</v>
      </c>
      <c r="O50" s="787" t="s">
        <v>432</v>
      </c>
      <c r="P50" s="787" t="s">
        <v>432</v>
      </c>
      <c r="Q50" s="787">
        <v>1</v>
      </c>
      <c r="R50" s="787">
        <v>2</v>
      </c>
      <c r="S50" s="787">
        <v>11</v>
      </c>
      <c r="T50" s="787">
        <v>81</v>
      </c>
      <c r="U50" s="787">
        <v>19</v>
      </c>
      <c r="V50" s="786">
        <v>153</v>
      </c>
      <c r="W50" s="790"/>
      <c r="X50" s="798" t="s">
        <v>58</v>
      </c>
    </row>
    <row r="51" spans="1:24" s="742" customFormat="1" ht="15" customHeight="1">
      <c r="A51" s="804"/>
      <c r="B51" s="803" t="s">
        <v>57</v>
      </c>
      <c r="C51" s="788">
        <v>82</v>
      </c>
      <c r="D51" s="787">
        <v>449</v>
      </c>
      <c r="E51" s="787" t="s">
        <v>432</v>
      </c>
      <c r="F51" s="787" t="s">
        <v>432</v>
      </c>
      <c r="G51" s="787">
        <v>82</v>
      </c>
      <c r="H51" s="787">
        <v>449</v>
      </c>
      <c r="I51" s="787" t="s">
        <v>432</v>
      </c>
      <c r="J51" s="787" t="s">
        <v>432</v>
      </c>
      <c r="K51" s="787">
        <v>16</v>
      </c>
      <c r="L51" s="787">
        <v>85</v>
      </c>
      <c r="M51" s="787">
        <v>14</v>
      </c>
      <c r="N51" s="787">
        <v>70</v>
      </c>
      <c r="O51" s="787" t="s">
        <v>432</v>
      </c>
      <c r="P51" s="787" t="s">
        <v>432</v>
      </c>
      <c r="Q51" s="787" t="s">
        <v>432</v>
      </c>
      <c r="R51" s="787" t="s">
        <v>432</v>
      </c>
      <c r="S51" s="787">
        <v>3</v>
      </c>
      <c r="T51" s="787">
        <v>49</v>
      </c>
      <c r="U51" s="787">
        <v>17</v>
      </c>
      <c r="V51" s="786">
        <v>117</v>
      </c>
      <c r="W51" s="790"/>
      <c r="X51" s="798" t="s">
        <v>57</v>
      </c>
    </row>
    <row r="52" spans="1:24" s="742" customFormat="1" ht="15" customHeight="1">
      <c r="A52" s="804"/>
      <c r="B52" s="803" t="s">
        <v>56</v>
      </c>
      <c r="C52" s="788">
        <v>62</v>
      </c>
      <c r="D52" s="787">
        <v>418</v>
      </c>
      <c r="E52" s="787" t="s">
        <v>432</v>
      </c>
      <c r="F52" s="787" t="s">
        <v>432</v>
      </c>
      <c r="G52" s="787">
        <v>62</v>
      </c>
      <c r="H52" s="787">
        <v>418</v>
      </c>
      <c r="I52" s="787" t="s">
        <v>432</v>
      </c>
      <c r="J52" s="787" t="s">
        <v>432</v>
      </c>
      <c r="K52" s="787">
        <v>8</v>
      </c>
      <c r="L52" s="787">
        <v>37</v>
      </c>
      <c r="M52" s="787">
        <v>10</v>
      </c>
      <c r="N52" s="787">
        <v>69</v>
      </c>
      <c r="O52" s="787" t="s">
        <v>432</v>
      </c>
      <c r="P52" s="787" t="s">
        <v>432</v>
      </c>
      <c r="Q52" s="787">
        <v>1</v>
      </c>
      <c r="R52" s="787">
        <v>2</v>
      </c>
      <c r="S52" s="787">
        <v>7</v>
      </c>
      <c r="T52" s="787">
        <v>98</v>
      </c>
      <c r="U52" s="787">
        <v>15</v>
      </c>
      <c r="V52" s="786">
        <v>76</v>
      </c>
      <c r="W52" s="790"/>
      <c r="X52" s="798" t="s">
        <v>56</v>
      </c>
    </row>
    <row r="53" spans="1:24" s="742" customFormat="1" ht="15" customHeight="1">
      <c r="A53" s="804"/>
      <c r="B53" s="803"/>
      <c r="C53" s="788" t="s">
        <v>431</v>
      </c>
      <c r="D53" s="787" t="s">
        <v>431</v>
      </c>
      <c r="E53" s="787" t="s">
        <v>431</v>
      </c>
      <c r="F53" s="787" t="s">
        <v>431</v>
      </c>
      <c r="G53" s="787" t="s">
        <v>431</v>
      </c>
      <c r="H53" s="787" t="s">
        <v>431</v>
      </c>
      <c r="I53" s="787" t="s">
        <v>431</v>
      </c>
      <c r="J53" s="787" t="s">
        <v>431</v>
      </c>
      <c r="K53" s="787" t="s">
        <v>431</v>
      </c>
      <c r="L53" s="787" t="s">
        <v>431</v>
      </c>
      <c r="M53" s="787" t="s">
        <v>431</v>
      </c>
      <c r="N53" s="787" t="s">
        <v>431</v>
      </c>
      <c r="O53" s="787" t="s">
        <v>431</v>
      </c>
      <c r="P53" s="787" t="s">
        <v>431</v>
      </c>
      <c r="Q53" s="787" t="s">
        <v>431</v>
      </c>
      <c r="R53" s="787" t="s">
        <v>431</v>
      </c>
      <c r="S53" s="787" t="s">
        <v>431</v>
      </c>
      <c r="T53" s="787" t="s">
        <v>431</v>
      </c>
      <c r="U53" s="787" t="s">
        <v>431</v>
      </c>
      <c r="V53" s="786" t="s">
        <v>431</v>
      </c>
      <c r="W53" s="790"/>
      <c r="X53" s="798"/>
    </row>
    <row r="54" spans="1:24" s="742" customFormat="1" ht="15" customHeight="1">
      <c r="A54" s="3280" t="s">
        <v>55</v>
      </c>
      <c r="B54" s="3281"/>
      <c r="C54" s="795">
        <v>3</v>
      </c>
      <c r="D54" s="794">
        <v>33</v>
      </c>
      <c r="E54" s="794" t="s">
        <v>432</v>
      </c>
      <c r="F54" s="794" t="s">
        <v>432</v>
      </c>
      <c r="G54" s="794">
        <v>3</v>
      </c>
      <c r="H54" s="794">
        <v>33</v>
      </c>
      <c r="I54" s="794" t="s">
        <v>432</v>
      </c>
      <c r="J54" s="794" t="s">
        <v>432</v>
      </c>
      <c r="K54" s="794" t="s">
        <v>432</v>
      </c>
      <c r="L54" s="794" t="s">
        <v>432</v>
      </c>
      <c r="M54" s="794" t="s">
        <v>432</v>
      </c>
      <c r="N54" s="794" t="s">
        <v>432</v>
      </c>
      <c r="O54" s="794" t="s">
        <v>432</v>
      </c>
      <c r="P54" s="794" t="s">
        <v>432</v>
      </c>
      <c r="Q54" s="794" t="s">
        <v>432</v>
      </c>
      <c r="R54" s="794" t="s">
        <v>432</v>
      </c>
      <c r="S54" s="794" t="s">
        <v>432</v>
      </c>
      <c r="T54" s="794" t="s">
        <v>432</v>
      </c>
      <c r="U54" s="794">
        <v>1</v>
      </c>
      <c r="V54" s="793">
        <v>7</v>
      </c>
      <c r="W54" s="3279" t="s">
        <v>55</v>
      </c>
      <c r="X54" s="3278"/>
    </row>
    <row r="55" spans="1:24" s="752" customFormat="1" ht="15" customHeight="1">
      <c r="A55" s="804"/>
      <c r="B55" s="803"/>
      <c r="C55" s="788" t="s">
        <v>431</v>
      </c>
      <c r="D55" s="787" t="s">
        <v>431</v>
      </c>
      <c r="E55" s="787" t="s">
        <v>431</v>
      </c>
      <c r="F55" s="787" t="s">
        <v>431</v>
      </c>
      <c r="G55" s="787" t="s">
        <v>431</v>
      </c>
      <c r="H55" s="787" t="s">
        <v>431</v>
      </c>
      <c r="I55" s="787" t="s">
        <v>431</v>
      </c>
      <c r="J55" s="787" t="s">
        <v>431</v>
      </c>
      <c r="K55" s="787" t="s">
        <v>431</v>
      </c>
      <c r="L55" s="787" t="s">
        <v>431</v>
      </c>
      <c r="M55" s="787" t="s">
        <v>431</v>
      </c>
      <c r="N55" s="787" t="s">
        <v>431</v>
      </c>
      <c r="O55" s="787" t="s">
        <v>431</v>
      </c>
      <c r="P55" s="787" t="s">
        <v>431</v>
      </c>
      <c r="Q55" s="787" t="s">
        <v>431</v>
      </c>
      <c r="R55" s="787" t="s">
        <v>431</v>
      </c>
      <c r="S55" s="787" t="s">
        <v>431</v>
      </c>
      <c r="T55" s="787" t="s">
        <v>431</v>
      </c>
      <c r="U55" s="787" t="s">
        <v>431</v>
      </c>
      <c r="V55" s="786" t="s">
        <v>431</v>
      </c>
      <c r="W55" s="749"/>
      <c r="X55" s="798"/>
    </row>
    <row r="56" spans="1:24" s="742" customFormat="1" ht="15" customHeight="1">
      <c r="A56" s="3280" t="s">
        <v>1127</v>
      </c>
      <c r="B56" s="3281"/>
      <c r="C56" s="795">
        <v>214</v>
      </c>
      <c r="D56" s="794">
        <v>1198</v>
      </c>
      <c r="E56" s="794">
        <v>1</v>
      </c>
      <c r="F56" s="794">
        <v>2</v>
      </c>
      <c r="G56" s="794">
        <v>213</v>
      </c>
      <c r="H56" s="794">
        <v>1196</v>
      </c>
      <c r="I56" s="794" t="s">
        <v>432</v>
      </c>
      <c r="J56" s="794" t="s">
        <v>432</v>
      </c>
      <c r="K56" s="794">
        <v>37</v>
      </c>
      <c r="L56" s="794">
        <v>207</v>
      </c>
      <c r="M56" s="794">
        <v>14</v>
      </c>
      <c r="N56" s="794">
        <v>64</v>
      </c>
      <c r="O56" s="794" t="s">
        <v>432</v>
      </c>
      <c r="P56" s="794" t="s">
        <v>432</v>
      </c>
      <c r="Q56" s="794" t="s">
        <v>432</v>
      </c>
      <c r="R56" s="794" t="s">
        <v>432</v>
      </c>
      <c r="S56" s="794">
        <v>9</v>
      </c>
      <c r="T56" s="794">
        <v>76</v>
      </c>
      <c r="U56" s="794">
        <v>46</v>
      </c>
      <c r="V56" s="793">
        <v>202</v>
      </c>
      <c r="W56" s="3279" t="s">
        <v>1127</v>
      </c>
      <c r="X56" s="3278"/>
    </row>
    <row r="57" spans="1:24" s="742" customFormat="1" ht="15" customHeight="1">
      <c r="A57" s="804"/>
      <c r="B57" s="803" t="s">
        <v>54</v>
      </c>
      <c r="C57" s="788">
        <v>54</v>
      </c>
      <c r="D57" s="787">
        <v>231</v>
      </c>
      <c r="E57" s="787" t="s">
        <v>432</v>
      </c>
      <c r="F57" s="787" t="s">
        <v>432</v>
      </c>
      <c r="G57" s="787">
        <v>54</v>
      </c>
      <c r="H57" s="787">
        <v>231</v>
      </c>
      <c r="I57" s="787" t="s">
        <v>432</v>
      </c>
      <c r="J57" s="787" t="s">
        <v>432</v>
      </c>
      <c r="K57" s="787">
        <v>10</v>
      </c>
      <c r="L57" s="787">
        <v>62</v>
      </c>
      <c r="M57" s="787">
        <v>1</v>
      </c>
      <c r="N57" s="787">
        <v>2</v>
      </c>
      <c r="O57" s="787" t="s">
        <v>432</v>
      </c>
      <c r="P57" s="787" t="s">
        <v>432</v>
      </c>
      <c r="Q57" s="787" t="s">
        <v>432</v>
      </c>
      <c r="R57" s="787" t="s">
        <v>432</v>
      </c>
      <c r="S57" s="787">
        <v>1</v>
      </c>
      <c r="T57" s="787">
        <v>2</v>
      </c>
      <c r="U57" s="787">
        <v>12</v>
      </c>
      <c r="V57" s="786">
        <v>42</v>
      </c>
      <c r="W57" s="790"/>
      <c r="X57" s="798" t="s">
        <v>54</v>
      </c>
    </row>
    <row r="58" spans="1:24" s="742" customFormat="1" ht="15" customHeight="1">
      <c r="A58" s="804"/>
      <c r="B58" s="803" t="s">
        <v>53</v>
      </c>
      <c r="C58" s="788">
        <v>37</v>
      </c>
      <c r="D58" s="787">
        <v>330</v>
      </c>
      <c r="E58" s="787" t="s">
        <v>432</v>
      </c>
      <c r="F58" s="787" t="s">
        <v>432</v>
      </c>
      <c r="G58" s="787">
        <v>37</v>
      </c>
      <c r="H58" s="787">
        <v>330</v>
      </c>
      <c r="I58" s="787" t="s">
        <v>432</v>
      </c>
      <c r="J58" s="787" t="s">
        <v>432</v>
      </c>
      <c r="K58" s="787">
        <v>5</v>
      </c>
      <c r="L58" s="787">
        <v>11</v>
      </c>
      <c r="M58" s="787" t="s">
        <v>432</v>
      </c>
      <c r="N58" s="787" t="s">
        <v>432</v>
      </c>
      <c r="O58" s="787" t="s">
        <v>432</v>
      </c>
      <c r="P58" s="787" t="s">
        <v>432</v>
      </c>
      <c r="Q58" s="787" t="s">
        <v>432</v>
      </c>
      <c r="R58" s="787" t="s">
        <v>432</v>
      </c>
      <c r="S58" s="787">
        <v>2</v>
      </c>
      <c r="T58" s="787">
        <v>50</v>
      </c>
      <c r="U58" s="787">
        <v>8</v>
      </c>
      <c r="V58" s="786">
        <v>40</v>
      </c>
      <c r="W58" s="790"/>
      <c r="X58" s="798" t="s">
        <v>53</v>
      </c>
    </row>
    <row r="59" spans="1:24" s="742" customFormat="1" ht="15" customHeight="1">
      <c r="A59" s="804"/>
      <c r="B59" s="803" t="s">
        <v>52</v>
      </c>
      <c r="C59" s="788">
        <v>44</v>
      </c>
      <c r="D59" s="787">
        <v>271</v>
      </c>
      <c r="E59" s="787" t="s">
        <v>432</v>
      </c>
      <c r="F59" s="787" t="s">
        <v>432</v>
      </c>
      <c r="G59" s="787">
        <v>44</v>
      </c>
      <c r="H59" s="787">
        <v>271</v>
      </c>
      <c r="I59" s="787" t="s">
        <v>432</v>
      </c>
      <c r="J59" s="787" t="s">
        <v>432</v>
      </c>
      <c r="K59" s="787">
        <v>8</v>
      </c>
      <c r="L59" s="787">
        <v>43</v>
      </c>
      <c r="M59" s="787">
        <v>4</v>
      </c>
      <c r="N59" s="787">
        <v>10</v>
      </c>
      <c r="O59" s="787" t="s">
        <v>432</v>
      </c>
      <c r="P59" s="787" t="s">
        <v>432</v>
      </c>
      <c r="Q59" s="787" t="s">
        <v>432</v>
      </c>
      <c r="R59" s="787" t="s">
        <v>432</v>
      </c>
      <c r="S59" s="787" t="s">
        <v>432</v>
      </c>
      <c r="T59" s="787" t="s">
        <v>432</v>
      </c>
      <c r="U59" s="787">
        <v>12</v>
      </c>
      <c r="V59" s="786">
        <v>58</v>
      </c>
      <c r="W59" s="799"/>
      <c r="X59" s="798" t="s">
        <v>52</v>
      </c>
    </row>
    <row r="60" spans="1:24" s="752" customFormat="1" ht="15" customHeight="1">
      <c r="A60" s="806"/>
      <c r="B60" s="803" t="s">
        <v>51</v>
      </c>
      <c r="C60" s="788">
        <v>29</v>
      </c>
      <c r="D60" s="787">
        <v>173</v>
      </c>
      <c r="E60" s="787" t="s">
        <v>432</v>
      </c>
      <c r="F60" s="787" t="s">
        <v>432</v>
      </c>
      <c r="G60" s="787">
        <v>29</v>
      </c>
      <c r="H60" s="787">
        <v>173</v>
      </c>
      <c r="I60" s="787" t="s">
        <v>432</v>
      </c>
      <c r="J60" s="787" t="s">
        <v>432</v>
      </c>
      <c r="K60" s="787">
        <v>2</v>
      </c>
      <c r="L60" s="787">
        <v>10</v>
      </c>
      <c r="M60" s="787">
        <v>6</v>
      </c>
      <c r="N60" s="787">
        <v>42</v>
      </c>
      <c r="O60" s="787" t="s">
        <v>432</v>
      </c>
      <c r="P60" s="787" t="s">
        <v>432</v>
      </c>
      <c r="Q60" s="787" t="s">
        <v>432</v>
      </c>
      <c r="R60" s="787" t="s">
        <v>432</v>
      </c>
      <c r="S60" s="787">
        <v>3</v>
      </c>
      <c r="T60" s="787">
        <v>21</v>
      </c>
      <c r="U60" s="787">
        <v>2</v>
      </c>
      <c r="V60" s="786">
        <v>8</v>
      </c>
      <c r="W60" s="805"/>
      <c r="X60" s="798" t="s">
        <v>51</v>
      </c>
    </row>
    <row r="61" spans="1:24" s="742" customFormat="1" ht="15" customHeight="1">
      <c r="A61" s="804"/>
      <c r="B61" s="803" t="s">
        <v>50</v>
      </c>
      <c r="C61" s="788">
        <v>33</v>
      </c>
      <c r="D61" s="787">
        <v>112</v>
      </c>
      <c r="E61" s="787">
        <v>1</v>
      </c>
      <c r="F61" s="787">
        <v>2</v>
      </c>
      <c r="G61" s="787">
        <v>32</v>
      </c>
      <c r="H61" s="787">
        <v>110</v>
      </c>
      <c r="I61" s="787" t="s">
        <v>432</v>
      </c>
      <c r="J61" s="787" t="s">
        <v>432</v>
      </c>
      <c r="K61" s="787">
        <v>9</v>
      </c>
      <c r="L61" s="787">
        <v>57</v>
      </c>
      <c r="M61" s="787">
        <v>3</v>
      </c>
      <c r="N61" s="787">
        <v>10</v>
      </c>
      <c r="O61" s="787" t="s">
        <v>432</v>
      </c>
      <c r="P61" s="787" t="s">
        <v>432</v>
      </c>
      <c r="Q61" s="787" t="s">
        <v>432</v>
      </c>
      <c r="R61" s="787" t="s">
        <v>432</v>
      </c>
      <c r="S61" s="787">
        <v>2</v>
      </c>
      <c r="T61" s="787">
        <v>2</v>
      </c>
      <c r="U61" s="787">
        <v>6</v>
      </c>
      <c r="V61" s="786">
        <v>11</v>
      </c>
      <c r="W61" s="790"/>
      <c r="X61" s="798" t="s">
        <v>50</v>
      </c>
    </row>
    <row r="62" spans="1:24" s="742" customFormat="1" ht="15" customHeight="1">
      <c r="A62" s="804"/>
      <c r="B62" s="803" t="s">
        <v>49</v>
      </c>
      <c r="C62" s="788">
        <v>17</v>
      </c>
      <c r="D62" s="787">
        <v>81</v>
      </c>
      <c r="E62" s="787" t="s">
        <v>432</v>
      </c>
      <c r="F62" s="787" t="s">
        <v>432</v>
      </c>
      <c r="G62" s="787">
        <v>17</v>
      </c>
      <c r="H62" s="787">
        <v>81</v>
      </c>
      <c r="I62" s="787" t="s">
        <v>432</v>
      </c>
      <c r="J62" s="787" t="s">
        <v>432</v>
      </c>
      <c r="K62" s="787">
        <v>3</v>
      </c>
      <c r="L62" s="787">
        <v>24</v>
      </c>
      <c r="M62" s="787" t="s">
        <v>432</v>
      </c>
      <c r="N62" s="787" t="s">
        <v>432</v>
      </c>
      <c r="O62" s="787" t="s">
        <v>432</v>
      </c>
      <c r="P62" s="787" t="s">
        <v>432</v>
      </c>
      <c r="Q62" s="787" t="s">
        <v>432</v>
      </c>
      <c r="R62" s="787" t="s">
        <v>432</v>
      </c>
      <c r="S62" s="787">
        <v>1</v>
      </c>
      <c r="T62" s="787">
        <v>1</v>
      </c>
      <c r="U62" s="787">
        <v>6</v>
      </c>
      <c r="V62" s="786">
        <v>43</v>
      </c>
      <c r="W62" s="790"/>
      <c r="X62" s="798" t="s">
        <v>49</v>
      </c>
    </row>
    <row r="63" spans="1:24" s="742" customFormat="1" ht="15" customHeight="1">
      <c r="A63" s="804"/>
      <c r="B63" s="803"/>
      <c r="C63" s="788" t="s">
        <v>431</v>
      </c>
      <c r="D63" s="787" t="s">
        <v>431</v>
      </c>
      <c r="E63" s="787" t="s">
        <v>431</v>
      </c>
      <c r="F63" s="787" t="s">
        <v>431</v>
      </c>
      <c r="G63" s="787" t="s">
        <v>431</v>
      </c>
      <c r="H63" s="787" t="s">
        <v>431</v>
      </c>
      <c r="I63" s="787" t="s">
        <v>431</v>
      </c>
      <c r="J63" s="787" t="s">
        <v>431</v>
      </c>
      <c r="K63" s="787" t="s">
        <v>431</v>
      </c>
      <c r="L63" s="787" t="s">
        <v>431</v>
      </c>
      <c r="M63" s="787" t="s">
        <v>431</v>
      </c>
      <c r="N63" s="787" t="s">
        <v>431</v>
      </c>
      <c r="O63" s="787" t="s">
        <v>431</v>
      </c>
      <c r="P63" s="787" t="s">
        <v>431</v>
      </c>
      <c r="Q63" s="787" t="s">
        <v>431</v>
      </c>
      <c r="R63" s="787" t="s">
        <v>431</v>
      </c>
      <c r="S63" s="787" t="s">
        <v>431</v>
      </c>
      <c r="T63" s="787" t="s">
        <v>431</v>
      </c>
      <c r="U63" s="787" t="s">
        <v>431</v>
      </c>
      <c r="V63" s="786" t="s">
        <v>431</v>
      </c>
      <c r="W63" s="790"/>
      <c r="X63" s="798"/>
    </row>
    <row r="64" spans="1:24" s="742" customFormat="1" ht="15" customHeight="1">
      <c r="A64" s="3280" t="s">
        <v>1126</v>
      </c>
      <c r="B64" s="3281"/>
      <c r="C64" s="795">
        <v>301</v>
      </c>
      <c r="D64" s="794">
        <v>1677</v>
      </c>
      <c r="E64" s="794" t="s">
        <v>432</v>
      </c>
      <c r="F64" s="794" t="s">
        <v>432</v>
      </c>
      <c r="G64" s="794">
        <v>301</v>
      </c>
      <c r="H64" s="794">
        <v>1677</v>
      </c>
      <c r="I64" s="794" t="s">
        <v>432</v>
      </c>
      <c r="J64" s="794" t="s">
        <v>432</v>
      </c>
      <c r="K64" s="794">
        <v>43</v>
      </c>
      <c r="L64" s="794">
        <v>255</v>
      </c>
      <c r="M64" s="794">
        <v>55</v>
      </c>
      <c r="N64" s="794">
        <v>190</v>
      </c>
      <c r="O64" s="794" t="s">
        <v>432</v>
      </c>
      <c r="P64" s="794" t="s">
        <v>432</v>
      </c>
      <c r="Q64" s="794" t="s">
        <v>432</v>
      </c>
      <c r="R64" s="794" t="s">
        <v>432</v>
      </c>
      <c r="S64" s="794">
        <v>12</v>
      </c>
      <c r="T64" s="794">
        <v>15</v>
      </c>
      <c r="U64" s="794">
        <v>78</v>
      </c>
      <c r="V64" s="793">
        <v>475</v>
      </c>
      <c r="W64" s="3279" t="s">
        <v>1126</v>
      </c>
      <c r="X64" s="3278"/>
    </row>
    <row r="65" spans="1:24" s="742" customFormat="1" ht="15" customHeight="1">
      <c r="A65" s="804"/>
      <c r="B65" s="803" t="s">
        <v>48</v>
      </c>
      <c r="C65" s="788">
        <v>107</v>
      </c>
      <c r="D65" s="787">
        <v>467</v>
      </c>
      <c r="E65" s="787" t="s">
        <v>432</v>
      </c>
      <c r="F65" s="787" t="s">
        <v>432</v>
      </c>
      <c r="G65" s="787">
        <v>107</v>
      </c>
      <c r="H65" s="787">
        <v>467</v>
      </c>
      <c r="I65" s="787" t="s">
        <v>432</v>
      </c>
      <c r="J65" s="787" t="s">
        <v>432</v>
      </c>
      <c r="K65" s="787">
        <v>17</v>
      </c>
      <c r="L65" s="787">
        <v>118</v>
      </c>
      <c r="M65" s="787">
        <v>14</v>
      </c>
      <c r="N65" s="787">
        <v>62</v>
      </c>
      <c r="O65" s="787" t="s">
        <v>432</v>
      </c>
      <c r="P65" s="787" t="s">
        <v>432</v>
      </c>
      <c r="Q65" s="787" t="s">
        <v>432</v>
      </c>
      <c r="R65" s="787" t="s">
        <v>432</v>
      </c>
      <c r="S65" s="787">
        <v>4</v>
      </c>
      <c r="T65" s="787">
        <v>5</v>
      </c>
      <c r="U65" s="787">
        <v>26</v>
      </c>
      <c r="V65" s="786">
        <v>69</v>
      </c>
      <c r="W65" s="799"/>
      <c r="X65" s="798" t="s">
        <v>48</v>
      </c>
    </row>
    <row r="66" spans="1:24" s="752" customFormat="1" ht="15" customHeight="1">
      <c r="A66" s="804"/>
      <c r="B66" s="803" t="s">
        <v>47</v>
      </c>
      <c r="C66" s="788">
        <v>80</v>
      </c>
      <c r="D66" s="787">
        <v>495</v>
      </c>
      <c r="E66" s="787" t="s">
        <v>432</v>
      </c>
      <c r="F66" s="787" t="s">
        <v>432</v>
      </c>
      <c r="G66" s="787">
        <v>80</v>
      </c>
      <c r="H66" s="787">
        <v>495</v>
      </c>
      <c r="I66" s="787" t="s">
        <v>432</v>
      </c>
      <c r="J66" s="787" t="s">
        <v>432</v>
      </c>
      <c r="K66" s="787">
        <v>16</v>
      </c>
      <c r="L66" s="787">
        <v>78</v>
      </c>
      <c r="M66" s="787">
        <v>24</v>
      </c>
      <c r="N66" s="787">
        <v>79</v>
      </c>
      <c r="O66" s="787" t="s">
        <v>432</v>
      </c>
      <c r="P66" s="787" t="s">
        <v>432</v>
      </c>
      <c r="Q66" s="787" t="s">
        <v>432</v>
      </c>
      <c r="R66" s="787" t="s">
        <v>432</v>
      </c>
      <c r="S66" s="787">
        <v>4</v>
      </c>
      <c r="T66" s="787">
        <v>6</v>
      </c>
      <c r="U66" s="787">
        <v>17</v>
      </c>
      <c r="V66" s="786">
        <v>101</v>
      </c>
      <c r="W66" s="749"/>
      <c r="X66" s="798" t="s">
        <v>47</v>
      </c>
    </row>
    <row r="67" spans="1:24" s="742" customFormat="1" ht="15" customHeight="1">
      <c r="A67" s="804"/>
      <c r="B67" s="803" t="s">
        <v>46</v>
      </c>
      <c r="C67" s="788">
        <v>12</v>
      </c>
      <c r="D67" s="787">
        <v>68</v>
      </c>
      <c r="E67" s="787" t="s">
        <v>432</v>
      </c>
      <c r="F67" s="787" t="s">
        <v>432</v>
      </c>
      <c r="G67" s="787">
        <v>12</v>
      </c>
      <c r="H67" s="787">
        <v>68</v>
      </c>
      <c r="I67" s="787" t="s">
        <v>432</v>
      </c>
      <c r="J67" s="787" t="s">
        <v>432</v>
      </c>
      <c r="K67" s="787">
        <v>1</v>
      </c>
      <c r="L67" s="787">
        <v>3</v>
      </c>
      <c r="M67" s="787">
        <v>3</v>
      </c>
      <c r="N67" s="787">
        <v>4</v>
      </c>
      <c r="O67" s="787" t="s">
        <v>432</v>
      </c>
      <c r="P67" s="787" t="s">
        <v>432</v>
      </c>
      <c r="Q67" s="787" t="s">
        <v>432</v>
      </c>
      <c r="R67" s="787" t="s">
        <v>432</v>
      </c>
      <c r="S67" s="787">
        <v>3</v>
      </c>
      <c r="T67" s="787">
        <v>3</v>
      </c>
      <c r="U67" s="787">
        <v>1</v>
      </c>
      <c r="V67" s="786">
        <v>1</v>
      </c>
      <c r="W67" s="790"/>
      <c r="X67" s="798" t="s">
        <v>46</v>
      </c>
    </row>
    <row r="68" spans="1:24" s="742" customFormat="1" ht="15" customHeight="1">
      <c r="A68" s="804"/>
      <c r="B68" s="803" t="s">
        <v>45</v>
      </c>
      <c r="C68" s="788">
        <v>102</v>
      </c>
      <c r="D68" s="787">
        <v>647</v>
      </c>
      <c r="E68" s="787" t="s">
        <v>432</v>
      </c>
      <c r="F68" s="787" t="s">
        <v>432</v>
      </c>
      <c r="G68" s="787">
        <v>102</v>
      </c>
      <c r="H68" s="787">
        <v>647</v>
      </c>
      <c r="I68" s="787" t="s">
        <v>432</v>
      </c>
      <c r="J68" s="787" t="s">
        <v>432</v>
      </c>
      <c r="K68" s="787">
        <v>9</v>
      </c>
      <c r="L68" s="787">
        <v>56</v>
      </c>
      <c r="M68" s="787">
        <v>14</v>
      </c>
      <c r="N68" s="787">
        <v>45</v>
      </c>
      <c r="O68" s="787" t="s">
        <v>432</v>
      </c>
      <c r="P68" s="787" t="s">
        <v>432</v>
      </c>
      <c r="Q68" s="787" t="s">
        <v>432</v>
      </c>
      <c r="R68" s="787" t="s">
        <v>432</v>
      </c>
      <c r="S68" s="787">
        <v>1</v>
      </c>
      <c r="T68" s="787">
        <v>1</v>
      </c>
      <c r="U68" s="787">
        <v>34</v>
      </c>
      <c r="V68" s="786">
        <v>304</v>
      </c>
      <c r="W68" s="790"/>
      <c r="X68" s="798" t="s">
        <v>45</v>
      </c>
    </row>
    <row r="69" spans="1:24" s="742" customFormat="1" ht="15" customHeight="1">
      <c r="A69" s="804"/>
      <c r="B69" s="803"/>
      <c r="C69" s="788" t="s">
        <v>431</v>
      </c>
      <c r="D69" s="787" t="s">
        <v>431</v>
      </c>
      <c r="E69" s="787" t="s">
        <v>431</v>
      </c>
      <c r="F69" s="787" t="s">
        <v>431</v>
      </c>
      <c r="G69" s="787" t="s">
        <v>431</v>
      </c>
      <c r="H69" s="787" t="s">
        <v>431</v>
      </c>
      <c r="I69" s="787" t="s">
        <v>431</v>
      </c>
      <c r="J69" s="787" t="s">
        <v>431</v>
      </c>
      <c r="K69" s="787" t="s">
        <v>431</v>
      </c>
      <c r="L69" s="787" t="s">
        <v>431</v>
      </c>
      <c r="M69" s="787" t="s">
        <v>431</v>
      </c>
      <c r="N69" s="787" t="s">
        <v>431</v>
      </c>
      <c r="O69" s="787" t="s">
        <v>431</v>
      </c>
      <c r="P69" s="787" t="s">
        <v>431</v>
      </c>
      <c r="Q69" s="787" t="s">
        <v>431</v>
      </c>
      <c r="R69" s="787" t="s">
        <v>431</v>
      </c>
      <c r="S69" s="787" t="s">
        <v>431</v>
      </c>
      <c r="T69" s="787" t="s">
        <v>431</v>
      </c>
      <c r="U69" s="787" t="s">
        <v>431</v>
      </c>
      <c r="V69" s="786" t="s">
        <v>431</v>
      </c>
      <c r="W69" s="790"/>
      <c r="X69" s="798"/>
    </row>
    <row r="70" spans="1:24" s="742" customFormat="1" ht="15" customHeight="1">
      <c r="A70" s="3282" t="s">
        <v>1125</v>
      </c>
      <c r="B70" s="3282"/>
      <c r="C70" s="795">
        <v>331</v>
      </c>
      <c r="D70" s="794">
        <v>2513</v>
      </c>
      <c r="E70" s="794" t="s">
        <v>432</v>
      </c>
      <c r="F70" s="794" t="s">
        <v>432</v>
      </c>
      <c r="G70" s="794">
        <v>331</v>
      </c>
      <c r="H70" s="794">
        <v>2513</v>
      </c>
      <c r="I70" s="794" t="s">
        <v>432</v>
      </c>
      <c r="J70" s="794" t="s">
        <v>432</v>
      </c>
      <c r="K70" s="794">
        <v>70</v>
      </c>
      <c r="L70" s="794">
        <v>530</v>
      </c>
      <c r="M70" s="794">
        <v>63</v>
      </c>
      <c r="N70" s="794">
        <v>262</v>
      </c>
      <c r="O70" s="794" t="s">
        <v>432</v>
      </c>
      <c r="P70" s="794" t="s">
        <v>432</v>
      </c>
      <c r="Q70" s="794">
        <v>1</v>
      </c>
      <c r="R70" s="794">
        <v>2</v>
      </c>
      <c r="S70" s="794">
        <v>44</v>
      </c>
      <c r="T70" s="794">
        <v>412</v>
      </c>
      <c r="U70" s="794">
        <v>58</v>
      </c>
      <c r="V70" s="793">
        <v>345</v>
      </c>
      <c r="W70" s="3279" t="s">
        <v>1125</v>
      </c>
      <c r="X70" s="3278"/>
    </row>
    <row r="71" spans="1:24" s="752" customFormat="1" ht="15" customHeight="1">
      <c r="A71" s="804"/>
      <c r="B71" s="803" t="s">
        <v>44</v>
      </c>
      <c r="C71" s="788">
        <v>70</v>
      </c>
      <c r="D71" s="787">
        <v>358</v>
      </c>
      <c r="E71" s="787" t="s">
        <v>432</v>
      </c>
      <c r="F71" s="787" t="s">
        <v>432</v>
      </c>
      <c r="G71" s="787">
        <v>70</v>
      </c>
      <c r="H71" s="787">
        <v>358</v>
      </c>
      <c r="I71" s="787" t="s">
        <v>432</v>
      </c>
      <c r="J71" s="787" t="s">
        <v>432</v>
      </c>
      <c r="K71" s="787">
        <v>10</v>
      </c>
      <c r="L71" s="787">
        <v>78</v>
      </c>
      <c r="M71" s="787">
        <v>14</v>
      </c>
      <c r="N71" s="787">
        <v>54</v>
      </c>
      <c r="O71" s="787" t="s">
        <v>432</v>
      </c>
      <c r="P71" s="787" t="s">
        <v>432</v>
      </c>
      <c r="Q71" s="787" t="s">
        <v>432</v>
      </c>
      <c r="R71" s="787" t="s">
        <v>432</v>
      </c>
      <c r="S71" s="787">
        <v>5</v>
      </c>
      <c r="T71" s="787">
        <v>37</v>
      </c>
      <c r="U71" s="787">
        <v>13</v>
      </c>
      <c r="V71" s="786">
        <v>40</v>
      </c>
      <c r="W71" s="749"/>
      <c r="X71" s="798" t="s">
        <v>44</v>
      </c>
    </row>
    <row r="72" spans="1:24" s="742" customFormat="1" ht="15" customHeight="1">
      <c r="A72" s="804"/>
      <c r="B72" s="803" t="s">
        <v>43</v>
      </c>
      <c r="C72" s="788">
        <v>82</v>
      </c>
      <c r="D72" s="787">
        <v>458</v>
      </c>
      <c r="E72" s="787" t="s">
        <v>432</v>
      </c>
      <c r="F72" s="787" t="s">
        <v>432</v>
      </c>
      <c r="G72" s="787">
        <v>82</v>
      </c>
      <c r="H72" s="787">
        <v>458</v>
      </c>
      <c r="I72" s="787" t="s">
        <v>432</v>
      </c>
      <c r="J72" s="787" t="s">
        <v>432</v>
      </c>
      <c r="K72" s="787">
        <v>24</v>
      </c>
      <c r="L72" s="787">
        <v>93</v>
      </c>
      <c r="M72" s="787">
        <v>15</v>
      </c>
      <c r="N72" s="787">
        <v>75</v>
      </c>
      <c r="O72" s="787" t="s">
        <v>432</v>
      </c>
      <c r="P72" s="787" t="s">
        <v>432</v>
      </c>
      <c r="Q72" s="787">
        <v>1</v>
      </c>
      <c r="R72" s="787">
        <v>2</v>
      </c>
      <c r="S72" s="787">
        <v>13</v>
      </c>
      <c r="T72" s="787">
        <v>19</v>
      </c>
      <c r="U72" s="787">
        <v>16</v>
      </c>
      <c r="V72" s="786">
        <v>119</v>
      </c>
      <c r="W72" s="790"/>
      <c r="X72" s="798" t="s">
        <v>43</v>
      </c>
    </row>
    <row r="73" spans="1:24" s="742" customFormat="1" ht="15" customHeight="1">
      <c r="A73" s="804"/>
      <c r="B73" s="803" t="s">
        <v>42</v>
      </c>
      <c r="C73" s="788">
        <v>70</v>
      </c>
      <c r="D73" s="787">
        <v>531</v>
      </c>
      <c r="E73" s="787" t="s">
        <v>432</v>
      </c>
      <c r="F73" s="787" t="s">
        <v>432</v>
      </c>
      <c r="G73" s="787">
        <v>70</v>
      </c>
      <c r="H73" s="787">
        <v>531</v>
      </c>
      <c r="I73" s="787" t="s">
        <v>432</v>
      </c>
      <c r="J73" s="787" t="s">
        <v>432</v>
      </c>
      <c r="K73" s="787">
        <v>18</v>
      </c>
      <c r="L73" s="787">
        <v>205</v>
      </c>
      <c r="M73" s="787">
        <v>18</v>
      </c>
      <c r="N73" s="787">
        <v>61</v>
      </c>
      <c r="O73" s="787" t="s">
        <v>432</v>
      </c>
      <c r="P73" s="787" t="s">
        <v>432</v>
      </c>
      <c r="Q73" s="787" t="s">
        <v>432</v>
      </c>
      <c r="R73" s="787" t="s">
        <v>432</v>
      </c>
      <c r="S73" s="787">
        <v>8</v>
      </c>
      <c r="T73" s="787">
        <v>113</v>
      </c>
      <c r="U73" s="787">
        <v>10</v>
      </c>
      <c r="V73" s="786">
        <v>53</v>
      </c>
      <c r="W73" s="790"/>
      <c r="X73" s="798" t="s">
        <v>42</v>
      </c>
    </row>
    <row r="74" spans="1:24" s="742" customFormat="1" ht="15" customHeight="1">
      <c r="A74" s="804"/>
      <c r="B74" s="803" t="s">
        <v>41</v>
      </c>
      <c r="C74" s="788">
        <v>26</v>
      </c>
      <c r="D74" s="787">
        <v>464</v>
      </c>
      <c r="E74" s="787" t="s">
        <v>432</v>
      </c>
      <c r="F74" s="787" t="s">
        <v>432</v>
      </c>
      <c r="G74" s="787">
        <v>26</v>
      </c>
      <c r="H74" s="787">
        <v>464</v>
      </c>
      <c r="I74" s="787" t="s">
        <v>432</v>
      </c>
      <c r="J74" s="787" t="s">
        <v>432</v>
      </c>
      <c r="K74" s="787">
        <v>4</v>
      </c>
      <c r="L74" s="787">
        <v>17</v>
      </c>
      <c r="M74" s="787">
        <v>3</v>
      </c>
      <c r="N74" s="787">
        <v>14</v>
      </c>
      <c r="O74" s="787" t="s">
        <v>432</v>
      </c>
      <c r="P74" s="787" t="s">
        <v>432</v>
      </c>
      <c r="Q74" s="787" t="s">
        <v>432</v>
      </c>
      <c r="R74" s="787" t="s">
        <v>432</v>
      </c>
      <c r="S74" s="787">
        <v>4</v>
      </c>
      <c r="T74" s="787">
        <v>4</v>
      </c>
      <c r="U74" s="787">
        <v>4</v>
      </c>
      <c r="V74" s="786">
        <v>57</v>
      </c>
      <c r="W74" s="790"/>
      <c r="X74" s="798" t="s">
        <v>41</v>
      </c>
    </row>
    <row r="75" spans="1:24" s="742" customFormat="1" ht="15" customHeight="1">
      <c r="A75" s="804"/>
      <c r="B75" s="803" t="s">
        <v>40</v>
      </c>
      <c r="C75" s="788">
        <v>33</v>
      </c>
      <c r="D75" s="787">
        <v>324</v>
      </c>
      <c r="E75" s="787" t="s">
        <v>432</v>
      </c>
      <c r="F75" s="787" t="s">
        <v>432</v>
      </c>
      <c r="G75" s="787">
        <v>33</v>
      </c>
      <c r="H75" s="787">
        <v>324</v>
      </c>
      <c r="I75" s="787" t="s">
        <v>432</v>
      </c>
      <c r="J75" s="787" t="s">
        <v>432</v>
      </c>
      <c r="K75" s="787">
        <v>5</v>
      </c>
      <c r="L75" s="787">
        <v>22</v>
      </c>
      <c r="M75" s="787">
        <v>3</v>
      </c>
      <c r="N75" s="787">
        <v>8</v>
      </c>
      <c r="O75" s="787" t="s">
        <v>432</v>
      </c>
      <c r="P75" s="787" t="s">
        <v>432</v>
      </c>
      <c r="Q75" s="787" t="s">
        <v>432</v>
      </c>
      <c r="R75" s="787" t="s">
        <v>432</v>
      </c>
      <c r="S75" s="787">
        <v>4</v>
      </c>
      <c r="T75" s="787">
        <v>160</v>
      </c>
      <c r="U75" s="787">
        <v>9</v>
      </c>
      <c r="V75" s="786">
        <v>60</v>
      </c>
      <c r="W75" s="790"/>
      <c r="X75" s="798" t="s">
        <v>40</v>
      </c>
    </row>
    <row r="76" spans="1:24" s="742" customFormat="1" ht="15" customHeight="1">
      <c r="A76" s="806"/>
      <c r="B76" s="803" t="s">
        <v>39</v>
      </c>
      <c r="C76" s="788">
        <v>50</v>
      </c>
      <c r="D76" s="787">
        <v>378</v>
      </c>
      <c r="E76" s="787" t="s">
        <v>432</v>
      </c>
      <c r="F76" s="787" t="s">
        <v>432</v>
      </c>
      <c r="G76" s="787">
        <v>50</v>
      </c>
      <c r="H76" s="787">
        <v>378</v>
      </c>
      <c r="I76" s="787" t="s">
        <v>432</v>
      </c>
      <c r="J76" s="787" t="s">
        <v>432</v>
      </c>
      <c r="K76" s="787">
        <v>9</v>
      </c>
      <c r="L76" s="787">
        <v>115</v>
      </c>
      <c r="M76" s="787">
        <v>10</v>
      </c>
      <c r="N76" s="787">
        <v>50</v>
      </c>
      <c r="O76" s="787" t="s">
        <v>432</v>
      </c>
      <c r="P76" s="787" t="s">
        <v>432</v>
      </c>
      <c r="Q76" s="787" t="s">
        <v>432</v>
      </c>
      <c r="R76" s="787" t="s">
        <v>432</v>
      </c>
      <c r="S76" s="787">
        <v>10</v>
      </c>
      <c r="T76" s="787">
        <v>79</v>
      </c>
      <c r="U76" s="787">
        <v>6</v>
      </c>
      <c r="V76" s="786">
        <v>16</v>
      </c>
      <c r="W76" s="805"/>
      <c r="X76" s="798" t="s">
        <v>39</v>
      </c>
    </row>
    <row r="77" spans="1:24" s="752" customFormat="1" ht="15" customHeight="1">
      <c r="A77" s="804"/>
      <c r="B77" s="803"/>
      <c r="C77" s="788" t="s">
        <v>431</v>
      </c>
      <c r="D77" s="787" t="s">
        <v>431</v>
      </c>
      <c r="E77" s="787" t="s">
        <v>431</v>
      </c>
      <c r="F77" s="787" t="s">
        <v>431</v>
      </c>
      <c r="G77" s="787" t="s">
        <v>431</v>
      </c>
      <c r="H77" s="787" t="s">
        <v>431</v>
      </c>
      <c r="I77" s="787" t="s">
        <v>431</v>
      </c>
      <c r="J77" s="787" t="s">
        <v>431</v>
      </c>
      <c r="K77" s="787" t="s">
        <v>431</v>
      </c>
      <c r="L77" s="787" t="s">
        <v>431</v>
      </c>
      <c r="M77" s="787" t="s">
        <v>431</v>
      </c>
      <c r="N77" s="787" t="s">
        <v>431</v>
      </c>
      <c r="O77" s="787" t="s">
        <v>431</v>
      </c>
      <c r="P77" s="787" t="s">
        <v>431</v>
      </c>
      <c r="Q77" s="787" t="s">
        <v>431</v>
      </c>
      <c r="R77" s="787" t="s">
        <v>431</v>
      </c>
      <c r="S77" s="787" t="s">
        <v>431</v>
      </c>
      <c r="T77" s="787" t="s">
        <v>431</v>
      </c>
      <c r="U77" s="787" t="s">
        <v>431</v>
      </c>
      <c r="V77" s="786" t="s">
        <v>431</v>
      </c>
      <c r="W77" s="749"/>
      <c r="X77" s="798"/>
    </row>
    <row r="78" spans="1:24" s="742" customFormat="1" ht="15" customHeight="1">
      <c r="A78" s="804"/>
      <c r="B78" s="803"/>
      <c r="C78" s="788" t="s">
        <v>431</v>
      </c>
      <c r="D78" s="787" t="s">
        <v>431</v>
      </c>
      <c r="E78" s="787" t="s">
        <v>431</v>
      </c>
      <c r="F78" s="787" t="s">
        <v>431</v>
      </c>
      <c r="G78" s="787" t="s">
        <v>431</v>
      </c>
      <c r="H78" s="787" t="s">
        <v>431</v>
      </c>
      <c r="I78" s="787" t="s">
        <v>431</v>
      </c>
      <c r="J78" s="787" t="s">
        <v>431</v>
      </c>
      <c r="K78" s="787" t="s">
        <v>431</v>
      </c>
      <c r="L78" s="787" t="s">
        <v>431</v>
      </c>
      <c r="M78" s="787" t="s">
        <v>431</v>
      </c>
      <c r="N78" s="787" t="s">
        <v>431</v>
      </c>
      <c r="O78" s="787" t="s">
        <v>431</v>
      </c>
      <c r="P78" s="787" t="s">
        <v>431</v>
      </c>
      <c r="Q78" s="787" t="s">
        <v>431</v>
      </c>
      <c r="R78" s="787" t="s">
        <v>431</v>
      </c>
      <c r="S78" s="787" t="s">
        <v>431</v>
      </c>
      <c r="T78" s="787" t="s">
        <v>431</v>
      </c>
      <c r="U78" s="787" t="s">
        <v>431</v>
      </c>
      <c r="V78" s="786" t="s">
        <v>431</v>
      </c>
      <c r="W78" s="790"/>
      <c r="X78" s="798"/>
    </row>
    <row r="79" spans="1:24" s="742" customFormat="1" ht="15" customHeight="1">
      <c r="A79" s="804"/>
      <c r="B79" s="803"/>
      <c r="C79" s="788" t="s">
        <v>431</v>
      </c>
      <c r="D79" s="787" t="s">
        <v>431</v>
      </c>
      <c r="E79" s="787" t="s">
        <v>431</v>
      </c>
      <c r="F79" s="787" t="s">
        <v>431</v>
      </c>
      <c r="G79" s="787" t="s">
        <v>431</v>
      </c>
      <c r="H79" s="787" t="s">
        <v>431</v>
      </c>
      <c r="I79" s="787" t="s">
        <v>431</v>
      </c>
      <c r="J79" s="787" t="s">
        <v>431</v>
      </c>
      <c r="K79" s="787" t="s">
        <v>431</v>
      </c>
      <c r="L79" s="787" t="s">
        <v>431</v>
      </c>
      <c r="M79" s="787" t="s">
        <v>431</v>
      </c>
      <c r="N79" s="787" t="s">
        <v>431</v>
      </c>
      <c r="O79" s="787" t="s">
        <v>431</v>
      </c>
      <c r="P79" s="787" t="s">
        <v>431</v>
      </c>
      <c r="Q79" s="787" t="s">
        <v>431</v>
      </c>
      <c r="R79" s="787" t="s">
        <v>431</v>
      </c>
      <c r="S79" s="787" t="s">
        <v>431</v>
      </c>
      <c r="T79" s="787" t="s">
        <v>431</v>
      </c>
      <c r="U79" s="787" t="s">
        <v>431</v>
      </c>
      <c r="V79" s="786" t="s">
        <v>431</v>
      </c>
      <c r="W79" s="790"/>
      <c r="X79" s="798"/>
    </row>
    <row r="80" spans="1:24" s="742" customFormat="1" ht="15" customHeight="1">
      <c r="A80" s="804"/>
      <c r="B80" s="803"/>
      <c r="C80" s="788" t="s">
        <v>431</v>
      </c>
      <c r="D80" s="787" t="s">
        <v>431</v>
      </c>
      <c r="E80" s="787" t="s">
        <v>431</v>
      </c>
      <c r="F80" s="787" t="s">
        <v>431</v>
      </c>
      <c r="G80" s="787" t="s">
        <v>431</v>
      </c>
      <c r="H80" s="787" t="s">
        <v>431</v>
      </c>
      <c r="I80" s="787" t="s">
        <v>431</v>
      </c>
      <c r="J80" s="787" t="s">
        <v>431</v>
      </c>
      <c r="K80" s="787" t="s">
        <v>431</v>
      </c>
      <c r="L80" s="787" t="s">
        <v>431</v>
      </c>
      <c r="M80" s="787" t="s">
        <v>431</v>
      </c>
      <c r="N80" s="787" t="s">
        <v>431</v>
      </c>
      <c r="O80" s="787" t="s">
        <v>431</v>
      </c>
      <c r="P80" s="787" t="s">
        <v>431</v>
      </c>
      <c r="Q80" s="787" t="s">
        <v>431</v>
      </c>
      <c r="R80" s="787" t="s">
        <v>431</v>
      </c>
      <c r="S80" s="787" t="s">
        <v>431</v>
      </c>
      <c r="T80" s="787" t="s">
        <v>431</v>
      </c>
      <c r="U80" s="787" t="s">
        <v>431</v>
      </c>
      <c r="V80" s="786" t="s">
        <v>431</v>
      </c>
      <c r="W80" s="790"/>
      <c r="X80" s="798"/>
    </row>
    <row r="81" spans="1:24" s="742" customFormat="1" ht="15" customHeight="1">
      <c r="A81" s="804"/>
      <c r="B81" s="803"/>
      <c r="C81" s="788" t="s">
        <v>431</v>
      </c>
      <c r="D81" s="787" t="s">
        <v>431</v>
      </c>
      <c r="E81" s="787" t="s">
        <v>431</v>
      </c>
      <c r="F81" s="787" t="s">
        <v>431</v>
      </c>
      <c r="G81" s="787" t="s">
        <v>431</v>
      </c>
      <c r="H81" s="787" t="s">
        <v>431</v>
      </c>
      <c r="I81" s="787" t="s">
        <v>431</v>
      </c>
      <c r="J81" s="787" t="s">
        <v>431</v>
      </c>
      <c r="K81" s="787" t="s">
        <v>431</v>
      </c>
      <c r="L81" s="787" t="s">
        <v>431</v>
      </c>
      <c r="M81" s="787" t="s">
        <v>431</v>
      </c>
      <c r="N81" s="787" t="s">
        <v>431</v>
      </c>
      <c r="O81" s="787" t="s">
        <v>431</v>
      </c>
      <c r="P81" s="787" t="s">
        <v>431</v>
      </c>
      <c r="Q81" s="787" t="s">
        <v>431</v>
      </c>
      <c r="R81" s="787" t="s">
        <v>431</v>
      </c>
      <c r="S81" s="787" t="s">
        <v>431</v>
      </c>
      <c r="T81" s="787" t="s">
        <v>431</v>
      </c>
      <c r="U81" s="787" t="s">
        <v>431</v>
      </c>
      <c r="V81" s="786" t="s">
        <v>431</v>
      </c>
      <c r="W81" s="790"/>
      <c r="X81" s="798"/>
    </row>
    <row r="82" spans="1:24" s="742" customFormat="1" ht="15" customHeight="1">
      <c r="A82" s="802"/>
      <c r="B82" s="801"/>
      <c r="C82" s="788" t="s">
        <v>431</v>
      </c>
      <c r="D82" s="787" t="s">
        <v>431</v>
      </c>
      <c r="E82" s="787" t="s">
        <v>431</v>
      </c>
      <c r="F82" s="787" t="s">
        <v>431</v>
      </c>
      <c r="G82" s="787" t="s">
        <v>431</v>
      </c>
      <c r="H82" s="787" t="s">
        <v>431</v>
      </c>
      <c r="I82" s="787" t="s">
        <v>431</v>
      </c>
      <c r="J82" s="787" t="s">
        <v>431</v>
      </c>
      <c r="K82" s="787" t="s">
        <v>431</v>
      </c>
      <c r="L82" s="787" t="s">
        <v>431</v>
      </c>
      <c r="M82" s="787" t="s">
        <v>431</v>
      </c>
      <c r="N82" s="787" t="s">
        <v>431</v>
      </c>
      <c r="O82" s="787" t="s">
        <v>431</v>
      </c>
      <c r="P82" s="787" t="s">
        <v>431</v>
      </c>
      <c r="Q82" s="787" t="s">
        <v>431</v>
      </c>
      <c r="R82" s="787" t="s">
        <v>431</v>
      </c>
      <c r="S82" s="787" t="s">
        <v>431</v>
      </c>
      <c r="T82" s="787" t="s">
        <v>431</v>
      </c>
      <c r="U82" s="787" t="s">
        <v>431</v>
      </c>
      <c r="V82" s="786" t="s">
        <v>431</v>
      </c>
      <c r="W82" s="785"/>
      <c r="X82" s="743"/>
    </row>
    <row r="83" spans="1:24" s="737" customFormat="1" ht="15" customHeight="1">
      <c r="A83" s="741" t="s">
        <v>1075</v>
      </c>
      <c r="B83" s="741"/>
      <c r="C83" s="740"/>
      <c r="D83" s="740"/>
      <c r="E83" s="740"/>
      <c r="F83" s="740"/>
      <c r="G83" s="740"/>
      <c r="H83" s="740"/>
      <c r="I83" s="740"/>
      <c r="J83" s="740"/>
      <c r="K83" s="740"/>
      <c r="L83" s="740"/>
      <c r="M83" s="739"/>
      <c r="N83" s="738"/>
      <c r="O83" s="738"/>
      <c r="P83" s="738"/>
      <c r="Q83" s="738"/>
      <c r="R83" s="738"/>
      <c r="S83" s="738"/>
      <c r="T83" s="738"/>
      <c r="U83" s="738"/>
      <c r="V83" s="738"/>
    </row>
  </sheetData>
  <mergeCells count="36">
    <mergeCell ref="A1:D1"/>
    <mergeCell ref="A2:D2"/>
    <mergeCell ref="W70:X70"/>
    <mergeCell ref="W19:X19"/>
    <mergeCell ref="W27:X27"/>
    <mergeCell ref="W35:X35"/>
    <mergeCell ref="W37:X37"/>
    <mergeCell ref="W47:X47"/>
    <mergeCell ref="W54:X54"/>
    <mergeCell ref="W56:X56"/>
    <mergeCell ref="W64:X64"/>
    <mergeCell ref="A70:B70"/>
    <mergeCell ref="C6:D7"/>
    <mergeCell ref="E7:F7"/>
    <mergeCell ref="G7:H7"/>
    <mergeCell ref="I7:J7"/>
    <mergeCell ref="A54:B54"/>
    <mergeCell ref="A56:B56"/>
    <mergeCell ref="A64:B64"/>
    <mergeCell ref="E6:V6"/>
    <mergeCell ref="A19:B19"/>
    <mergeCell ref="A27:B27"/>
    <mergeCell ref="A35:B35"/>
    <mergeCell ref="A37:B37"/>
    <mergeCell ref="A47:B47"/>
    <mergeCell ref="A3:X3"/>
    <mergeCell ref="W10:X10"/>
    <mergeCell ref="A10:B10"/>
    <mergeCell ref="W6:X8"/>
    <mergeCell ref="M7:N7"/>
    <mergeCell ref="O7:P7"/>
    <mergeCell ref="Q7:R7"/>
    <mergeCell ref="S7:T7"/>
    <mergeCell ref="U7:V7"/>
    <mergeCell ref="K7:L7"/>
    <mergeCell ref="A6:B8"/>
  </mergeCells>
  <phoneticPr fontId="20"/>
  <printOptions horizontalCentered="1"/>
  <pageMargins left="0.62992125984251968" right="0.62992125984251968" top="0.74803149606299213" bottom="0.74803149606299213" header="0.31496062992125984" footer="0.31496062992125984"/>
  <headerFooter alignWithMargins="0"/>
  <colBreaks count="1" manualBreakCount="1">
    <brk id="12" min="2" max="82"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3"/>
  <sheetViews>
    <sheetView zoomScale="85" zoomScaleNormal="85" zoomScaleSheetLayoutView="85" workbookViewId="0">
      <selection activeCell="G7" sqref="G7:H7"/>
    </sheetView>
  </sheetViews>
  <sheetFormatPr defaultRowHeight="13.5"/>
  <cols>
    <col min="1" max="1" width="2.625" style="735" customWidth="1"/>
    <col min="2" max="2" width="15.625" style="735" customWidth="1"/>
    <col min="3" max="22" width="9.625" style="736" customWidth="1"/>
    <col min="23" max="23" width="2.625" style="735" customWidth="1"/>
    <col min="24" max="24" width="15.625" style="735" customWidth="1"/>
    <col min="25" max="16384" width="9" style="735"/>
  </cols>
  <sheetData>
    <row r="1" spans="1:24"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c r="W1" s="1762"/>
      <c r="X1" s="1762"/>
    </row>
    <row r="2" spans="1:24"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c r="W2" s="1762"/>
      <c r="X2" s="1762"/>
    </row>
    <row r="3" spans="1:24" ht="26.1" customHeight="1">
      <c r="A3" s="3249" t="s">
        <v>1135</v>
      </c>
      <c r="B3" s="3249"/>
      <c r="C3" s="3249"/>
      <c r="D3" s="3249"/>
      <c r="E3" s="3249"/>
      <c r="F3" s="3249"/>
      <c r="G3" s="3249"/>
      <c r="H3" s="3249"/>
      <c r="I3" s="3249"/>
      <c r="J3" s="3249"/>
      <c r="K3" s="3249"/>
      <c r="L3" s="3249"/>
      <c r="M3" s="3249"/>
      <c r="N3" s="3249"/>
      <c r="O3" s="3249"/>
      <c r="P3" s="3249"/>
      <c r="Q3" s="3249"/>
      <c r="R3" s="3249"/>
      <c r="S3" s="3249"/>
      <c r="T3" s="3249"/>
      <c r="U3" s="3249"/>
      <c r="V3" s="3249"/>
      <c r="W3" s="3249"/>
      <c r="X3" s="3249"/>
    </row>
    <row r="4" spans="1:24" ht="15" customHeight="1">
      <c r="A4" s="780"/>
      <c r="B4" s="780"/>
      <c r="C4" s="780"/>
      <c r="D4" s="780"/>
      <c r="E4" s="780"/>
      <c r="F4" s="780"/>
      <c r="G4" s="780"/>
      <c r="H4" s="780"/>
      <c r="I4" s="780"/>
      <c r="J4" s="780"/>
      <c r="K4" s="780"/>
      <c r="L4" s="780"/>
      <c r="M4" s="780"/>
      <c r="N4" s="780"/>
      <c r="O4" s="780"/>
      <c r="P4" s="780"/>
      <c r="Q4" s="780"/>
      <c r="R4" s="780"/>
      <c r="S4" s="780"/>
      <c r="T4" s="780"/>
      <c r="U4" s="780"/>
      <c r="V4" s="780"/>
      <c r="W4" s="780"/>
      <c r="X4" s="780"/>
    </row>
    <row r="5" spans="1:24" s="737" customFormat="1" ht="15" customHeight="1" thickBot="1">
      <c r="C5" s="777"/>
      <c r="D5" s="779"/>
      <c r="E5" s="779"/>
      <c r="F5" s="779"/>
      <c r="G5" s="779"/>
      <c r="H5" s="779"/>
      <c r="I5" s="779"/>
      <c r="J5" s="779"/>
      <c r="K5" s="777"/>
      <c r="L5" s="778"/>
      <c r="M5" s="777"/>
      <c r="N5" s="777"/>
      <c r="O5" s="777"/>
      <c r="P5" s="777"/>
      <c r="Q5" s="777"/>
      <c r="R5" s="777"/>
      <c r="S5" s="777"/>
      <c r="T5" s="777"/>
      <c r="U5" s="777"/>
      <c r="V5" s="777"/>
      <c r="X5" s="776" t="s">
        <v>1099</v>
      </c>
    </row>
    <row r="6" spans="1:24" s="742" customFormat="1" ht="18" customHeight="1" thickTop="1">
      <c r="A6" s="3242" t="s">
        <v>279</v>
      </c>
      <c r="B6" s="3250"/>
      <c r="C6" s="3269" t="s">
        <v>1098</v>
      </c>
      <c r="D6" s="3270"/>
      <c r="E6" s="3270"/>
      <c r="F6" s="3270"/>
      <c r="G6" s="3270"/>
      <c r="H6" s="3270"/>
      <c r="I6" s="3270"/>
      <c r="J6" s="3270"/>
      <c r="K6" s="3270"/>
      <c r="L6" s="3270"/>
      <c r="M6" s="3270"/>
      <c r="N6" s="3270"/>
      <c r="O6" s="3270"/>
      <c r="P6" s="3270"/>
      <c r="Q6" s="3270"/>
      <c r="R6" s="3270"/>
      <c r="S6" s="3270"/>
      <c r="T6" s="3270"/>
      <c r="U6" s="3270"/>
      <c r="V6" s="3271"/>
      <c r="W6" s="3241" t="s">
        <v>279</v>
      </c>
      <c r="X6" s="3242"/>
    </row>
    <row r="7" spans="1:24" s="742" customFormat="1" ht="32.1" customHeight="1">
      <c r="A7" s="3244"/>
      <c r="B7" s="3251"/>
      <c r="C7" s="3258" t="s">
        <v>1110</v>
      </c>
      <c r="D7" s="3259"/>
      <c r="E7" s="3260" t="s">
        <v>1109</v>
      </c>
      <c r="F7" s="3259"/>
      <c r="G7" s="3266" t="s">
        <v>1108</v>
      </c>
      <c r="H7" s="3267"/>
      <c r="I7" s="3247" t="s">
        <v>1107</v>
      </c>
      <c r="J7" s="3246"/>
      <c r="K7" s="3268" t="s">
        <v>1106</v>
      </c>
      <c r="L7" s="3246"/>
      <c r="M7" s="3245" t="s">
        <v>1105</v>
      </c>
      <c r="N7" s="3246"/>
      <c r="O7" s="3262" t="s">
        <v>1104</v>
      </c>
      <c r="P7" s="3246"/>
      <c r="Q7" s="3248" t="s">
        <v>1103</v>
      </c>
      <c r="R7" s="3248"/>
      <c r="S7" s="3272" t="s">
        <v>1102</v>
      </c>
      <c r="T7" s="3273"/>
      <c r="U7" s="3274" t="s">
        <v>1101</v>
      </c>
      <c r="V7" s="3275"/>
      <c r="W7" s="3243"/>
      <c r="X7" s="3244"/>
    </row>
    <row r="8" spans="1:24" s="742" customFormat="1" ht="18" customHeight="1">
      <c r="A8" s="3252"/>
      <c r="B8" s="3253"/>
      <c r="C8" s="774" t="s">
        <v>1025</v>
      </c>
      <c r="D8" s="773" t="s">
        <v>1024</v>
      </c>
      <c r="E8" s="773" t="s">
        <v>1025</v>
      </c>
      <c r="F8" s="773" t="s">
        <v>1024</v>
      </c>
      <c r="G8" s="773" t="s">
        <v>1025</v>
      </c>
      <c r="H8" s="773" t="s">
        <v>1024</v>
      </c>
      <c r="I8" s="773" t="s">
        <v>1025</v>
      </c>
      <c r="J8" s="772" t="s">
        <v>1024</v>
      </c>
      <c r="K8" s="771" t="s">
        <v>1025</v>
      </c>
      <c r="L8" s="770" t="s">
        <v>1024</v>
      </c>
      <c r="M8" s="770" t="s">
        <v>1025</v>
      </c>
      <c r="N8" s="770" t="s">
        <v>1024</v>
      </c>
      <c r="O8" s="770" t="s">
        <v>1025</v>
      </c>
      <c r="P8" s="770" t="s">
        <v>1024</v>
      </c>
      <c r="Q8" s="770" t="s">
        <v>1025</v>
      </c>
      <c r="R8" s="770" t="s">
        <v>1024</v>
      </c>
      <c r="S8" s="770" t="s">
        <v>1025</v>
      </c>
      <c r="T8" s="770" t="s">
        <v>1024</v>
      </c>
      <c r="U8" s="770" t="s">
        <v>1025</v>
      </c>
      <c r="V8" s="770" t="s">
        <v>1024</v>
      </c>
      <c r="W8" s="3243"/>
      <c r="X8" s="3244"/>
    </row>
    <row r="9" spans="1:24" s="737" customFormat="1" ht="15" customHeight="1">
      <c r="A9" s="783"/>
      <c r="B9" s="782"/>
      <c r="C9" s="765"/>
      <c r="D9" s="740" t="s">
        <v>1088</v>
      </c>
      <c r="E9" s="765"/>
      <c r="F9" s="740" t="s">
        <v>1088</v>
      </c>
      <c r="G9" s="765"/>
      <c r="H9" s="740" t="s">
        <v>1088</v>
      </c>
      <c r="I9" s="765"/>
      <c r="J9" s="740" t="s">
        <v>1088</v>
      </c>
      <c r="K9" s="763"/>
      <c r="L9" s="764" t="s">
        <v>1088</v>
      </c>
      <c r="M9" s="763"/>
      <c r="N9" s="764" t="s">
        <v>1088</v>
      </c>
      <c r="O9" s="763"/>
      <c r="P9" s="764" t="s">
        <v>1088</v>
      </c>
      <c r="Q9" s="763"/>
      <c r="R9" s="764" t="s">
        <v>1088</v>
      </c>
      <c r="S9" s="763"/>
      <c r="T9" s="764" t="s">
        <v>1088</v>
      </c>
      <c r="U9" s="763"/>
      <c r="V9" s="762" t="s">
        <v>1088</v>
      </c>
      <c r="W9" s="761"/>
      <c r="X9" s="760"/>
    </row>
    <row r="10" spans="1:24" s="752" customFormat="1" ht="15" customHeight="1">
      <c r="A10" s="3280" t="s">
        <v>1133</v>
      </c>
      <c r="B10" s="3281"/>
      <c r="C10" s="795">
        <v>8</v>
      </c>
      <c r="D10" s="794">
        <v>59</v>
      </c>
      <c r="E10" s="794">
        <v>58</v>
      </c>
      <c r="F10" s="794">
        <v>174</v>
      </c>
      <c r="G10" s="794">
        <v>24</v>
      </c>
      <c r="H10" s="794">
        <v>82</v>
      </c>
      <c r="I10" s="794">
        <v>68</v>
      </c>
      <c r="J10" s="794">
        <v>454</v>
      </c>
      <c r="K10" s="794">
        <v>56</v>
      </c>
      <c r="L10" s="794">
        <v>166</v>
      </c>
      <c r="M10" s="794">
        <v>18</v>
      </c>
      <c r="N10" s="794">
        <v>92</v>
      </c>
      <c r="O10" s="794">
        <v>63</v>
      </c>
      <c r="P10" s="794">
        <v>714</v>
      </c>
      <c r="Q10" s="794">
        <v>3</v>
      </c>
      <c r="R10" s="794">
        <v>27</v>
      </c>
      <c r="S10" s="794">
        <v>35</v>
      </c>
      <c r="T10" s="794">
        <v>435</v>
      </c>
      <c r="U10" s="794" t="s">
        <v>1123</v>
      </c>
      <c r="V10" s="793" t="s">
        <v>1123</v>
      </c>
      <c r="W10" s="3279" t="s">
        <v>1133</v>
      </c>
      <c r="X10" s="3278"/>
    </row>
    <row r="11" spans="1:24" s="742" customFormat="1" ht="15" customHeight="1">
      <c r="A11" s="804"/>
      <c r="B11" s="803" t="s">
        <v>88</v>
      </c>
      <c r="C11" s="788">
        <v>4</v>
      </c>
      <c r="D11" s="787">
        <v>31</v>
      </c>
      <c r="E11" s="787">
        <v>13</v>
      </c>
      <c r="F11" s="787">
        <v>26</v>
      </c>
      <c r="G11" s="787">
        <v>9</v>
      </c>
      <c r="H11" s="787">
        <v>36</v>
      </c>
      <c r="I11" s="787">
        <v>14</v>
      </c>
      <c r="J11" s="787">
        <v>62</v>
      </c>
      <c r="K11" s="787">
        <v>14</v>
      </c>
      <c r="L11" s="787">
        <v>32</v>
      </c>
      <c r="M11" s="787">
        <v>3</v>
      </c>
      <c r="N11" s="787">
        <v>26</v>
      </c>
      <c r="O11" s="787">
        <v>13</v>
      </c>
      <c r="P11" s="787">
        <v>161</v>
      </c>
      <c r="Q11" s="787">
        <v>1</v>
      </c>
      <c r="R11" s="787">
        <v>6</v>
      </c>
      <c r="S11" s="787">
        <v>7</v>
      </c>
      <c r="T11" s="787">
        <v>33</v>
      </c>
      <c r="U11" s="787" t="s">
        <v>1123</v>
      </c>
      <c r="V11" s="786" t="s">
        <v>1123</v>
      </c>
      <c r="W11" s="799"/>
      <c r="X11" s="798" t="s">
        <v>88</v>
      </c>
    </row>
    <row r="12" spans="1:24" s="752" customFormat="1" ht="15" customHeight="1">
      <c r="A12" s="804"/>
      <c r="B12" s="803" t="s">
        <v>87</v>
      </c>
      <c r="C12" s="788" t="s">
        <v>432</v>
      </c>
      <c r="D12" s="787" t="s">
        <v>432</v>
      </c>
      <c r="E12" s="787">
        <v>2</v>
      </c>
      <c r="F12" s="787">
        <v>2</v>
      </c>
      <c r="G12" s="787">
        <v>2</v>
      </c>
      <c r="H12" s="787">
        <v>6</v>
      </c>
      <c r="I12" s="787">
        <v>1</v>
      </c>
      <c r="J12" s="787">
        <v>2</v>
      </c>
      <c r="K12" s="787">
        <v>4</v>
      </c>
      <c r="L12" s="787">
        <v>8</v>
      </c>
      <c r="M12" s="787">
        <v>1</v>
      </c>
      <c r="N12" s="787">
        <v>2</v>
      </c>
      <c r="O12" s="787">
        <v>3</v>
      </c>
      <c r="P12" s="787">
        <v>53</v>
      </c>
      <c r="Q12" s="787" t="s">
        <v>432</v>
      </c>
      <c r="R12" s="787" t="s">
        <v>432</v>
      </c>
      <c r="S12" s="787">
        <v>5</v>
      </c>
      <c r="T12" s="787">
        <v>196</v>
      </c>
      <c r="U12" s="787" t="s">
        <v>1123</v>
      </c>
      <c r="V12" s="786" t="s">
        <v>1123</v>
      </c>
      <c r="W12" s="749"/>
      <c r="X12" s="798" t="s">
        <v>87</v>
      </c>
    </row>
    <row r="13" spans="1:24" s="742" customFormat="1" ht="15" customHeight="1">
      <c r="A13" s="804"/>
      <c r="B13" s="803" t="s">
        <v>86</v>
      </c>
      <c r="C13" s="788">
        <v>1</v>
      </c>
      <c r="D13" s="787">
        <v>11</v>
      </c>
      <c r="E13" s="787">
        <v>7</v>
      </c>
      <c r="F13" s="787">
        <v>13</v>
      </c>
      <c r="G13" s="787">
        <v>1</v>
      </c>
      <c r="H13" s="787">
        <v>2</v>
      </c>
      <c r="I13" s="787">
        <v>4</v>
      </c>
      <c r="J13" s="787">
        <v>14</v>
      </c>
      <c r="K13" s="787">
        <v>6</v>
      </c>
      <c r="L13" s="787">
        <v>30</v>
      </c>
      <c r="M13" s="787">
        <v>4</v>
      </c>
      <c r="N13" s="787">
        <v>4</v>
      </c>
      <c r="O13" s="787">
        <v>3</v>
      </c>
      <c r="P13" s="787">
        <v>31</v>
      </c>
      <c r="Q13" s="787" t="s">
        <v>432</v>
      </c>
      <c r="R13" s="787" t="s">
        <v>432</v>
      </c>
      <c r="S13" s="787">
        <v>5</v>
      </c>
      <c r="T13" s="787">
        <v>82</v>
      </c>
      <c r="U13" s="787" t="s">
        <v>1123</v>
      </c>
      <c r="V13" s="786" t="s">
        <v>1123</v>
      </c>
      <c r="W13" s="790"/>
      <c r="X13" s="798" t="s">
        <v>86</v>
      </c>
    </row>
    <row r="14" spans="1:24" s="742" customFormat="1" ht="15" customHeight="1">
      <c r="A14" s="804"/>
      <c r="B14" s="803" t="s">
        <v>85</v>
      </c>
      <c r="C14" s="788">
        <v>1</v>
      </c>
      <c r="D14" s="787">
        <v>4</v>
      </c>
      <c r="E14" s="787">
        <v>15</v>
      </c>
      <c r="F14" s="787">
        <v>24</v>
      </c>
      <c r="G14" s="787">
        <v>8</v>
      </c>
      <c r="H14" s="787">
        <v>13</v>
      </c>
      <c r="I14" s="787">
        <v>22</v>
      </c>
      <c r="J14" s="787">
        <v>126</v>
      </c>
      <c r="K14" s="787">
        <v>17</v>
      </c>
      <c r="L14" s="787">
        <v>71</v>
      </c>
      <c r="M14" s="787">
        <v>3</v>
      </c>
      <c r="N14" s="787">
        <v>8</v>
      </c>
      <c r="O14" s="787">
        <v>18</v>
      </c>
      <c r="P14" s="787">
        <v>181</v>
      </c>
      <c r="Q14" s="787">
        <v>1</v>
      </c>
      <c r="R14" s="787">
        <v>6</v>
      </c>
      <c r="S14" s="787">
        <v>7</v>
      </c>
      <c r="T14" s="787">
        <v>36</v>
      </c>
      <c r="U14" s="787" t="s">
        <v>1123</v>
      </c>
      <c r="V14" s="786" t="s">
        <v>1123</v>
      </c>
      <c r="W14" s="790"/>
      <c r="X14" s="798" t="s">
        <v>85</v>
      </c>
    </row>
    <row r="15" spans="1:24" s="742" customFormat="1" ht="15" customHeight="1">
      <c r="A15" s="804"/>
      <c r="B15" s="803" t="s">
        <v>84</v>
      </c>
      <c r="C15" s="788">
        <v>1</v>
      </c>
      <c r="D15" s="787">
        <v>10</v>
      </c>
      <c r="E15" s="787">
        <v>3</v>
      </c>
      <c r="F15" s="787">
        <v>7</v>
      </c>
      <c r="G15" s="787">
        <v>2</v>
      </c>
      <c r="H15" s="787">
        <v>2</v>
      </c>
      <c r="I15" s="787">
        <v>5</v>
      </c>
      <c r="J15" s="787">
        <v>42</v>
      </c>
      <c r="K15" s="787">
        <v>1</v>
      </c>
      <c r="L15" s="787">
        <v>1</v>
      </c>
      <c r="M15" s="787">
        <v>4</v>
      </c>
      <c r="N15" s="787">
        <v>23</v>
      </c>
      <c r="O15" s="787">
        <v>15</v>
      </c>
      <c r="P15" s="787">
        <v>169</v>
      </c>
      <c r="Q15" s="787" t="s">
        <v>432</v>
      </c>
      <c r="R15" s="787" t="s">
        <v>432</v>
      </c>
      <c r="S15" s="787">
        <v>4</v>
      </c>
      <c r="T15" s="787">
        <v>18</v>
      </c>
      <c r="U15" s="787" t="s">
        <v>1123</v>
      </c>
      <c r="V15" s="786" t="s">
        <v>1123</v>
      </c>
      <c r="W15" s="790"/>
      <c r="X15" s="798" t="s">
        <v>84</v>
      </c>
    </row>
    <row r="16" spans="1:24" s="742" customFormat="1" ht="15" customHeight="1">
      <c r="B16" s="803" t="s">
        <v>83</v>
      </c>
      <c r="C16" s="788" t="s">
        <v>432</v>
      </c>
      <c r="D16" s="787" t="s">
        <v>432</v>
      </c>
      <c r="E16" s="787">
        <v>8</v>
      </c>
      <c r="F16" s="787">
        <v>19</v>
      </c>
      <c r="G16" s="787">
        <v>1</v>
      </c>
      <c r="H16" s="787">
        <v>13</v>
      </c>
      <c r="I16" s="787">
        <v>4</v>
      </c>
      <c r="J16" s="787">
        <v>10</v>
      </c>
      <c r="K16" s="787">
        <v>10</v>
      </c>
      <c r="L16" s="787">
        <v>12</v>
      </c>
      <c r="M16" s="787">
        <v>2</v>
      </c>
      <c r="N16" s="787">
        <v>13</v>
      </c>
      <c r="O16" s="787">
        <v>6</v>
      </c>
      <c r="P16" s="787">
        <v>66</v>
      </c>
      <c r="Q16" s="787">
        <v>1</v>
      </c>
      <c r="R16" s="787">
        <v>15</v>
      </c>
      <c r="S16" s="787">
        <v>4</v>
      </c>
      <c r="T16" s="787">
        <v>19</v>
      </c>
      <c r="U16" s="787" t="s">
        <v>1123</v>
      </c>
      <c r="V16" s="786" t="s">
        <v>1123</v>
      </c>
      <c r="W16" s="807"/>
      <c r="X16" s="798" t="s">
        <v>83</v>
      </c>
    </row>
    <row r="17" spans="1:24" s="742" customFormat="1" ht="15" customHeight="1">
      <c r="A17" s="804"/>
      <c r="B17" s="803" t="s">
        <v>82</v>
      </c>
      <c r="C17" s="788">
        <v>1</v>
      </c>
      <c r="D17" s="787">
        <v>3</v>
      </c>
      <c r="E17" s="787">
        <v>10</v>
      </c>
      <c r="F17" s="787">
        <v>83</v>
      </c>
      <c r="G17" s="787">
        <v>1</v>
      </c>
      <c r="H17" s="787">
        <v>10</v>
      </c>
      <c r="I17" s="787">
        <v>18</v>
      </c>
      <c r="J17" s="787">
        <v>198</v>
      </c>
      <c r="K17" s="787">
        <v>4</v>
      </c>
      <c r="L17" s="787">
        <v>12</v>
      </c>
      <c r="M17" s="787">
        <v>1</v>
      </c>
      <c r="N17" s="787">
        <v>16</v>
      </c>
      <c r="O17" s="787">
        <v>5</v>
      </c>
      <c r="P17" s="787">
        <v>53</v>
      </c>
      <c r="Q17" s="787" t="s">
        <v>432</v>
      </c>
      <c r="R17" s="787" t="s">
        <v>432</v>
      </c>
      <c r="S17" s="787">
        <v>3</v>
      </c>
      <c r="T17" s="787">
        <v>51</v>
      </c>
      <c r="U17" s="787" t="s">
        <v>1123</v>
      </c>
      <c r="V17" s="786" t="s">
        <v>1123</v>
      </c>
      <c r="W17" s="790"/>
      <c r="X17" s="798" t="s">
        <v>82</v>
      </c>
    </row>
    <row r="18" spans="1:24" s="742" customFormat="1" ht="15" customHeight="1">
      <c r="A18" s="804"/>
      <c r="B18" s="803"/>
      <c r="C18" s="788" t="s">
        <v>431</v>
      </c>
      <c r="D18" s="787" t="s">
        <v>431</v>
      </c>
      <c r="E18" s="787" t="s">
        <v>431</v>
      </c>
      <c r="F18" s="787" t="s">
        <v>431</v>
      </c>
      <c r="G18" s="787" t="s">
        <v>431</v>
      </c>
      <c r="H18" s="787" t="s">
        <v>431</v>
      </c>
      <c r="I18" s="787" t="s">
        <v>431</v>
      </c>
      <c r="J18" s="787" t="s">
        <v>431</v>
      </c>
      <c r="K18" s="787" t="s">
        <v>431</v>
      </c>
      <c r="L18" s="787" t="s">
        <v>431</v>
      </c>
      <c r="M18" s="787" t="s">
        <v>431</v>
      </c>
      <c r="N18" s="787" t="s">
        <v>431</v>
      </c>
      <c r="O18" s="787" t="s">
        <v>431</v>
      </c>
      <c r="P18" s="787" t="s">
        <v>431</v>
      </c>
      <c r="Q18" s="787" t="s">
        <v>431</v>
      </c>
      <c r="R18" s="787" t="s">
        <v>431</v>
      </c>
      <c r="S18" s="787" t="s">
        <v>431</v>
      </c>
      <c r="T18" s="787" t="s">
        <v>431</v>
      </c>
      <c r="U18" s="787" t="s">
        <v>431</v>
      </c>
      <c r="V18" s="786" t="s">
        <v>431</v>
      </c>
      <c r="W18" s="790"/>
      <c r="X18" s="798"/>
    </row>
    <row r="19" spans="1:24" s="742" customFormat="1" ht="15" customHeight="1">
      <c r="A19" s="3280" t="s">
        <v>1132</v>
      </c>
      <c r="B19" s="3281"/>
      <c r="C19" s="795" t="s">
        <v>432</v>
      </c>
      <c r="D19" s="794" t="s">
        <v>432</v>
      </c>
      <c r="E19" s="794">
        <v>22</v>
      </c>
      <c r="F19" s="794">
        <v>38</v>
      </c>
      <c r="G19" s="794">
        <v>11</v>
      </c>
      <c r="H19" s="794">
        <v>363</v>
      </c>
      <c r="I19" s="794">
        <v>27</v>
      </c>
      <c r="J19" s="794">
        <v>531</v>
      </c>
      <c r="K19" s="794">
        <v>12</v>
      </c>
      <c r="L19" s="794">
        <v>52</v>
      </c>
      <c r="M19" s="794">
        <v>3</v>
      </c>
      <c r="N19" s="794">
        <v>1123</v>
      </c>
      <c r="O19" s="794">
        <v>23</v>
      </c>
      <c r="P19" s="794">
        <v>406</v>
      </c>
      <c r="Q19" s="794">
        <v>1</v>
      </c>
      <c r="R19" s="794">
        <v>5</v>
      </c>
      <c r="S19" s="794">
        <v>23</v>
      </c>
      <c r="T19" s="794">
        <v>343</v>
      </c>
      <c r="U19" s="794" t="s">
        <v>1123</v>
      </c>
      <c r="V19" s="793" t="s">
        <v>1123</v>
      </c>
      <c r="W19" s="3279" t="s">
        <v>1132</v>
      </c>
      <c r="X19" s="3278"/>
    </row>
    <row r="20" spans="1:24" s="742" customFormat="1" ht="15" customHeight="1">
      <c r="A20" s="804"/>
      <c r="B20" s="803" t="s">
        <v>81</v>
      </c>
      <c r="C20" s="788" t="s">
        <v>432</v>
      </c>
      <c r="D20" s="787" t="s">
        <v>432</v>
      </c>
      <c r="E20" s="787">
        <v>2</v>
      </c>
      <c r="F20" s="787">
        <v>3</v>
      </c>
      <c r="G20" s="787">
        <v>2</v>
      </c>
      <c r="H20" s="787">
        <v>3</v>
      </c>
      <c r="I20" s="787">
        <v>2</v>
      </c>
      <c r="J20" s="787">
        <v>18</v>
      </c>
      <c r="K20" s="787">
        <v>3</v>
      </c>
      <c r="L20" s="787">
        <v>22</v>
      </c>
      <c r="M20" s="787" t="s">
        <v>432</v>
      </c>
      <c r="N20" s="787" t="s">
        <v>432</v>
      </c>
      <c r="O20" s="787">
        <v>4</v>
      </c>
      <c r="P20" s="787">
        <v>61</v>
      </c>
      <c r="Q20" s="787" t="s">
        <v>432</v>
      </c>
      <c r="R20" s="787" t="s">
        <v>432</v>
      </c>
      <c r="S20" s="787">
        <v>3</v>
      </c>
      <c r="T20" s="787">
        <v>19</v>
      </c>
      <c r="U20" s="787" t="s">
        <v>1123</v>
      </c>
      <c r="V20" s="786" t="s">
        <v>1123</v>
      </c>
      <c r="W20" s="790"/>
      <c r="X20" s="798" t="s">
        <v>81</v>
      </c>
    </row>
    <row r="21" spans="1:24" s="742" customFormat="1" ht="15" customHeight="1">
      <c r="A21" s="804"/>
      <c r="B21" s="803" t="s">
        <v>80</v>
      </c>
      <c r="C21" s="788" t="s">
        <v>432</v>
      </c>
      <c r="D21" s="787" t="s">
        <v>432</v>
      </c>
      <c r="E21" s="787">
        <v>6</v>
      </c>
      <c r="F21" s="787">
        <v>12</v>
      </c>
      <c r="G21" s="787">
        <v>4</v>
      </c>
      <c r="H21" s="787">
        <v>6</v>
      </c>
      <c r="I21" s="787">
        <v>8</v>
      </c>
      <c r="J21" s="787">
        <v>28</v>
      </c>
      <c r="K21" s="787">
        <v>3</v>
      </c>
      <c r="L21" s="787">
        <v>6</v>
      </c>
      <c r="M21" s="787">
        <v>1</v>
      </c>
      <c r="N21" s="787">
        <v>2</v>
      </c>
      <c r="O21" s="787">
        <v>9</v>
      </c>
      <c r="P21" s="787">
        <v>146</v>
      </c>
      <c r="Q21" s="787">
        <v>1</v>
      </c>
      <c r="R21" s="787">
        <v>5</v>
      </c>
      <c r="S21" s="787">
        <v>5</v>
      </c>
      <c r="T21" s="787">
        <v>15</v>
      </c>
      <c r="U21" s="787" t="s">
        <v>1123</v>
      </c>
      <c r="V21" s="786" t="s">
        <v>1123</v>
      </c>
      <c r="W21" s="799"/>
      <c r="X21" s="798" t="s">
        <v>80</v>
      </c>
    </row>
    <row r="22" spans="1:24" s="752" customFormat="1" ht="15" customHeight="1">
      <c r="A22" s="804"/>
      <c r="B22" s="803" t="s">
        <v>79</v>
      </c>
      <c r="C22" s="788" t="s">
        <v>432</v>
      </c>
      <c r="D22" s="787" t="s">
        <v>432</v>
      </c>
      <c r="E22" s="787">
        <v>1</v>
      </c>
      <c r="F22" s="787">
        <v>2</v>
      </c>
      <c r="G22" s="787">
        <v>1</v>
      </c>
      <c r="H22" s="787">
        <v>6</v>
      </c>
      <c r="I22" s="787">
        <v>6</v>
      </c>
      <c r="J22" s="787">
        <v>58</v>
      </c>
      <c r="K22" s="787">
        <v>3</v>
      </c>
      <c r="L22" s="787">
        <v>18</v>
      </c>
      <c r="M22" s="787" t="s">
        <v>432</v>
      </c>
      <c r="N22" s="787" t="s">
        <v>432</v>
      </c>
      <c r="O22" s="787">
        <v>6</v>
      </c>
      <c r="P22" s="787">
        <v>145</v>
      </c>
      <c r="Q22" s="787" t="s">
        <v>432</v>
      </c>
      <c r="R22" s="787" t="s">
        <v>432</v>
      </c>
      <c r="S22" s="787">
        <v>6</v>
      </c>
      <c r="T22" s="787">
        <v>70</v>
      </c>
      <c r="U22" s="787" t="s">
        <v>1123</v>
      </c>
      <c r="V22" s="786" t="s">
        <v>1123</v>
      </c>
      <c r="W22" s="749"/>
      <c r="X22" s="798" t="s">
        <v>79</v>
      </c>
    </row>
    <row r="23" spans="1:24" s="742" customFormat="1" ht="15" customHeight="1">
      <c r="A23" s="804"/>
      <c r="B23" s="803" t="s">
        <v>78</v>
      </c>
      <c r="C23" s="788" t="s">
        <v>432</v>
      </c>
      <c r="D23" s="787" t="s">
        <v>432</v>
      </c>
      <c r="E23" s="787">
        <v>4</v>
      </c>
      <c r="F23" s="787">
        <v>7</v>
      </c>
      <c r="G23" s="787" t="s">
        <v>432</v>
      </c>
      <c r="H23" s="787" t="s">
        <v>432</v>
      </c>
      <c r="I23" s="787">
        <v>7</v>
      </c>
      <c r="J23" s="787">
        <v>132</v>
      </c>
      <c r="K23" s="787">
        <v>2</v>
      </c>
      <c r="L23" s="787">
        <v>5</v>
      </c>
      <c r="M23" s="787" t="s">
        <v>432</v>
      </c>
      <c r="N23" s="787" t="s">
        <v>432</v>
      </c>
      <c r="O23" s="787">
        <v>3</v>
      </c>
      <c r="P23" s="787">
        <v>47</v>
      </c>
      <c r="Q23" s="787" t="s">
        <v>432</v>
      </c>
      <c r="R23" s="787" t="s">
        <v>432</v>
      </c>
      <c r="S23" s="787">
        <v>4</v>
      </c>
      <c r="T23" s="787">
        <v>11</v>
      </c>
      <c r="U23" s="787" t="s">
        <v>1123</v>
      </c>
      <c r="V23" s="786" t="s">
        <v>1123</v>
      </c>
      <c r="W23" s="790"/>
      <c r="X23" s="798" t="s">
        <v>78</v>
      </c>
    </row>
    <row r="24" spans="1:24" s="742" customFormat="1" ht="15" customHeight="1">
      <c r="A24" s="804"/>
      <c r="B24" s="803" t="s">
        <v>77</v>
      </c>
      <c r="C24" s="788" t="s">
        <v>432</v>
      </c>
      <c r="D24" s="787" t="s">
        <v>432</v>
      </c>
      <c r="E24" s="787">
        <v>9</v>
      </c>
      <c r="F24" s="787">
        <v>14</v>
      </c>
      <c r="G24" s="787">
        <v>2</v>
      </c>
      <c r="H24" s="787">
        <v>2</v>
      </c>
      <c r="I24" s="787">
        <v>2</v>
      </c>
      <c r="J24" s="787">
        <v>11</v>
      </c>
      <c r="K24" s="787">
        <v>1</v>
      </c>
      <c r="L24" s="787">
        <v>1</v>
      </c>
      <c r="M24" s="787">
        <v>1</v>
      </c>
      <c r="N24" s="787">
        <v>8</v>
      </c>
      <c r="O24" s="787">
        <v>1</v>
      </c>
      <c r="P24" s="787">
        <v>7</v>
      </c>
      <c r="Q24" s="787" t="s">
        <v>432</v>
      </c>
      <c r="R24" s="787" t="s">
        <v>432</v>
      </c>
      <c r="S24" s="787">
        <v>2</v>
      </c>
      <c r="T24" s="787">
        <v>5</v>
      </c>
      <c r="U24" s="787" t="s">
        <v>1123</v>
      </c>
      <c r="V24" s="786" t="s">
        <v>1123</v>
      </c>
      <c r="W24" s="790"/>
      <c r="X24" s="798" t="s">
        <v>77</v>
      </c>
    </row>
    <row r="25" spans="1:24" s="742" customFormat="1" ht="15" customHeight="1">
      <c r="A25" s="804"/>
      <c r="B25" s="803" t="s">
        <v>76</v>
      </c>
      <c r="C25" s="788" t="s">
        <v>432</v>
      </c>
      <c r="D25" s="787" t="s">
        <v>432</v>
      </c>
      <c r="E25" s="787" t="s">
        <v>432</v>
      </c>
      <c r="F25" s="787" t="s">
        <v>432</v>
      </c>
      <c r="G25" s="787">
        <v>2</v>
      </c>
      <c r="H25" s="787">
        <v>346</v>
      </c>
      <c r="I25" s="787">
        <v>2</v>
      </c>
      <c r="J25" s="787">
        <v>284</v>
      </c>
      <c r="K25" s="787" t="s">
        <v>432</v>
      </c>
      <c r="L25" s="787" t="s">
        <v>432</v>
      </c>
      <c r="M25" s="787">
        <v>1</v>
      </c>
      <c r="N25" s="787">
        <v>1113</v>
      </c>
      <c r="O25" s="787" t="s">
        <v>432</v>
      </c>
      <c r="P25" s="787" t="s">
        <v>432</v>
      </c>
      <c r="Q25" s="787" t="s">
        <v>432</v>
      </c>
      <c r="R25" s="787" t="s">
        <v>432</v>
      </c>
      <c r="S25" s="787">
        <v>3</v>
      </c>
      <c r="T25" s="787">
        <v>223</v>
      </c>
      <c r="U25" s="787" t="s">
        <v>1123</v>
      </c>
      <c r="V25" s="786" t="s">
        <v>1123</v>
      </c>
      <c r="W25" s="790"/>
      <c r="X25" s="798" t="s">
        <v>76</v>
      </c>
    </row>
    <row r="26" spans="1:24" s="742" customFormat="1" ht="15" customHeight="1">
      <c r="A26" s="806"/>
      <c r="B26" s="803"/>
      <c r="C26" s="788" t="s">
        <v>431</v>
      </c>
      <c r="D26" s="787" t="s">
        <v>431</v>
      </c>
      <c r="E26" s="787" t="s">
        <v>431</v>
      </c>
      <c r="F26" s="787" t="s">
        <v>431</v>
      </c>
      <c r="G26" s="787" t="s">
        <v>431</v>
      </c>
      <c r="H26" s="787" t="s">
        <v>431</v>
      </c>
      <c r="I26" s="787" t="s">
        <v>431</v>
      </c>
      <c r="J26" s="787" t="s">
        <v>431</v>
      </c>
      <c r="K26" s="787" t="s">
        <v>431</v>
      </c>
      <c r="L26" s="787" t="s">
        <v>431</v>
      </c>
      <c r="M26" s="787" t="s">
        <v>431</v>
      </c>
      <c r="N26" s="787" t="s">
        <v>431</v>
      </c>
      <c r="O26" s="787" t="s">
        <v>431</v>
      </c>
      <c r="P26" s="787" t="s">
        <v>431</v>
      </c>
      <c r="Q26" s="787" t="s">
        <v>431</v>
      </c>
      <c r="R26" s="787" t="s">
        <v>431</v>
      </c>
      <c r="S26" s="787" t="s">
        <v>431</v>
      </c>
      <c r="T26" s="787" t="s">
        <v>431</v>
      </c>
      <c r="U26" s="787" t="s">
        <v>431</v>
      </c>
      <c r="V26" s="786" t="s">
        <v>431</v>
      </c>
      <c r="W26" s="805"/>
      <c r="X26" s="798"/>
    </row>
    <row r="27" spans="1:24" s="742" customFormat="1" ht="15" customHeight="1">
      <c r="A27" s="3280" t="s">
        <v>1131</v>
      </c>
      <c r="B27" s="3281"/>
      <c r="C27" s="795">
        <v>15</v>
      </c>
      <c r="D27" s="794">
        <v>181</v>
      </c>
      <c r="E27" s="794">
        <v>94</v>
      </c>
      <c r="F27" s="794">
        <v>201</v>
      </c>
      <c r="G27" s="794">
        <v>27</v>
      </c>
      <c r="H27" s="794">
        <v>116</v>
      </c>
      <c r="I27" s="794">
        <v>96</v>
      </c>
      <c r="J27" s="794">
        <v>654</v>
      </c>
      <c r="K27" s="794">
        <v>62</v>
      </c>
      <c r="L27" s="794">
        <v>275</v>
      </c>
      <c r="M27" s="794">
        <v>16</v>
      </c>
      <c r="N27" s="794">
        <v>209</v>
      </c>
      <c r="O27" s="794">
        <v>63</v>
      </c>
      <c r="P27" s="794">
        <v>820</v>
      </c>
      <c r="Q27" s="794">
        <v>1</v>
      </c>
      <c r="R27" s="794">
        <v>10</v>
      </c>
      <c r="S27" s="794">
        <v>27</v>
      </c>
      <c r="T27" s="794">
        <v>356</v>
      </c>
      <c r="U27" s="794" t="s">
        <v>1123</v>
      </c>
      <c r="V27" s="793" t="s">
        <v>1123</v>
      </c>
      <c r="W27" s="3279" t="s">
        <v>1130</v>
      </c>
      <c r="X27" s="3278"/>
    </row>
    <row r="28" spans="1:24" s="759" customFormat="1" ht="15" customHeight="1">
      <c r="A28" s="804"/>
      <c r="B28" s="803" t="s">
        <v>75</v>
      </c>
      <c r="C28" s="788">
        <v>1</v>
      </c>
      <c r="D28" s="787">
        <v>19</v>
      </c>
      <c r="E28" s="787">
        <v>10</v>
      </c>
      <c r="F28" s="787">
        <v>16</v>
      </c>
      <c r="G28" s="787">
        <v>2</v>
      </c>
      <c r="H28" s="787">
        <v>12</v>
      </c>
      <c r="I28" s="787">
        <v>3</v>
      </c>
      <c r="J28" s="787">
        <v>23</v>
      </c>
      <c r="K28" s="787">
        <v>1</v>
      </c>
      <c r="L28" s="787">
        <v>2</v>
      </c>
      <c r="M28" s="787" t="s">
        <v>432</v>
      </c>
      <c r="N28" s="787" t="s">
        <v>432</v>
      </c>
      <c r="O28" s="787">
        <v>4</v>
      </c>
      <c r="P28" s="787">
        <v>275</v>
      </c>
      <c r="Q28" s="787" t="s">
        <v>432</v>
      </c>
      <c r="R28" s="787" t="s">
        <v>432</v>
      </c>
      <c r="S28" s="787">
        <v>3</v>
      </c>
      <c r="T28" s="787">
        <v>25</v>
      </c>
      <c r="U28" s="787" t="s">
        <v>1123</v>
      </c>
      <c r="V28" s="786" t="s">
        <v>1123</v>
      </c>
      <c r="W28" s="749"/>
      <c r="X28" s="798" t="s">
        <v>75</v>
      </c>
    </row>
    <row r="29" spans="1:24" s="742" customFormat="1" ht="15" customHeight="1">
      <c r="A29" s="804"/>
      <c r="B29" s="803" t="s">
        <v>74</v>
      </c>
      <c r="C29" s="788">
        <v>4</v>
      </c>
      <c r="D29" s="787">
        <v>46</v>
      </c>
      <c r="E29" s="787">
        <v>24</v>
      </c>
      <c r="F29" s="787">
        <v>34</v>
      </c>
      <c r="G29" s="787">
        <v>7</v>
      </c>
      <c r="H29" s="787">
        <v>42</v>
      </c>
      <c r="I29" s="787">
        <v>6</v>
      </c>
      <c r="J29" s="787">
        <v>21</v>
      </c>
      <c r="K29" s="787">
        <v>4</v>
      </c>
      <c r="L29" s="787">
        <v>7</v>
      </c>
      <c r="M29" s="787">
        <v>2</v>
      </c>
      <c r="N29" s="787">
        <v>74</v>
      </c>
      <c r="O29" s="787">
        <v>8</v>
      </c>
      <c r="P29" s="787">
        <v>46</v>
      </c>
      <c r="Q29" s="787" t="s">
        <v>432</v>
      </c>
      <c r="R29" s="787" t="s">
        <v>432</v>
      </c>
      <c r="S29" s="787">
        <v>5</v>
      </c>
      <c r="T29" s="787">
        <v>24</v>
      </c>
      <c r="U29" s="787" t="s">
        <v>1123</v>
      </c>
      <c r="V29" s="786" t="s">
        <v>1123</v>
      </c>
      <c r="W29" s="790"/>
      <c r="X29" s="798" t="s">
        <v>74</v>
      </c>
    </row>
    <row r="30" spans="1:24" s="742" customFormat="1" ht="15" customHeight="1">
      <c r="A30" s="804"/>
      <c r="B30" s="803" t="s">
        <v>73</v>
      </c>
      <c r="C30" s="788">
        <v>2</v>
      </c>
      <c r="D30" s="787">
        <v>26</v>
      </c>
      <c r="E30" s="787">
        <v>12</v>
      </c>
      <c r="F30" s="787">
        <v>28</v>
      </c>
      <c r="G30" s="787">
        <v>6</v>
      </c>
      <c r="H30" s="787">
        <v>12</v>
      </c>
      <c r="I30" s="787">
        <v>3</v>
      </c>
      <c r="J30" s="787">
        <v>31</v>
      </c>
      <c r="K30" s="787">
        <v>6</v>
      </c>
      <c r="L30" s="787">
        <v>9</v>
      </c>
      <c r="M30" s="787">
        <v>1</v>
      </c>
      <c r="N30" s="787">
        <v>1</v>
      </c>
      <c r="O30" s="787">
        <v>10</v>
      </c>
      <c r="P30" s="787">
        <v>181</v>
      </c>
      <c r="Q30" s="787" t="s">
        <v>432</v>
      </c>
      <c r="R30" s="787" t="s">
        <v>432</v>
      </c>
      <c r="S30" s="787">
        <v>8</v>
      </c>
      <c r="T30" s="787">
        <v>175</v>
      </c>
      <c r="U30" s="787" t="s">
        <v>1123</v>
      </c>
      <c r="V30" s="786" t="s">
        <v>1123</v>
      </c>
      <c r="W30" s="790"/>
      <c r="X30" s="798" t="s">
        <v>73</v>
      </c>
    </row>
    <row r="31" spans="1:24" s="742" customFormat="1" ht="15" customHeight="1">
      <c r="A31" s="804"/>
      <c r="B31" s="803" t="s">
        <v>72</v>
      </c>
      <c r="C31" s="788">
        <v>3</v>
      </c>
      <c r="D31" s="787">
        <v>50</v>
      </c>
      <c r="E31" s="787">
        <v>7</v>
      </c>
      <c r="F31" s="787">
        <v>21</v>
      </c>
      <c r="G31" s="787">
        <v>2</v>
      </c>
      <c r="H31" s="787">
        <v>4</v>
      </c>
      <c r="I31" s="787">
        <v>10</v>
      </c>
      <c r="J31" s="787">
        <v>52</v>
      </c>
      <c r="K31" s="787">
        <v>9</v>
      </c>
      <c r="L31" s="787">
        <v>17</v>
      </c>
      <c r="M31" s="787">
        <v>3</v>
      </c>
      <c r="N31" s="787">
        <v>26</v>
      </c>
      <c r="O31" s="787">
        <v>9</v>
      </c>
      <c r="P31" s="787">
        <v>91</v>
      </c>
      <c r="Q31" s="787" t="s">
        <v>432</v>
      </c>
      <c r="R31" s="787" t="s">
        <v>432</v>
      </c>
      <c r="S31" s="787">
        <v>3</v>
      </c>
      <c r="T31" s="787">
        <v>5</v>
      </c>
      <c r="U31" s="787" t="s">
        <v>1123</v>
      </c>
      <c r="V31" s="786" t="s">
        <v>1123</v>
      </c>
      <c r="W31" s="790"/>
      <c r="X31" s="798" t="s">
        <v>72</v>
      </c>
    </row>
    <row r="32" spans="1:24" s="742" customFormat="1" ht="15" customHeight="1">
      <c r="A32" s="806"/>
      <c r="B32" s="803" t="s">
        <v>71</v>
      </c>
      <c r="C32" s="788">
        <v>1</v>
      </c>
      <c r="D32" s="787">
        <v>2</v>
      </c>
      <c r="E32" s="787">
        <v>34</v>
      </c>
      <c r="F32" s="787">
        <v>57</v>
      </c>
      <c r="G32" s="787">
        <v>4</v>
      </c>
      <c r="H32" s="787">
        <v>8</v>
      </c>
      <c r="I32" s="787">
        <v>39</v>
      </c>
      <c r="J32" s="787">
        <v>146</v>
      </c>
      <c r="K32" s="787">
        <v>19</v>
      </c>
      <c r="L32" s="787">
        <v>43</v>
      </c>
      <c r="M32" s="787">
        <v>1</v>
      </c>
      <c r="N32" s="787">
        <v>1</v>
      </c>
      <c r="O32" s="787">
        <v>11</v>
      </c>
      <c r="P32" s="787">
        <v>62</v>
      </c>
      <c r="Q32" s="787">
        <v>1</v>
      </c>
      <c r="R32" s="787">
        <v>10</v>
      </c>
      <c r="S32" s="787">
        <v>3</v>
      </c>
      <c r="T32" s="787">
        <v>12</v>
      </c>
      <c r="U32" s="787" t="s">
        <v>1123</v>
      </c>
      <c r="V32" s="786" t="s">
        <v>1123</v>
      </c>
      <c r="W32" s="805"/>
      <c r="X32" s="798" t="s">
        <v>71</v>
      </c>
    </row>
    <row r="33" spans="1:24" s="742" customFormat="1" ht="15" customHeight="1">
      <c r="A33" s="804"/>
      <c r="B33" s="803" t="s">
        <v>70</v>
      </c>
      <c r="C33" s="788">
        <v>4</v>
      </c>
      <c r="D33" s="787">
        <v>38</v>
      </c>
      <c r="E33" s="787">
        <v>7</v>
      </c>
      <c r="F33" s="787">
        <v>45</v>
      </c>
      <c r="G33" s="787">
        <v>6</v>
      </c>
      <c r="H33" s="787">
        <v>38</v>
      </c>
      <c r="I33" s="787">
        <v>35</v>
      </c>
      <c r="J33" s="787">
        <v>381</v>
      </c>
      <c r="K33" s="787">
        <v>23</v>
      </c>
      <c r="L33" s="787">
        <v>197</v>
      </c>
      <c r="M33" s="787">
        <v>9</v>
      </c>
      <c r="N33" s="787">
        <v>107</v>
      </c>
      <c r="O33" s="787">
        <v>21</v>
      </c>
      <c r="P33" s="787">
        <v>165</v>
      </c>
      <c r="Q33" s="787" t="s">
        <v>432</v>
      </c>
      <c r="R33" s="787" t="s">
        <v>432</v>
      </c>
      <c r="S33" s="787">
        <v>5</v>
      </c>
      <c r="T33" s="787">
        <v>115</v>
      </c>
      <c r="U33" s="787" t="s">
        <v>1123</v>
      </c>
      <c r="V33" s="786" t="s">
        <v>1123</v>
      </c>
      <c r="W33" s="790"/>
      <c r="X33" s="798" t="s">
        <v>70</v>
      </c>
    </row>
    <row r="34" spans="1:24" s="742" customFormat="1" ht="15" customHeight="1">
      <c r="A34" s="804"/>
      <c r="B34" s="803"/>
      <c r="C34" s="788" t="s">
        <v>431</v>
      </c>
      <c r="D34" s="787" t="s">
        <v>431</v>
      </c>
      <c r="E34" s="787" t="s">
        <v>431</v>
      </c>
      <c r="F34" s="787" t="s">
        <v>431</v>
      </c>
      <c r="G34" s="787" t="s">
        <v>431</v>
      </c>
      <c r="H34" s="787" t="s">
        <v>431</v>
      </c>
      <c r="I34" s="787" t="s">
        <v>431</v>
      </c>
      <c r="J34" s="787" t="s">
        <v>431</v>
      </c>
      <c r="K34" s="787" t="s">
        <v>431</v>
      </c>
      <c r="L34" s="787" t="s">
        <v>431</v>
      </c>
      <c r="M34" s="787" t="s">
        <v>431</v>
      </c>
      <c r="N34" s="787" t="s">
        <v>431</v>
      </c>
      <c r="O34" s="787" t="s">
        <v>431</v>
      </c>
      <c r="P34" s="787" t="s">
        <v>431</v>
      </c>
      <c r="Q34" s="787" t="s">
        <v>431</v>
      </c>
      <c r="R34" s="787" t="s">
        <v>431</v>
      </c>
      <c r="S34" s="787" t="s">
        <v>431</v>
      </c>
      <c r="T34" s="787" t="s">
        <v>431</v>
      </c>
      <c r="U34" s="787" t="s">
        <v>431</v>
      </c>
      <c r="V34" s="786" t="s">
        <v>431</v>
      </c>
      <c r="W34" s="799"/>
      <c r="X34" s="798"/>
    </row>
    <row r="35" spans="1:24" s="752" customFormat="1" ht="15" customHeight="1">
      <c r="A35" s="3280" t="s">
        <v>69</v>
      </c>
      <c r="B35" s="3281"/>
      <c r="C35" s="795" t="s">
        <v>432</v>
      </c>
      <c r="D35" s="794" t="s">
        <v>432</v>
      </c>
      <c r="E35" s="794" t="s">
        <v>432</v>
      </c>
      <c r="F35" s="794" t="s">
        <v>432</v>
      </c>
      <c r="G35" s="794">
        <v>1</v>
      </c>
      <c r="H35" s="794">
        <v>21</v>
      </c>
      <c r="I35" s="794" t="s">
        <v>432</v>
      </c>
      <c r="J35" s="794" t="s">
        <v>432</v>
      </c>
      <c r="K35" s="794" t="s">
        <v>432</v>
      </c>
      <c r="L35" s="794" t="s">
        <v>432</v>
      </c>
      <c r="M35" s="794" t="s">
        <v>432</v>
      </c>
      <c r="N35" s="794" t="s">
        <v>432</v>
      </c>
      <c r="O35" s="794" t="s">
        <v>432</v>
      </c>
      <c r="P35" s="794" t="s">
        <v>432</v>
      </c>
      <c r="Q35" s="794" t="s">
        <v>432</v>
      </c>
      <c r="R35" s="794" t="s">
        <v>432</v>
      </c>
      <c r="S35" s="794" t="s">
        <v>432</v>
      </c>
      <c r="T35" s="794" t="s">
        <v>432</v>
      </c>
      <c r="U35" s="794" t="s">
        <v>1123</v>
      </c>
      <c r="V35" s="793" t="s">
        <v>1123</v>
      </c>
      <c r="W35" s="3279" t="s">
        <v>69</v>
      </c>
      <c r="X35" s="3278"/>
    </row>
    <row r="36" spans="1:24" s="742" customFormat="1" ht="15" customHeight="1">
      <c r="A36" s="804"/>
      <c r="B36" s="803"/>
      <c r="C36" s="788" t="s">
        <v>431</v>
      </c>
      <c r="D36" s="787" t="s">
        <v>431</v>
      </c>
      <c r="E36" s="787" t="s">
        <v>431</v>
      </c>
      <c r="F36" s="787" t="s">
        <v>431</v>
      </c>
      <c r="G36" s="787" t="s">
        <v>431</v>
      </c>
      <c r="H36" s="787" t="s">
        <v>431</v>
      </c>
      <c r="I36" s="787" t="s">
        <v>431</v>
      </c>
      <c r="J36" s="787" t="s">
        <v>431</v>
      </c>
      <c r="K36" s="787" t="s">
        <v>431</v>
      </c>
      <c r="L36" s="787" t="s">
        <v>431</v>
      </c>
      <c r="M36" s="787" t="s">
        <v>431</v>
      </c>
      <c r="N36" s="787" t="s">
        <v>431</v>
      </c>
      <c r="O36" s="787" t="s">
        <v>431</v>
      </c>
      <c r="P36" s="787" t="s">
        <v>431</v>
      </c>
      <c r="Q36" s="787" t="s">
        <v>431</v>
      </c>
      <c r="R36" s="787" t="s">
        <v>431</v>
      </c>
      <c r="S36" s="787" t="s">
        <v>431</v>
      </c>
      <c r="T36" s="787" t="s">
        <v>431</v>
      </c>
      <c r="U36" s="787" t="s">
        <v>431</v>
      </c>
      <c r="V36" s="786" t="s">
        <v>431</v>
      </c>
      <c r="W36" s="790"/>
      <c r="X36" s="798"/>
    </row>
    <row r="37" spans="1:24" s="742" customFormat="1" ht="15" customHeight="1">
      <c r="A37" s="3280" t="s">
        <v>1129</v>
      </c>
      <c r="B37" s="3281"/>
      <c r="C37" s="795">
        <v>11</v>
      </c>
      <c r="D37" s="794">
        <v>169</v>
      </c>
      <c r="E37" s="794">
        <v>65</v>
      </c>
      <c r="F37" s="794">
        <v>225</v>
      </c>
      <c r="G37" s="794">
        <v>33</v>
      </c>
      <c r="H37" s="794">
        <v>116</v>
      </c>
      <c r="I37" s="794">
        <v>151</v>
      </c>
      <c r="J37" s="794">
        <v>1082</v>
      </c>
      <c r="K37" s="794">
        <v>97</v>
      </c>
      <c r="L37" s="794">
        <v>493</v>
      </c>
      <c r="M37" s="794">
        <v>35</v>
      </c>
      <c r="N37" s="794">
        <v>324</v>
      </c>
      <c r="O37" s="794">
        <v>102</v>
      </c>
      <c r="P37" s="794">
        <v>1894</v>
      </c>
      <c r="Q37" s="794">
        <v>3</v>
      </c>
      <c r="R37" s="794">
        <v>24</v>
      </c>
      <c r="S37" s="794">
        <v>38</v>
      </c>
      <c r="T37" s="794">
        <v>272</v>
      </c>
      <c r="U37" s="794" t="s">
        <v>1123</v>
      </c>
      <c r="V37" s="793" t="s">
        <v>1123</v>
      </c>
      <c r="W37" s="3279" t="s">
        <v>1129</v>
      </c>
      <c r="X37" s="3278"/>
    </row>
    <row r="38" spans="1:24" s="742" customFormat="1" ht="15" customHeight="1">
      <c r="A38" s="804"/>
      <c r="B38" s="803" t="s">
        <v>68</v>
      </c>
      <c r="C38" s="788">
        <v>6</v>
      </c>
      <c r="D38" s="787">
        <v>121</v>
      </c>
      <c r="E38" s="787">
        <v>21</v>
      </c>
      <c r="F38" s="787">
        <v>102</v>
      </c>
      <c r="G38" s="787">
        <v>11</v>
      </c>
      <c r="H38" s="787">
        <v>41</v>
      </c>
      <c r="I38" s="787">
        <v>99</v>
      </c>
      <c r="J38" s="787">
        <v>851</v>
      </c>
      <c r="K38" s="787">
        <v>52</v>
      </c>
      <c r="L38" s="787">
        <v>343</v>
      </c>
      <c r="M38" s="787">
        <v>23</v>
      </c>
      <c r="N38" s="787">
        <v>237</v>
      </c>
      <c r="O38" s="787">
        <v>57</v>
      </c>
      <c r="P38" s="787">
        <v>816</v>
      </c>
      <c r="Q38" s="787" t="s">
        <v>432</v>
      </c>
      <c r="R38" s="787" t="s">
        <v>432</v>
      </c>
      <c r="S38" s="787">
        <v>7</v>
      </c>
      <c r="T38" s="787">
        <v>30</v>
      </c>
      <c r="U38" s="787" t="s">
        <v>1123</v>
      </c>
      <c r="V38" s="786" t="s">
        <v>1123</v>
      </c>
      <c r="W38" s="790"/>
      <c r="X38" s="798" t="s">
        <v>68</v>
      </c>
    </row>
    <row r="39" spans="1:24" s="742" customFormat="1" ht="15" customHeight="1">
      <c r="A39" s="804"/>
      <c r="B39" s="803" t="s">
        <v>67</v>
      </c>
      <c r="C39" s="788">
        <v>1</v>
      </c>
      <c r="D39" s="787">
        <v>16</v>
      </c>
      <c r="E39" s="787">
        <v>6</v>
      </c>
      <c r="F39" s="787">
        <v>19</v>
      </c>
      <c r="G39" s="787">
        <v>5</v>
      </c>
      <c r="H39" s="787">
        <v>20</v>
      </c>
      <c r="I39" s="787">
        <v>11</v>
      </c>
      <c r="J39" s="787">
        <v>45</v>
      </c>
      <c r="K39" s="787">
        <v>9</v>
      </c>
      <c r="L39" s="787">
        <v>27</v>
      </c>
      <c r="M39" s="787">
        <v>4</v>
      </c>
      <c r="N39" s="787">
        <v>25</v>
      </c>
      <c r="O39" s="787">
        <v>14</v>
      </c>
      <c r="P39" s="787">
        <v>286</v>
      </c>
      <c r="Q39" s="787">
        <v>1</v>
      </c>
      <c r="R39" s="787">
        <v>13</v>
      </c>
      <c r="S39" s="787">
        <v>2</v>
      </c>
      <c r="T39" s="787">
        <v>10</v>
      </c>
      <c r="U39" s="787" t="s">
        <v>1123</v>
      </c>
      <c r="V39" s="786" t="s">
        <v>1123</v>
      </c>
      <c r="W39" s="790"/>
      <c r="X39" s="798" t="s">
        <v>67</v>
      </c>
    </row>
    <row r="40" spans="1:24" s="742" customFormat="1" ht="15" customHeight="1">
      <c r="A40" s="804"/>
      <c r="B40" s="803" t="s">
        <v>66</v>
      </c>
      <c r="C40" s="788">
        <v>2</v>
      </c>
      <c r="D40" s="787">
        <v>14</v>
      </c>
      <c r="E40" s="787">
        <v>11</v>
      </c>
      <c r="F40" s="787">
        <v>22</v>
      </c>
      <c r="G40" s="787">
        <v>5</v>
      </c>
      <c r="H40" s="787">
        <v>10</v>
      </c>
      <c r="I40" s="787">
        <v>23</v>
      </c>
      <c r="J40" s="787">
        <v>65</v>
      </c>
      <c r="K40" s="787">
        <v>16</v>
      </c>
      <c r="L40" s="787">
        <v>57</v>
      </c>
      <c r="M40" s="787">
        <v>2</v>
      </c>
      <c r="N40" s="787">
        <v>6</v>
      </c>
      <c r="O40" s="787">
        <v>21</v>
      </c>
      <c r="P40" s="787">
        <v>263</v>
      </c>
      <c r="Q40" s="787">
        <v>1</v>
      </c>
      <c r="R40" s="787">
        <v>6</v>
      </c>
      <c r="S40" s="787">
        <v>5</v>
      </c>
      <c r="T40" s="787">
        <v>28</v>
      </c>
      <c r="U40" s="787" t="s">
        <v>1123</v>
      </c>
      <c r="V40" s="786" t="s">
        <v>1123</v>
      </c>
      <c r="W40" s="799"/>
      <c r="X40" s="798" t="s">
        <v>66</v>
      </c>
    </row>
    <row r="41" spans="1:24" s="752" customFormat="1" ht="15" customHeight="1">
      <c r="A41" s="804"/>
      <c r="B41" s="803" t="s">
        <v>65</v>
      </c>
      <c r="C41" s="788" t="s">
        <v>432</v>
      </c>
      <c r="D41" s="787" t="s">
        <v>432</v>
      </c>
      <c r="E41" s="787">
        <v>4</v>
      </c>
      <c r="F41" s="787">
        <v>12</v>
      </c>
      <c r="G41" s="787">
        <v>1</v>
      </c>
      <c r="H41" s="787">
        <v>1</v>
      </c>
      <c r="I41" s="787">
        <v>8</v>
      </c>
      <c r="J41" s="787">
        <v>41</v>
      </c>
      <c r="K41" s="787">
        <v>8</v>
      </c>
      <c r="L41" s="787">
        <v>21</v>
      </c>
      <c r="M41" s="787">
        <v>1</v>
      </c>
      <c r="N41" s="787">
        <v>1</v>
      </c>
      <c r="O41" s="787">
        <v>4</v>
      </c>
      <c r="P41" s="787">
        <v>282</v>
      </c>
      <c r="Q41" s="787" t="s">
        <v>432</v>
      </c>
      <c r="R41" s="787" t="s">
        <v>432</v>
      </c>
      <c r="S41" s="787">
        <v>6</v>
      </c>
      <c r="T41" s="787">
        <v>25</v>
      </c>
      <c r="U41" s="787" t="s">
        <v>1123</v>
      </c>
      <c r="V41" s="786" t="s">
        <v>1123</v>
      </c>
      <c r="W41" s="749"/>
      <c r="X41" s="798" t="s">
        <v>65</v>
      </c>
    </row>
    <row r="42" spans="1:24" s="742" customFormat="1" ht="15" customHeight="1">
      <c r="A42" s="806"/>
      <c r="B42" s="803" t="s">
        <v>64</v>
      </c>
      <c r="C42" s="788" t="s">
        <v>432</v>
      </c>
      <c r="D42" s="787" t="s">
        <v>432</v>
      </c>
      <c r="E42" s="787">
        <v>4</v>
      </c>
      <c r="F42" s="787">
        <v>15</v>
      </c>
      <c r="G42" s="787">
        <v>2</v>
      </c>
      <c r="H42" s="787">
        <v>13</v>
      </c>
      <c r="I42" s="787">
        <v>3</v>
      </c>
      <c r="J42" s="787">
        <v>12</v>
      </c>
      <c r="K42" s="787">
        <v>6</v>
      </c>
      <c r="L42" s="787">
        <v>19</v>
      </c>
      <c r="M42" s="787">
        <v>2</v>
      </c>
      <c r="N42" s="787">
        <v>34</v>
      </c>
      <c r="O42" s="787">
        <v>3</v>
      </c>
      <c r="P42" s="787">
        <v>4</v>
      </c>
      <c r="Q42" s="787">
        <v>1</v>
      </c>
      <c r="R42" s="787">
        <v>5</v>
      </c>
      <c r="S42" s="787">
        <v>5</v>
      </c>
      <c r="T42" s="787">
        <v>30</v>
      </c>
      <c r="U42" s="787" t="s">
        <v>1123</v>
      </c>
      <c r="V42" s="786" t="s">
        <v>1123</v>
      </c>
      <c r="W42" s="805"/>
      <c r="X42" s="798" t="s">
        <v>64</v>
      </c>
    </row>
    <row r="43" spans="1:24" s="742" customFormat="1" ht="15" customHeight="1">
      <c r="A43" s="804"/>
      <c r="B43" s="803" t="s">
        <v>63</v>
      </c>
      <c r="C43" s="788">
        <v>2</v>
      </c>
      <c r="D43" s="787">
        <v>18</v>
      </c>
      <c r="E43" s="787">
        <v>5</v>
      </c>
      <c r="F43" s="787">
        <v>22</v>
      </c>
      <c r="G43" s="787">
        <v>6</v>
      </c>
      <c r="H43" s="787">
        <v>25</v>
      </c>
      <c r="I43" s="787">
        <v>3</v>
      </c>
      <c r="J43" s="787">
        <v>31</v>
      </c>
      <c r="K43" s="787">
        <v>2</v>
      </c>
      <c r="L43" s="787">
        <v>2</v>
      </c>
      <c r="M43" s="787">
        <v>3</v>
      </c>
      <c r="N43" s="787">
        <v>21</v>
      </c>
      <c r="O43" s="787" t="s">
        <v>432</v>
      </c>
      <c r="P43" s="787" t="s">
        <v>432</v>
      </c>
      <c r="Q43" s="787" t="s">
        <v>432</v>
      </c>
      <c r="R43" s="787" t="s">
        <v>432</v>
      </c>
      <c r="S43" s="787">
        <v>10</v>
      </c>
      <c r="T43" s="787">
        <v>95</v>
      </c>
      <c r="U43" s="787" t="s">
        <v>1123</v>
      </c>
      <c r="V43" s="786" t="s">
        <v>1123</v>
      </c>
      <c r="W43" s="790"/>
      <c r="X43" s="798" t="s">
        <v>63</v>
      </c>
    </row>
    <row r="44" spans="1:24" s="742" customFormat="1" ht="15" customHeight="1">
      <c r="A44" s="804"/>
      <c r="B44" s="803" t="s">
        <v>62</v>
      </c>
      <c r="C44" s="788" t="s">
        <v>432</v>
      </c>
      <c r="D44" s="787" t="s">
        <v>432</v>
      </c>
      <c r="E44" s="787">
        <v>13</v>
      </c>
      <c r="F44" s="787">
        <v>32</v>
      </c>
      <c r="G44" s="787">
        <v>3</v>
      </c>
      <c r="H44" s="787">
        <v>6</v>
      </c>
      <c r="I44" s="787">
        <v>3</v>
      </c>
      <c r="J44" s="787">
        <v>36</v>
      </c>
      <c r="K44" s="787">
        <v>3</v>
      </c>
      <c r="L44" s="787">
        <v>4</v>
      </c>
      <c r="M44" s="787" t="s">
        <v>432</v>
      </c>
      <c r="N44" s="787" t="s">
        <v>432</v>
      </c>
      <c r="O44" s="787">
        <v>3</v>
      </c>
      <c r="P44" s="787">
        <v>243</v>
      </c>
      <c r="Q44" s="787" t="s">
        <v>432</v>
      </c>
      <c r="R44" s="787" t="s">
        <v>432</v>
      </c>
      <c r="S44" s="787">
        <v>2</v>
      </c>
      <c r="T44" s="787">
        <v>52</v>
      </c>
      <c r="U44" s="787" t="s">
        <v>1123</v>
      </c>
      <c r="V44" s="786" t="s">
        <v>1123</v>
      </c>
      <c r="W44" s="799"/>
      <c r="X44" s="798" t="s">
        <v>62</v>
      </c>
    </row>
    <row r="45" spans="1:24" s="752" customFormat="1" ht="15" customHeight="1">
      <c r="A45" s="804"/>
      <c r="B45" s="803" t="s">
        <v>61</v>
      </c>
      <c r="C45" s="788" t="s">
        <v>432</v>
      </c>
      <c r="D45" s="787" t="s">
        <v>432</v>
      </c>
      <c r="E45" s="787">
        <v>1</v>
      </c>
      <c r="F45" s="787">
        <v>1</v>
      </c>
      <c r="G45" s="787" t="s">
        <v>432</v>
      </c>
      <c r="H45" s="787" t="s">
        <v>432</v>
      </c>
      <c r="I45" s="787">
        <v>1</v>
      </c>
      <c r="J45" s="787">
        <v>1</v>
      </c>
      <c r="K45" s="787">
        <v>1</v>
      </c>
      <c r="L45" s="787">
        <v>20</v>
      </c>
      <c r="M45" s="787" t="s">
        <v>432</v>
      </c>
      <c r="N45" s="787" t="s">
        <v>432</v>
      </c>
      <c r="O45" s="787" t="s">
        <v>432</v>
      </c>
      <c r="P45" s="787" t="s">
        <v>432</v>
      </c>
      <c r="Q45" s="787" t="s">
        <v>432</v>
      </c>
      <c r="R45" s="787" t="s">
        <v>432</v>
      </c>
      <c r="S45" s="787">
        <v>1</v>
      </c>
      <c r="T45" s="787">
        <v>2</v>
      </c>
      <c r="U45" s="787" t="s">
        <v>1123</v>
      </c>
      <c r="V45" s="786" t="s">
        <v>1123</v>
      </c>
      <c r="W45" s="749"/>
      <c r="X45" s="798" t="s">
        <v>61</v>
      </c>
    </row>
    <row r="46" spans="1:24" s="742" customFormat="1" ht="15" customHeight="1">
      <c r="A46" s="804"/>
      <c r="B46" s="803"/>
      <c r="C46" s="788" t="s">
        <v>431</v>
      </c>
      <c r="D46" s="787" t="s">
        <v>431</v>
      </c>
      <c r="E46" s="787" t="s">
        <v>431</v>
      </c>
      <c r="F46" s="787" t="s">
        <v>431</v>
      </c>
      <c r="G46" s="787" t="s">
        <v>431</v>
      </c>
      <c r="H46" s="787" t="s">
        <v>431</v>
      </c>
      <c r="I46" s="787" t="s">
        <v>431</v>
      </c>
      <c r="J46" s="787" t="s">
        <v>431</v>
      </c>
      <c r="K46" s="787" t="s">
        <v>431</v>
      </c>
      <c r="L46" s="787" t="s">
        <v>431</v>
      </c>
      <c r="M46" s="787" t="s">
        <v>431</v>
      </c>
      <c r="N46" s="787" t="s">
        <v>431</v>
      </c>
      <c r="O46" s="787" t="s">
        <v>431</v>
      </c>
      <c r="P46" s="787" t="s">
        <v>431</v>
      </c>
      <c r="Q46" s="787" t="s">
        <v>431</v>
      </c>
      <c r="R46" s="787" t="s">
        <v>431</v>
      </c>
      <c r="S46" s="787" t="s">
        <v>431</v>
      </c>
      <c r="T46" s="787" t="s">
        <v>431</v>
      </c>
      <c r="U46" s="787" t="s">
        <v>431</v>
      </c>
      <c r="V46" s="786" t="s">
        <v>431</v>
      </c>
      <c r="W46" s="790"/>
      <c r="X46" s="798"/>
    </row>
    <row r="47" spans="1:24" s="742" customFormat="1" ht="15" customHeight="1">
      <c r="A47" s="3280" t="s">
        <v>1128</v>
      </c>
      <c r="B47" s="3281"/>
      <c r="C47" s="795">
        <v>2</v>
      </c>
      <c r="D47" s="794">
        <v>20</v>
      </c>
      <c r="E47" s="794">
        <v>17</v>
      </c>
      <c r="F47" s="794">
        <v>112</v>
      </c>
      <c r="G47" s="794">
        <v>6</v>
      </c>
      <c r="H47" s="794">
        <v>43</v>
      </c>
      <c r="I47" s="794">
        <v>35</v>
      </c>
      <c r="J47" s="794">
        <v>169</v>
      </c>
      <c r="K47" s="794">
        <v>27</v>
      </c>
      <c r="L47" s="794">
        <v>177</v>
      </c>
      <c r="M47" s="794">
        <v>5</v>
      </c>
      <c r="N47" s="794">
        <v>28</v>
      </c>
      <c r="O47" s="794">
        <v>43</v>
      </c>
      <c r="P47" s="794">
        <v>682</v>
      </c>
      <c r="Q47" s="794">
        <v>1</v>
      </c>
      <c r="R47" s="794">
        <v>7</v>
      </c>
      <c r="S47" s="794">
        <v>18</v>
      </c>
      <c r="T47" s="794">
        <v>330</v>
      </c>
      <c r="U47" s="794" t="s">
        <v>1123</v>
      </c>
      <c r="V47" s="793" t="s">
        <v>1123</v>
      </c>
      <c r="W47" s="3279" t="s">
        <v>1128</v>
      </c>
      <c r="X47" s="3278"/>
    </row>
    <row r="48" spans="1:24" s="742" customFormat="1" ht="15" customHeight="1">
      <c r="A48" s="804"/>
      <c r="B48" s="803" t="s">
        <v>60</v>
      </c>
      <c r="C48" s="788" t="s">
        <v>432</v>
      </c>
      <c r="D48" s="787" t="s">
        <v>432</v>
      </c>
      <c r="E48" s="787">
        <v>4</v>
      </c>
      <c r="F48" s="787">
        <v>14</v>
      </c>
      <c r="G48" s="787">
        <v>3</v>
      </c>
      <c r="H48" s="787">
        <v>36</v>
      </c>
      <c r="I48" s="787">
        <v>6</v>
      </c>
      <c r="J48" s="787">
        <v>24</v>
      </c>
      <c r="K48" s="787">
        <v>6</v>
      </c>
      <c r="L48" s="787">
        <v>113</v>
      </c>
      <c r="M48" s="787" t="s">
        <v>432</v>
      </c>
      <c r="N48" s="787" t="s">
        <v>432</v>
      </c>
      <c r="O48" s="787">
        <v>10</v>
      </c>
      <c r="P48" s="787">
        <v>184</v>
      </c>
      <c r="Q48" s="787" t="s">
        <v>432</v>
      </c>
      <c r="R48" s="787" t="s">
        <v>432</v>
      </c>
      <c r="S48" s="787">
        <v>7</v>
      </c>
      <c r="T48" s="787">
        <v>279</v>
      </c>
      <c r="U48" s="787" t="s">
        <v>1123</v>
      </c>
      <c r="V48" s="786" t="s">
        <v>1123</v>
      </c>
      <c r="W48" s="790"/>
      <c r="X48" s="798" t="s">
        <v>60</v>
      </c>
    </row>
    <row r="49" spans="1:24" s="742" customFormat="1" ht="15" customHeight="1">
      <c r="A49" s="806"/>
      <c r="B49" s="803" t="s">
        <v>59</v>
      </c>
      <c r="C49" s="788" t="s">
        <v>432</v>
      </c>
      <c r="D49" s="787" t="s">
        <v>432</v>
      </c>
      <c r="E49" s="787">
        <v>2</v>
      </c>
      <c r="F49" s="787">
        <v>10</v>
      </c>
      <c r="G49" s="787" t="s">
        <v>432</v>
      </c>
      <c r="H49" s="787" t="s">
        <v>432</v>
      </c>
      <c r="I49" s="787">
        <v>7</v>
      </c>
      <c r="J49" s="787">
        <v>50</v>
      </c>
      <c r="K49" s="787">
        <v>7</v>
      </c>
      <c r="L49" s="787">
        <v>34</v>
      </c>
      <c r="M49" s="787">
        <v>1</v>
      </c>
      <c r="N49" s="787">
        <v>10</v>
      </c>
      <c r="O49" s="787">
        <v>4</v>
      </c>
      <c r="P49" s="787">
        <v>33</v>
      </c>
      <c r="Q49" s="787" t="s">
        <v>432</v>
      </c>
      <c r="R49" s="787" t="s">
        <v>432</v>
      </c>
      <c r="S49" s="787">
        <v>3</v>
      </c>
      <c r="T49" s="787">
        <v>9</v>
      </c>
      <c r="U49" s="787" t="s">
        <v>1123</v>
      </c>
      <c r="V49" s="786" t="s">
        <v>1123</v>
      </c>
      <c r="W49" s="805"/>
      <c r="X49" s="798" t="s">
        <v>59</v>
      </c>
    </row>
    <row r="50" spans="1:24" s="742" customFormat="1" ht="15" customHeight="1">
      <c r="A50" s="804"/>
      <c r="B50" s="803" t="s">
        <v>58</v>
      </c>
      <c r="C50" s="788">
        <v>1</v>
      </c>
      <c r="D50" s="787">
        <v>15</v>
      </c>
      <c r="E50" s="787">
        <v>1</v>
      </c>
      <c r="F50" s="787">
        <v>41</v>
      </c>
      <c r="G50" s="787">
        <v>3</v>
      </c>
      <c r="H50" s="787">
        <v>7</v>
      </c>
      <c r="I50" s="787">
        <v>11</v>
      </c>
      <c r="J50" s="787">
        <v>53</v>
      </c>
      <c r="K50" s="787">
        <v>7</v>
      </c>
      <c r="L50" s="787">
        <v>15</v>
      </c>
      <c r="M50" s="787">
        <v>1</v>
      </c>
      <c r="N50" s="787">
        <v>1</v>
      </c>
      <c r="O50" s="787">
        <v>15</v>
      </c>
      <c r="P50" s="787">
        <v>372</v>
      </c>
      <c r="Q50" s="787" t="s">
        <v>432</v>
      </c>
      <c r="R50" s="787" t="s">
        <v>432</v>
      </c>
      <c r="S50" s="787">
        <v>2</v>
      </c>
      <c r="T50" s="787">
        <v>4</v>
      </c>
      <c r="U50" s="787" t="s">
        <v>1123</v>
      </c>
      <c r="V50" s="786" t="s">
        <v>1123</v>
      </c>
      <c r="W50" s="790"/>
      <c r="X50" s="798" t="s">
        <v>58</v>
      </c>
    </row>
    <row r="51" spans="1:24" s="742" customFormat="1" ht="15" customHeight="1">
      <c r="A51" s="804"/>
      <c r="B51" s="803" t="s">
        <v>57</v>
      </c>
      <c r="C51" s="788">
        <v>1</v>
      </c>
      <c r="D51" s="787">
        <v>5</v>
      </c>
      <c r="E51" s="787">
        <v>9</v>
      </c>
      <c r="F51" s="787">
        <v>45</v>
      </c>
      <c r="G51" s="787" t="s">
        <v>432</v>
      </c>
      <c r="H51" s="787" t="s">
        <v>432</v>
      </c>
      <c r="I51" s="787">
        <v>5</v>
      </c>
      <c r="J51" s="787">
        <v>25</v>
      </c>
      <c r="K51" s="787">
        <v>5</v>
      </c>
      <c r="L51" s="787">
        <v>11</v>
      </c>
      <c r="M51" s="787">
        <v>1</v>
      </c>
      <c r="N51" s="787">
        <v>1</v>
      </c>
      <c r="O51" s="787">
        <v>8</v>
      </c>
      <c r="P51" s="787">
        <v>37</v>
      </c>
      <c r="Q51" s="787" t="s">
        <v>432</v>
      </c>
      <c r="R51" s="787" t="s">
        <v>432</v>
      </c>
      <c r="S51" s="787">
        <v>3</v>
      </c>
      <c r="T51" s="787">
        <v>4</v>
      </c>
      <c r="U51" s="787" t="s">
        <v>1123</v>
      </c>
      <c r="V51" s="786" t="s">
        <v>1123</v>
      </c>
      <c r="W51" s="790"/>
      <c r="X51" s="798" t="s">
        <v>57</v>
      </c>
    </row>
    <row r="52" spans="1:24" s="742" customFormat="1" ht="15" customHeight="1">
      <c r="A52" s="804"/>
      <c r="B52" s="803" t="s">
        <v>56</v>
      </c>
      <c r="C52" s="788" t="s">
        <v>432</v>
      </c>
      <c r="D52" s="787" t="s">
        <v>432</v>
      </c>
      <c r="E52" s="787">
        <v>1</v>
      </c>
      <c r="F52" s="787">
        <v>2</v>
      </c>
      <c r="G52" s="787" t="s">
        <v>432</v>
      </c>
      <c r="H52" s="787" t="s">
        <v>432</v>
      </c>
      <c r="I52" s="787">
        <v>6</v>
      </c>
      <c r="J52" s="787">
        <v>17</v>
      </c>
      <c r="K52" s="787">
        <v>2</v>
      </c>
      <c r="L52" s="787">
        <v>4</v>
      </c>
      <c r="M52" s="787">
        <v>2</v>
      </c>
      <c r="N52" s="787">
        <v>16</v>
      </c>
      <c r="O52" s="787">
        <v>6</v>
      </c>
      <c r="P52" s="787">
        <v>56</v>
      </c>
      <c r="Q52" s="787">
        <v>1</v>
      </c>
      <c r="R52" s="787">
        <v>7</v>
      </c>
      <c r="S52" s="787">
        <v>3</v>
      </c>
      <c r="T52" s="787">
        <v>34</v>
      </c>
      <c r="U52" s="787" t="s">
        <v>1123</v>
      </c>
      <c r="V52" s="786" t="s">
        <v>1123</v>
      </c>
      <c r="W52" s="790"/>
      <c r="X52" s="798" t="s">
        <v>56</v>
      </c>
    </row>
    <row r="53" spans="1:24" s="742" customFormat="1" ht="15" customHeight="1">
      <c r="A53" s="804"/>
      <c r="B53" s="803"/>
      <c r="C53" s="788" t="s">
        <v>431</v>
      </c>
      <c r="D53" s="787" t="s">
        <v>431</v>
      </c>
      <c r="E53" s="787" t="s">
        <v>431</v>
      </c>
      <c r="F53" s="787" t="s">
        <v>431</v>
      </c>
      <c r="G53" s="787" t="s">
        <v>431</v>
      </c>
      <c r="H53" s="787" t="s">
        <v>431</v>
      </c>
      <c r="I53" s="787" t="s">
        <v>431</v>
      </c>
      <c r="J53" s="787" t="s">
        <v>431</v>
      </c>
      <c r="K53" s="787" t="s">
        <v>431</v>
      </c>
      <c r="L53" s="787" t="s">
        <v>431</v>
      </c>
      <c r="M53" s="787" t="s">
        <v>431</v>
      </c>
      <c r="N53" s="787" t="s">
        <v>431</v>
      </c>
      <c r="O53" s="787" t="s">
        <v>431</v>
      </c>
      <c r="P53" s="787" t="s">
        <v>431</v>
      </c>
      <c r="Q53" s="787" t="s">
        <v>431</v>
      </c>
      <c r="R53" s="787" t="s">
        <v>431</v>
      </c>
      <c r="S53" s="787" t="s">
        <v>431</v>
      </c>
      <c r="T53" s="787" t="s">
        <v>431</v>
      </c>
      <c r="U53" s="787" t="s">
        <v>431</v>
      </c>
      <c r="V53" s="786" t="s">
        <v>431</v>
      </c>
      <c r="W53" s="790"/>
      <c r="X53" s="798"/>
    </row>
    <row r="54" spans="1:24" s="742" customFormat="1" ht="15" customHeight="1">
      <c r="A54" s="3280" t="s">
        <v>55</v>
      </c>
      <c r="B54" s="3281"/>
      <c r="C54" s="795" t="s">
        <v>432</v>
      </c>
      <c r="D54" s="794" t="s">
        <v>432</v>
      </c>
      <c r="E54" s="794" t="s">
        <v>432</v>
      </c>
      <c r="F54" s="794" t="s">
        <v>432</v>
      </c>
      <c r="G54" s="794">
        <v>1</v>
      </c>
      <c r="H54" s="794">
        <v>1</v>
      </c>
      <c r="I54" s="794" t="s">
        <v>432</v>
      </c>
      <c r="J54" s="794" t="s">
        <v>432</v>
      </c>
      <c r="K54" s="794">
        <v>1</v>
      </c>
      <c r="L54" s="794">
        <v>25</v>
      </c>
      <c r="M54" s="794" t="s">
        <v>432</v>
      </c>
      <c r="N54" s="794" t="s">
        <v>432</v>
      </c>
      <c r="O54" s="794" t="s">
        <v>432</v>
      </c>
      <c r="P54" s="794" t="s">
        <v>432</v>
      </c>
      <c r="Q54" s="794" t="s">
        <v>432</v>
      </c>
      <c r="R54" s="794" t="s">
        <v>432</v>
      </c>
      <c r="S54" s="794" t="s">
        <v>432</v>
      </c>
      <c r="T54" s="794" t="s">
        <v>432</v>
      </c>
      <c r="U54" s="794" t="s">
        <v>1123</v>
      </c>
      <c r="V54" s="793" t="s">
        <v>1123</v>
      </c>
      <c r="W54" s="3279" t="s">
        <v>55</v>
      </c>
      <c r="X54" s="3278"/>
    </row>
    <row r="55" spans="1:24" s="752" customFormat="1" ht="15" customHeight="1">
      <c r="A55" s="804"/>
      <c r="B55" s="803"/>
      <c r="C55" s="788" t="s">
        <v>431</v>
      </c>
      <c r="D55" s="787" t="s">
        <v>431</v>
      </c>
      <c r="E55" s="787" t="s">
        <v>431</v>
      </c>
      <c r="F55" s="787" t="s">
        <v>431</v>
      </c>
      <c r="G55" s="787" t="s">
        <v>431</v>
      </c>
      <c r="H55" s="787" t="s">
        <v>431</v>
      </c>
      <c r="I55" s="787" t="s">
        <v>431</v>
      </c>
      <c r="J55" s="787" t="s">
        <v>431</v>
      </c>
      <c r="K55" s="787" t="s">
        <v>431</v>
      </c>
      <c r="L55" s="787" t="s">
        <v>431</v>
      </c>
      <c r="M55" s="787" t="s">
        <v>431</v>
      </c>
      <c r="N55" s="787" t="s">
        <v>431</v>
      </c>
      <c r="O55" s="787" t="s">
        <v>431</v>
      </c>
      <c r="P55" s="787" t="s">
        <v>431</v>
      </c>
      <c r="Q55" s="787" t="s">
        <v>431</v>
      </c>
      <c r="R55" s="787" t="s">
        <v>431</v>
      </c>
      <c r="S55" s="787" t="s">
        <v>431</v>
      </c>
      <c r="T55" s="787" t="s">
        <v>431</v>
      </c>
      <c r="U55" s="787" t="s">
        <v>431</v>
      </c>
      <c r="V55" s="786" t="s">
        <v>431</v>
      </c>
      <c r="W55" s="749"/>
      <c r="X55" s="798"/>
    </row>
    <row r="56" spans="1:24" s="742" customFormat="1" ht="15" customHeight="1">
      <c r="A56" s="3280" t="s">
        <v>1127</v>
      </c>
      <c r="B56" s="3281"/>
      <c r="C56" s="795">
        <v>1</v>
      </c>
      <c r="D56" s="794">
        <v>19</v>
      </c>
      <c r="E56" s="794">
        <v>32</v>
      </c>
      <c r="F56" s="794">
        <v>72</v>
      </c>
      <c r="G56" s="794">
        <v>6</v>
      </c>
      <c r="H56" s="794">
        <v>103</v>
      </c>
      <c r="I56" s="794">
        <v>22</v>
      </c>
      <c r="J56" s="794">
        <v>174</v>
      </c>
      <c r="K56" s="794">
        <v>13</v>
      </c>
      <c r="L56" s="794">
        <v>33</v>
      </c>
      <c r="M56" s="794">
        <v>6</v>
      </c>
      <c r="N56" s="794">
        <v>28</v>
      </c>
      <c r="O56" s="794">
        <v>15</v>
      </c>
      <c r="P56" s="794">
        <v>159</v>
      </c>
      <c r="Q56" s="794">
        <v>1</v>
      </c>
      <c r="R56" s="794">
        <v>4</v>
      </c>
      <c r="S56" s="794">
        <v>11</v>
      </c>
      <c r="T56" s="794">
        <v>55</v>
      </c>
      <c r="U56" s="794" t="s">
        <v>1123</v>
      </c>
      <c r="V56" s="793" t="s">
        <v>1123</v>
      </c>
      <c r="W56" s="3279" t="s">
        <v>1127</v>
      </c>
      <c r="X56" s="3278"/>
    </row>
    <row r="57" spans="1:24" s="742" customFormat="1" ht="15" customHeight="1">
      <c r="A57" s="804"/>
      <c r="B57" s="803" t="s">
        <v>54</v>
      </c>
      <c r="C57" s="788" t="s">
        <v>432</v>
      </c>
      <c r="D57" s="787" t="s">
        <v>432</v>
      </c>
      <c r="E57" s="787">
        <v>5</v>
      </c>
      <c r="F57" s="787">
        <v>12</v>
      </c>
      <c r="G57" s="787">
        <v>2</v>
      </c>
      <c r="H57" s="787">
        <v>5</v>
      </c>
      <c r="I57" s="787">
        <v>10</v>
      </c>
      <c r="J57" s="787">
        <v>24</v>
      </c>
      <c r="K57" s="787">
        <v>7</v>
      </c>
      <c r="L57" s="787">
        <v>16</v>
      </c>
      <c r="M57" s="787">
        <v>1</v>
      </c>
      <c r="N57" s="787">
        <v>1</v>
      </c>
      <c r="O57" s="787">
        <v>5</v>
      </c>
      <c r="P57" s="787">
        <v>65</v>
      </c>
      <c r="Q57" s="787" t="s">
        <v>432</v>
      </c>
      <c r="R57" s="787" t="s">
        <v>432</v>
      </c>
      <c r="S57" s="787" t="s">
        <v>432</v>
      </c>
      <c r="T57" s="787" t="s">
        <v>432</v>
      </c>
      <c r="U57" s="787" t="s">
        <v>1123</v>
      </c>
      <c r="V57" s="786" t="s">
        <v>1123</v>
      </c>
      <c r="W57" s="790"/>
      <c r="X57" s="798" t="s">
        <v>54</v>
      </c>
    </row>
    <row r="58" spans="1:24" s="742" customFormat="1" ht="15" customHeight="1">
      <c r="A58" s="804"/>
      <c r="B58" s="803" t="s">
        <v>53</v>
      </c>
      <c r="C58" s="788">
        <v>1</v>
      </c>
      <c r="D58" s="787">
        <v>19</v>
      </c>
      <c r="E58" s="787">
        <v>5</v>
      </c>
      <c r="F58" s="787">
        <v>13</v>
      </c>
      <c r="G58" s="787">
        <v>3</v>
      </c>
      <c r="H58" s="787">
        <v>96</v>
      </c>
      <c r="I58" s="787">
        <v>2</v>
      </c>
      <c r="J58" s="787">
        <v>43</v>
      </c>
      <c r="K58" s="787">
        <v>3</v>
      </c>
      <c r="L58" s="787">
        <v>8</v>
      </c>
      <c r="M58" s="787">
        <v>1</v>
      </c>
      <c r="N58" s="787">
        <v>10</v>
      </c>
      <c r="O58" s="787">
        <v>3</v>
      </c>
      <c r="P58" s="787">
        <v>27</v>
      </c>
      <c r="Q58" s="787" t="s">
        <v>432</v>
      </c>
      <c r="R58" s="787" t="s">
        <v>432</v>
      </c>
      <c r="S58" s="787">
        <v>4</v>
      </c>
      <c r="T58" s="787">
        <v>13</v>
      </c>
      <c r="U58" s="787" t="s">
        <v>1123</v>
      </c>
      <c r="V58" s="786" t="s">
        <v>1123</v>
      </c>
      <c r="W58" s="790"/>
      <c r="X58" s="798" t="s">
        <v>53</v>
      </c>
    </row>
    <row r="59" spans="1:24" s="742" customFormat="1" ht="15" customHeight="1">
      <c r="A59" s="804"/>
      <c r="B59" s="803" t="s">
        <v>52</v>
      </c>
      <c r="C59" s="788" t="s">
        <v>432</v>
      </c>
      <c r="D59" s="787" t="s">
        <v>432</v>
      </c>
      <c r="E59" s="787">
        <v>3</v>
      </c>
      <c r="F59" s="787">
        <v>14</v>
      </c>
      <c r="G59" s="787" t="s">
        <v>432</v>
      </c>
      <c r="H59" s="787" t="s">
        <v>432</v>
      </c>
      <c r="I59" s="787">
        <v>5</v>
      </c>
      <c r="J59" s="787">
        <v>47</v>
      </c>
      <c r="K59" s="787" t="s">
        <v>432</v>
      </c>
      <c r="L59" s="787" t="s">
        <v>432</v>
      </c>
      <c r="M59" s="787">
        <v>2</v>
      </c>
      <c r="N59" s="787">
        <v>14</v>
      </c>
      <c r="O59" s="787">
        <v>5</v>
      </c>
      <c r="P59" s="787">
        <v>55</v>
      </c>
      <c r="Q59" s="787">
        <v>1</v>
      </c>
      <c r="R59" s="787">
        <v>4</v>
      </c>
      <c r="S59" s="787">
        <v>4</v>
      </c>
      <c r="T59" s="787">
        <v>26</v>
      </c>
      <c r="U59" s="787" t="s">
        <v>1123</v>
      </c>
      <c r="V59" s="786" t="s">
        <v>1123</v>
      </c>
      <c r="W59" s="799"/>
      <c r="X59" s="798" t="s">
        <v>52</v>
      </c>
    </row>
    <row r="60" spans="1:24" s="752" customFormat="1" ht="15" customHeight="1">
      <c r="A60" s="806"/>
      <c r="B60" s="803" t="s">
        <v>51</v>
      </c>
      <c r="C60" s="788" t="s">
        <v>432</v>
      </c>
      <c r="D60" s="787" t="s">
        <v>432</v>
      </c>
      <c r="E60" s="787">
        <v>6</v>
      </c>
      <c r="F60" s="787">
        <v>13</v>
      </c>
      <c r="G60" s="787" t="s">
        <v>432</v>
      </c>
      <c r="H60" s="787" t="s">
        <v>432</v>
      </c>
      <c r="I60" s="787">
        <v>4</v>
      </c>
      <c r="J60" s="787">
        <v>56</v>
      </c>
      <c r="K60" s="787">
        <v>1</v>
      </c>
      <c r="L60" s="787">
        <v>4</v>
      </c>
      <c r="M60" s="787">
        <v>2</v>
      </c>
      <c r="N60" s="787">
        <v>3</v>
      </c>
      <c r="O60" s="787" t="s">
        <v>432</v>
      </c>
      <c r="P60" s="787" t="s">
        <v>432</v>
      </c>
      <c r="Q60" s="787" t="s">
        <v>432</v>
      </c>
      <c r="R60" s="787" t="s">
        <v>432</v>
      </c>
      <c r="S60" s="787">
        <v>3</v>
      </c>
      <c r="T60" s="787">
        <v>16</v>
      </c>
      <c r="U60" s="787" t="s">
        <v>1123</v>
      </c>
      <c r="V60" s="786" t="s">
        <v>1123</v>
      </c>
      <c r="W60" s="805"/>
      <c r="X60" s="798" t="s">
        <v>51</v>
      </c>
    </row>
    <row r="61" spans="1:24" s="742" customFormat="1" ht="15" customHeight="1">
      <c r="A61" s="804"/>
      <c r="B61" s="803" t="s">
        <v>50</v>
      </c>
      <c r="C61" s="788" t="s">
        <v>432</v>
      </c>
      <c r="D61" s="787" t="s">
        <v>432</v>
      </c>
      <c r="E61" s="787">
        <v>7</v>
      </c>
      <c r="F61" s="787">
        <v>10</v>
      </c>
      <c r="G61" s="787">
        <v>1</v>
      </c>
      <c r="H61" s="787">
        <v>2</v>
      </c>
      <c r="I61" s="787">
        <v>1</v>
      </c>
      <c r="J61" s="787">
        <v>4</v>
      </c>
      <c r="K61" s="787">
        <v>1</v>
      </c>
      <c r="L61" s="787">
        <v>2</v>
      </c>
      <c r="M61" s="787" t="s">
        <v>432</v>
      </c>
      <c r="N61" s="787" t="s">
        <v>432</v>
      </c>
      <c r="O61" s="787">
        <v>2</v>
      </c>
      <c r="P61" s="787">
        <v>12</v>
      </c>
      <c r="Q61" s="787" t="s">
        <v>432</v>
      </c>
      <c r="R61" s="787" t="s">
        <v>432</v>
      </c>
      <c r="S61" s="787" t="s">
        <v>432</v>
      </c>
      <c r="T61" s="787" t="s">
        <v>432</v>
      </c>
      <c r="U61" s="787" t="s">
        <v>1123</v>
      </c>
      <c r="V61" s="786" t="s">
        <v>1123</v>
      </c>
      <c r="W61" s="790"/>
      <c r="X61" s="798" t="s">
        <v>50</v>
      </c>
    </row>
    <row r="62" spans="1:24" s="742" customFormat="1" ht="15" customHeight="1">
      <c r="A62" s="804"/>
      <c r="B62" s="803" t="s">
        <v>49</v>
      </c>
      <c r="C62" s="788" t="s">
        <v>432</v>
      </c>
      <c r="D62" s="787" t="s">
        <v>432</v>
      </c>
      <c r="E62" s="787">
        <v>6</v>
      </c>
      <c r="F62" s="787">
        <v>10</v>
      </c>
      <c r="G62" s="787" t="s">
        <v>432</v>
      </c>
      <c r="H62" s="787" t="s">
        <v>432</v>
      </c>
      <c r="I62" s="787" t="s">
        <v>432</v>
      </c>
      <c r="J62" s="787" t="s">
        <v>432</v>
      </c>
      <c r="K62" s="787">
        <v>1</v>
      </c>
      <c r="L62" s="787">
        <v>3</v>
      </c>
      <c r="M62" s="787" t="s">
        <v>432</v>
      </c>
      <c r="N62" s="787" t="s">
        <v>432</v>
      </c>
      <c r="O62" s="787" t="s">
        <v>432</v>
      </c>
      <c r="P62" s="787" t="s">
        <v>432</v>
      </c>
      <c r="Q62" s="787" t="s">
        <v>432</v>
      </c>
      <c r="R62" s="787" t="s">
        <v>432</v>
      </c>
      <c r="S62" s="787" t="s">
        <v>432</v>
      </c>
      <c r="T62" s="787" t="s">
        <v>432</v>
      </c>
      <c r="U62" s="787" t="s">
        <v>1123</v>
      </c>
      <c r="V62" s="786" t="s">
        <v>1123</v>
      </c>
      <c r="W62" s="790"/>
      <c r="X62" s="798" t="s">
        <v>49</v>
      </c>
    </row>
    <row r="63" spans="1:24" s="742" customFormat="1" ht="15" customHeight="1">
      <c r="A63" s="804"/>
      <c r="B63" s="803"/>
      <c r="C63" s="788" t="s">
        <v>431</v>
      </c>
      <c r="D63" s="787" t="s">
        <v>431</v>
      </c>
      <c r="E63" s="787" t="s">
        <v>431</v>
      </c>
      <c r="F63" s="787" t="s">
        <v>431</v>
      </c>
      <c r="G63" s="787" t="s">
        <v>431</v>
      </c>
      <c r="H63" s="787" t="s">
        <v>431</v>
      </c>
      <c r="I63" s="787" t="s">
        <v>431</v>
      </c>
      <c r="J63" s="787" t="s">
        <v>431</v>
      </c>
      <c r="K63" s="787" t="s">
        <v>431</v>
      </c>
      <c r="L63" s="787" t="s">
        <v>431</v>
      </c>
      <c r="M63" s="787" t="s">
        <v>431</v>
      </c>
      <c r="N63" s="787" t="s">
        <v>431</v>
      </c>
      <c r="O63" s="787" t="s">
        <v>431</v>
      </c>
      <c r="P63" s="787" t="s">
        <v>431</v>
      </c>
      <c r="Q63" s="787" t="s">
        <v>431</v>
      </c>
      <c r="R63" s="787" t="s">
        <v>431</v>
      </c>
      <c r="S63" s="787" t="s">
        <v>431</v>
      </c>
      <c r="T63" s="787" t="s">
        <v>431</v>
      </c>
      <c r="U63" s="787" t="s">
        <v>431</v>
      </c>
      <c r="V63" s="786" t="s">
        <v>431</v>
      </c>
      <c r="W63" s="790"/>
      <c r="X63" s="798"/>
    </row>
    <row r="64" spans="1:24" s="742" customFormat="1" ht="15" customHeight="1">
      <c r="A64" s="3280" t="s">
        <v>1126</v>
      </c>
      <c r="B64" s="3281"/>
      <c r="C64" s="795" t="s">
        <v>432</v>
      </c>
      <c r="D64" s="794" t="s">
        <v>432</v>
      </c>
      <c r="E64" s="794">
        <v>15</v>
      </c>
      <c r="F64" s="794">
        <v>72</v>
      </c>
      <c r="G64" s="794">
        <v>3</v>
      </c>
      <c r="H64" s="794">
        <v>19</v>
      </c>
      <c r="I64" s="794">
        <v>38</v>
      </c>
      <c r="J64" s="794">
        <v>230</v>
      </c>
      <c r="K64" s="794">
        <v>27</v>
      </c>
      <c r="L64" s="794">
        <v>112</v>
      </c>
      <c r="M64" s="794">
        <v>2</v>
      </c>
      <c r="N64" s="794">
        <v>11</v>
      </c>
      <c r="O64" s="794">
        <v>20</v>
      </c>
      <c r="P64" s="794">
        <v>248</v>
      </c>
      <c r="Q64" s="794">
        <v>2</v>
      </c>
      <c r="R64" s="794">
        <v>24</v>
      </c>
      <c r="S64" s="794">
        <v>6</v>
      </c>
      <c r="T64" s="794">
        <v>26</v>
      </c>
      <c r="U64" s="794" t="s">
        <v>1123</v>
      </c>
      <c r="V64" s="793" t="s">
        <v>1123</v>
      </c>
      <c r="W64" s="3279" t="s">
        <v>1126</v>
      </c>
      <c r="X64" s="3278"/>
    </row>
    <row r="65" spans="1:24" s="742" customFormat="1" ht="15" customHeight="1">
      <c r="A65" s="804"/>
      <c r="B65" s="803" t="s">
        <v>48</v>
      </c>
      <c r="C65" s="788" t="s">
        <v>432</v>
      </c>
      <c r="D65" s="787" t="s">
        <v>432</v>
      </c>
      <c r="E65" s="787">
        <v>4</v>
      </c>
      <c r="F65" s="787">
        <v>14</v>
      </c>
      <c r="G65" s="787">
        <v>1</v>
      </c>
      <c r="H65" s="787">
        <v>10</v>
      </c>
      <c r="I65" s="787">
        <v>17</v>
      </c>
      <c r="J65" s="787">
        <v>35</v>
      </c>
      <c r="K65" s="787">
        <v>15</v>
      </c>
      <c r="L65" s="787">
        <v>75</v>
      </c>
      <c r="M65" s="787" t="s">
        <v>432</v>
      </c>
      <c r="N65" s="787" t="s">
        <v>432</v>
      </c>
      <c r="O65" s="787">
        <v>8</v>
      </c>
      <c r="P65" s="787">
        <v>77</v>
      </c>
      <c r="Q65" s="787" t="s">
        <v>432</v>
      </c>
      <c r="R65" s="787" t="s">
        <v>432</v>
      </c>
      <c r="S65" s="787">
        <v>1</v>
      </c>
      <c r="T65" s="787">
        <v>2</v>
      </c>
      <c r="U65" s="787" t="s">
        <v>1123</v>
      </c>
      <c r="V65" s="786" t="s">
        <v>1123</v>
      </c>
      <c r="W65" s="799"/>
      <c r="X65" s="798" t="s">
        <v>48</v>
      </c>
    </row>
    <row r="66" spans="1:24" s="752" customFormat="1" ht="15" customHeight="1">
      <c r="A66" s="804"/>
      <c r="B66" s="803" t="s">
        <v>47</v>
      </c>
      <c r="C66" s="788" t="s">
        <v>432</v>
      </c>
      <c r="D66" s="787" t="s">
        <v>432</v>
      </c>
      <c r="E66" s="787">
        <v>5</v>
      </c>
      <c r="F66" s="787">
        <v>42</v>
      </c>
      <c r="G66" s="787" t="s">
        <v>432</v>
      </c>
      <c r="H66" s="787" t="s">
        <v>432</v>
      </c>
      <c r="I66" s="787">
        <v>5</v>
      </c>
      <c r="J66" s="787">
        <v>107</v>
      </c>
      <c r="K66" s="787">
        <v>3</v>
      </c>
      <c r="L66" s="787">
        <v>5</v>
      </c>
      <c r="M66" s="787" t="s">
        <v>432</v>
      </c>
      <c r="N66" s="787" t="s">
        <v>432</v>
      </c>
      <c r="O66" s="787">
        <v>3</v>
      </c>
      <c r="P66" s="787">
        <v>60</v>
      </c>
      <c r="Q66" s="787">
        <v>1</v>
      </c>
      <c r="R66" s="787">
        <v>7</v>
      </c>
      <c r="S66" s="787">
        <v>2</v>
      </c>
      <c r="T66" s="787">
        <v>10</v>
      </c>
      <c r="U66" s="787" t="s">
        <v>1123</v>
      </c>
      <c r="V66" s="786" t="s">
        <v>1123</v>
      </c>
      <c r="W66" s="749"/>
      <c r="X66" s="798" t="s">
        <v>47</v>
      </c>
    </row>
    <row r="67" spans="1:24" s="742" customFormat="1" ht="15" customHeight="1">
      <c r="A67" s="804"/>
      <c r="B67" s="803" t="s">
        <v>46</v>
      </c>
      <c r="C67" s="788" t="s">
        <v>432</v>
      </c>
      <c r="D67" s="787" t="s">
        <v>432</v>
      </c>
      <c r="E67" s="787" t="s">
        <v>432</v>
      </c>
      <c r="F67" s="787" t="s">
        <v>432</v>
      </c>
      <c r="G67" s="787" t="s">
        <v>432</v>
      </c>
      <c r="H67" s="787" t="s">
        <v>432</v>
      </c>
      <c r="I67" s="787">
        <v>1</v>
      </c>
      <c r="J67" s="787">
        <v>9</v>
      </c>
      <c r="K67" s="787" t="s">
        <v>432</v>
      </c>
      <c r="L67" s="787" t="s">
        <v>432</v>
      </c>
      <c r="M67" s="787" t="s">
        <v>432</v>
      </c>
      <c r="N67" s="787" t="s">
        <v>432</v>
      </c>
      <c r="O67" s="787">
        <v>2</v>
      </c>
      <c r="P67" s="787">
        <v>44</v>
      </c>
      <c r="Q67" s="787" t="s">
        <v>432</v>
      </c>
      <c r="R67" s="787" t="s">
        <v>432</v>
      </c>
      <c r="S67" s="787">
        <v>1</v>
      </c>
      <c r="T67" s="787">
        <v>4</v>
      </c>
      <c r="U67" s="787" t="s">
        <v>1123</v>
      </c>
      <c r="V67" s="786" t="s">
        <v>1123</v>
      </c>
      <c r="W67" s="790"/>
      <c r="X67" s="798" t="s">
        <v>46</v>
      </c>
    </row>
    <row r="68" spans="1:24" s="742" customFormat="1" ht="15" customHeight="1">
      <c r="A68" s="804"/>
      <c r="B68" s="803" t="s">
        <v>45</v>
      </c>
      <c r="C68" s="788" t="s">
        <v>432</v>
      </c>
      <c r="D68" s="787" t="s">
        <v>432</v>
      </c>
      <c r="E68" s="787">
        <v>6</v>
      </c>
      <c r="F68" s="787">
        <v>16</v>
      </c>
      <c r="G68" s="787">
        <v>2</v>
      </c>
      <c r="H68" s="787">
        <v>9</v>
      </c>
      <c r="I68" s="787">
        <v>15</v>
      </c>
      <c r="J68" s="787">
        <v>79</v>
      </c>
      <c r="K68" s="787">
        <v>9</v>
      </c>
      <c r="L68" s="787">
        <v>32</v>
      </c>
      <c r="M68" s="787">
        <v>2</v>
      </c>
      <c r="N68" s="787">
        <v>11</v>
      </c>
      <c r="O68" s="787">
        <v>7</v>
      </c>
      <c r="P68" s="787">
        <v>67</v>
      </c>
      <c r="Q68" s="787">
        <v>1</v>
      </c>
      <c r="R68" s="787">
        <v>17</v>
      </c>
      <c r="S68" s="787">
        <v>2</v>
      </c>
      <c r="T68" s="787">
        <v>10</v>
      </c>
      <c r="U68" s="787" t="s">
        <v>1123</v>
      </c>
      <c r="V68" s="786" t="s">
        <v>1123</v>
      </c>
      <c r="W68" s="790"/>
      <c r="X68" s="798" t="s">
        <v>45</v>
      </c>
    </row>
    <row r="69" spans="1:24" s="742" customFormat="1" ht="15" customHeight="1">
      <c r="A69" s="804"/>
      <c r="B69" s="803"/>
      <c r="C69" s="788" t="s">
        <v>431</v>
      </c>
      <c r="D69" s="787" t="s">
        <v>431</v>
      </c>
      <c r="E69" s="787" t="s">
        <v>431</v>
      </c>
      <c r="F69" s="787" t="s">
        <v>431</v>
      </c>
      <c r="G69" s="787" t="s">
        <v>431</v>
      </c>
      <c r="H69" s="787" t="s">
        <v>431</v>
      </c>
      <c r="I69" s="787" t="s">
        <v>431</v>
      </c>
      <c r="J69" s="787" t="s">
        <v>431</v>
      </c>
      <c r="K69" s="787" t="s">
        <v>431</v>
      </c>
      <c r="L69" s="787" t="s">
        <v>431</v>
      </c>
      <c r="M69" s="787" t="s">
        <v>431</v>
      </c>
      <c r="N69" s="787" t="s">
        <v>431</v>
      </c>
      <c r="O69" s="787" t="s">
        <v>431</v>
      </c>
      <c r="P69" s="787" t="s">
        <v>431</v>
      </c>
      <c r="Q69" s="787" t="s">
        <v>431</v>
      </c>
      <c r="R69" s="787" t="s">
        <v>431</v>
      </c>
      <c r="S69" s="787" t="s">
        <v>431</v>
      </c>
      <c r="T69" s="787" t="s">
        <v>431</v>
      </c>
      <c r="U69" s="787" t="s">
        <v>431</v>
      </c>
      <c r="V69" s="786" t="s">
        <v>431</v>
      </c>
      <c r="W69" s="790"/>
      <c r="X69" s="798"/>
    </row>
    <row r="70" spans="1:24" s="742" customFormat="1" ht="15" customHeight="1">
      <c r="A70" s="3282" t="s">
        <v>1125</v>
      </c>
      <c r="B70" s="3282"/>
      <c r="C70" s="795">
        <v>2</v>
      </c>
      <c r="D70" s="794">
        <v>21</v>
      </c>
      <c r="E70" s="794">
        <v>10</v>
      </c>
      <c r="F70" s="794">
        <v>32</v>
      </c>
      <c r="G70" s="794">
        <v>4</v>
      </c>
      <c r="H70" s="794">
        <v>15</v>
      </c>
      <c r="I70" s="794">
        <v>17</v>
      </c>
      <c r="J70" s="794">
        <v>70</v>
      </c>
      <c r="K70" s="794">
        <v>17</v>
      </c>
      <c r="L70" s="794">
        <v>43</v>
      </c>
      <c r="M70" s="794">
        <v>7</v>
      </c>
      <c r="N70" s="794">
        <v>49</v>
      </c>
      <c r="O70" s="794">
        <v>23</v>
      </c>
      <c r="P70" s="794">
        <v>627</v>
      </c>
      <c r="Q70" s="794">
        <v>1</v>
      </c>
      <c r="R70" s="794">
        <v>7</v>
      </c>
      <c r="S70" s="794">
        <v>14</v>
      </c>
      <c r="T70" s="794">
        <v>98</v>
      </c>
      <c r="U70" s="794" t="s">
        <v>1123</v>
      </c>
      <c r="V70" s="793" t="s">
        <v>1123</v>
      </c>
      <c r="W70" s="3279" t="s">
        <v>1125</v>
      </c>
      <c r="X70" s="3278"/>
    </row>
    <row r="71" spans="1:24" s="752" customFormat="1" ht="15" customHeight="1">
      <c r="A71" s="804"/>
      <c r="B71" s="803" t="s">
        <v>44</v>
      </c>
      <c r="C71" s="788">
        <v>2</v>
      </c>
      <c r="D71" s="787">
        <v>21</v>
      </c>
      <c r="E71" s="787">
        <v>6</v>
      </c>
      <c r="F71" s="787">
        <v>13</v>
      </c>
      <c r="G71" s="787">
        <v>1</v>
      </c>
      <c r="H71" s="787">
        <v>2</v>
      </c>
      <c r="I71" s="787">
        <v>6</v>
      </c>
      <c r="J71" s="787">
        <v>19</v>
      </c>
      <c r="K71" s="787">
        <v>6</v>
      </c>
      <c r="L71" s="787">
        <v>28</v>
      </c>
      <c r="M71" s="787">
        <v>1</v>
      </c>
      <c r="N71" s="787">
        <v>1</v>
      </c>
      <c r="O71" s="787">
        <v>3</v>
      </c>
      <c r="P71" s="787">
        <v>18</v>
      </c>
      <c r="Q71" s="787" t="s">
        <v>432</v>
      </c>
      <c r="R71" s="787" t="s">
        <v>432</v>
      </c>
      <c r="S71" s="787">
        <v>3</v>
      </c>
      <c r="T71" s="787">
        <v>47</v>
      </c>
      <c r="U71" s="787" t="s">
        <v>1123</v>
      </c>
      <c r="V71" s="786" t="s">
        <v>1123</v>
      </c>
      <c r="W71" s="749"/>
      <c r="X71" s="798" t="s">
        <v>44</v>
      </c>
    </row>
    <row r="72" spans="1:24" s="742" customFormat="1" ht="15" customHeight="1">
      <c r="A72" s="804"/>
      <c r="B72" s="803" t="s">
        <v>43</v>
      </c>
      <c r="C72" s="788" t="s">
        <v>432</v>
      </c>
      <c r="D72" s="787" t="s">
        <v>432</v>
      </c>
      <c r="E72" s="787">
        <v>1</v>
      </c>
      <c r="F72" s="787">
        <v>10</v>
      </c>
      <c r="G72" s="787" t="s">
        <v>432</v>
      </c>
      <c r="H72" s="787" t="s">
        <v>432</v>
      </c>
      <c r="I72" s="787">
        <v>3</v>
      </c>
      <c r="J72" s="787">
        <v>22</v>
      </c>
      <c r="K72" s="787">
        <v>3</v>
      </c>
      <c r="L72" s="787">
        <v>4</v>
      </c>
      <c r="M72" s="787">
        <v>1</v>
      </c>
      <c r="N72" s="787">
        <v>1</v>
      </c>
      <c r="O72" s="787">
        <v>2</v>
      </c>
      <c r="P72" s="787">
        <v>89</v>
      </c>
      <c r="Q72" s="787" t="s">
        <v>432</v>
      </c>
      <c r="R72" s="787" t="s">
        <v>432</v>
      </c>
      <c r="S72" s="787">
        <v>3</v>
      </c>
      <c r="T72" s="787">
        <v>24</v>
      </c>
      <c r="U72" s="787" t="s">
        <v>1123</v>
      </c>
      <c r="V72" s="786" t="s">
        <v>1123</v>
      </c>
      <c r="W72" s="790"/>
      <c r="X72" s="798" t="s">
        <v>43</v>
      </c>
    </row>
    <row r="73" spans="1:24" s="742" customFormat="1" ht="15" customHeight="1">
      <c r="A73" s="804"/>
      <c r="B73" s="803" t="s">
        <v>42</v>
      </c>
      <c r="C73" s="788" t="s">
        <v>432</v>
      </c>
      <c r="D73" s="787" t="s">
        <v>432</v>
      </c>
      <c r="E73" s="787">
        <v>1</v>
      </c>
      <c r="F73" s="787">
        <v>1</v>
      </c>
      <c r="G73" s="787" t="s">
        <v>432</v>
      </c>
      <c r="H73" s="787" t="s">
        <v>432</v>
      </c>
      <c r="I73" s="787">
        <v>2</v>
      </c>
      <c r="J73" s="787">
        <v>13</v>
      </c>
      <c r="K73" s="787">
        <v>4</v>
      </c>
      <c r="L73" s="787">
        <v>5</v>
      </c>
      <c r="M73" s="787">
        <v>3</v>
      </c>
      <c r="N73" s="787">
        <v>16</v>
      </c>
      <c r="O73" s="787">
        <v>3</v>
      </c>
      <c r="P73" s="787">
        <v>56</v>
      </c>
      <c r="Q73" s="787" t="s">
        <v>432</v>
      </c>
      <c r="R73" s="787" t="s">
        <v>432</v>
      </c>
      <c r="S73" s="787">
        <v>3</v>
      </c>
      <c r="T73" s="787">
        <v>8</v>
      </c>
      <c r="U73" s="787" t="s">
        <v>1123</v>
      </c>
      <c r="V73" s="786" t="s">
        <v>1123</v>
      </c>
      <c r="W73" s="790"/>
      <c r="X73" s="798" t="s">
        <v>42</v>
      </c>
    </row>
    <row r="74" spans="1:24" s="742" customFormat="1" ht="15" customHeight="1">
      <c r="A74" s="804"/>
      <c r="B74" s="803" t="s">
        <v>41</v>
      </c>
      <c r="C74" s="788" t="s">
        <v>432</v>
      </c>
      <c r="D74" s="787" t="s">
        <v>432</v>
      </c>
      <c r="E74" s="787">
        <v>1</v>
      </c>
      <c r="F74" s="787">
        <v>4</v>
      </c>
      <c r="G74" s="787" t="s">
        <v>432</v>
      </c>
      <c r="H74" s="787" t="s">
        <v>432</v>
      </c>
      <c r="I74" s="787" t="s">
        <v>432</v>
      </c>
      <c r="J74" s="787" t="s">
        <v>432</v>
      </c>
      <c r="K74" s="787" t="s">
        <v>432</v>
      </c>
      <c r="L74" s="787" t="s">
        <v>432</v>
      </c>
      <c r="M74" s="787">
        <v>1</v>
      </c>
      <c r="N74" s="787">
        <v>1</v>
      </c>
      <c r="O74" s="787">
        <v>9</v>
      </c>
      <c r="P74" s="787">
        <v>367</v>
      </c>
      <c r="Q74" s="787" t="s">
        <v>432</v>
      </c>
      <c r="R74" s="787" t="s">
        <v>432</v>
      </c>
      <c r="S74" s="787" t="s">
        <v>432</v>
      </c>
      <c r="T74" s="787" t="s">
        <v>432</v>
      </c>
      <c r="U74" s="787" t="s">
        <v>1123</v>
      </c>
      <c r="V74" s="786" t="s">
        <v>1123</v>
      </c>
      <c r="W74" s="790"/>
      <c r="X74" s="798" t="s">
        <v>41</v>
      </c>
    </row>
    <row r="75" spans="1:24" s="742" customFormat="1" ht="15" customHeight="1">
      <c r="A75" s="804"/>
      <c r="B75" s="803" t="s">
        <v>40</v>
      </c>
      <c r="C75" s="788" t="s">
        <v>432</v>
      </c>
      <c r="D75" s="787" t="s">
        <v>432</v>
      </c>
      <c r="E75" s="787" t="s">
        <v>432</v>
      </c>
      <c r="F75" s="787" t="s">
        <v>432</v>
      </c>
      <c r="G75" s="787">
        <v>2</v>
      </c>
      <c r="H75" s="787">
        <v>12</v>
      </c>
      <c r="I75" s="787">
        <v>2</v>
      </c>
      <c r="J75" s="787">
        <v>4</v>
      </c>
      <c r="K75" s="787">
        <v>1</v>
      </c>
      <c r="L75" s="787">
        <v>2</v>
      </c>
      <c r="M75" s="787" t="s">
        <v>432</v>
      </c>
      <c r="N75" s="787" t="s">
        <v>432</v>
      </c>
      <c r="O75" s="787">
        <v>3</v>
      </c>
      <c r="P75" s="787">
        <v>35</v>
      </c>
      <c r="Q75" s="787">
        <v>1</v>
      </c>
      <c r="R75" s="787">
        <v>7</v>
      </c>
      <c r="S75" s="787">
        <v>3</v>
      </c>
      <c r="T75" s="787">
        <v>14</v>
      </c>
      <c r="U75" s="787" t="s">
        <v>1123</v>
      </c>
      <c r="V75" s="786" t="s">
        <v>1123</v>
      </c>
      <c r="W75" s="790"/>
      <c r="X75" s="798" t="s">
        <v>40</v>
      </c>
    </row>
    <row r="76" spans="1:24" s="742" customFormat="1" ht="15" customHeight="1">
      <c r="A76" s="806"/>
      <c r="B76" s="803" t="s">
        <v>39</v>
      </c>
      <c r="C76" s="788" t="s">
        <v>432</v>
      </c>
      <c r="D76" s="787" t="s">
        <v>432</v>
      </c>
      <c r="E76" s="787">
        <v>1</v>
      </c>
      <c r="F76" s="787">
        <v>4</v>
      </c>
      <c r="G76" s="787">
        <v>1</v>
      </c>
      <c r="H76" s="787">
        <v>1</v>
      </c>
      <c r="I76" s="787">
        <v>4</v>
      </c>
      <c r="J76" s="787">
        <v>12</v>
      </c>
      <c r="K76" s="787">
        <v>3</v>
      </c>
      <c r="L76" s="787">
        <v>4</v>
      </c>
      <c r="M76" s="787">
        <v>1</v>
      </c>
      <c r="N76" s="787">
        <v>30</v>
      </c>
      <c r="O76" s="787">
        <v>3</v>
      </c>
      <c r="P76" s="787">
        <v>62</v>
      </c>
      <c r="Q76" s="787" t="s">
        <v>432</v>
      </c>
      <c r="R76" s="787" t="s">
        <v>432</v>
      </c>
      <c r="S76" s="787">
        <v>2</v>
      </c>
      <c r="T76" s="787">
        <v>5</v>
      </c>
      <c r="U76" s="787" t="s">
        <v>1123</v>
      </c>
      <c r="V76" s="786" t="s">
        <v>1123</v>
      </c>
      <c r="W76" s="805"/>
      <c r="X76" s="798" t="s">
        <v>39</v>
      </c>
    </row>
    <row r="77" spans="1:24" s="752" customFormat="1" ht="15" customHeight="1">
      <c r="A77" s="804"/>
      <c r="B77" s="803"/>
      <c r="C77" s="788" t="s">
        <v>431</v>
      </c>
      <c r="D77" s="787" t="s">
        <v>431</v>
      </c>
      <c r="E77" s="787" t="s">
        <v>431</v>
      </c>
      <c r="F77" s="787" t="s">
        <v>431</v>
      </c>
      <c r="G77" s="787" t="s">
        <v>431</v>
      </c>
      <c r="H77" s="787" t="s">
        <v>431</v>
      </c>
      <c r="I77" s="787" t="s">
        <v>431</v>
      </c>
      <c r="J77" s="787" t="s">
        <v>431</v>
      </c>
      <c r="K77" s="787" t="s">
        <v>431</v>
      </c>
      <c r="L77" s="787" t="s">
        <v>431</v>
      </c>
      <c r="M77" s="787" t="s">
        <v>431</v>
      </c>
      <c r="N77" s="787" t="s">
        <v>431</v>
      </c>
      <c r="O77" s="787" t="s">
        <v>431</v>
      </c>
      <c r="P77" s="787" t="s">
        <v>431</v>
      </c>
      <c r="Q77" s="787" t="s">
        <v>431</v>
      </c>
      <c r="R77" s="787" t="s">
        <v>431</v>
      </c>
      <c r="S77" s="787" t="s">
        <v>431</v>
      </c>
      <c r="T77" s="787" t="s">
        <v>431</v>
      </c>
      <c r="U77" s="787" t="s">
        <v>431</v>
      </c>
      <c r="V77" s="786" t="s">
        <v>431</v>
      </c>
      <c r="W77" s="749"/>
      <c r="X77" s="798"/>
    </row>
    <row r="78" spans="1:24" s="742" customFormat="1" ht="15" customHeight="1">
      <c r="A78" s="804"/>
      <c r="B78" s="803"/>
      <c r="C78" s="788" t="s">
        <v>431</v>
      </c>
      <c r="D78" s="787" t="s">
        <v>431</v>
      </c>
      <c r="E78" s="787" t="s">
        <v>431</v>
      </c>
      <c r="F78" s="787" t="s">
        <v>431</v>
      </c>
      <c r="G78" s="787" t="s">
        <v>431</v>
      </c>
      <c r="H78" s="787" t="s">
        <v>431</v>
      </c>
      <c r="I78" s="787" t="s">
        <v>431</v>
      </c>
      <c r="J78" s="787" t="s">
        <v>431</v>
      </c>
      <c r="K78" s="787" t="s">
        <v>431</v>
      </c>
      <c r="L78" s="787" t="s">
        <v>431</v>
      </c>
      <c r="M78" s="787" t="s">
        <v>431</v>
      </c>
      <c r="N78" s="787" t="s">
        <v>431</v>
      </c>
      <c r="O78" s="787" t="s">
        <v>431</v>
      </c>
      <c r="P78" s="787" t="s">
        <v>431</v>
      </c>
      <c r="Q78" s="787" t="s">
        <v>431</v>
      </c>
      <c r="R78" s="787" t="s">
        <v>431</v>
      </c>
      <c r="S78" s="787" t="s">
        <v>431</v>
      </c>
      <c r="T78" s="787" t="s">
        <v>431</v>
      </c>
      <c r="U78" s="787" t="s">
        <v>431</v>
      </c>
      <c r="V78" s="786" t="s">
        <v>431</v>
      </c>
      <c r="W78" s="790"/>
      <c r="X78" s="798"/>
    </row>
    <row r="79" spans="1:24" s="742" customFormat="1" ht="15" customHeight="1">
      <c r="A79" s="804"/>
      <c r="B79" s="803"/>
      <c r="C79" s="788" t="s">
        <v>431</v>
      </c>
      <c r="D79" s="787" t="s">
        <v>431</v>
      </c>
      <c r="E79" s="787" t="s">
        <v>431</v>
      </c>
      <c r="F79" s="787" t="s">
        <v>431</v>
      </c>
      <c r="G79" s="787" t="s">
        <v>431</v>
      </c>
      <c r="H79" s="787" t="s">
        <v>431</v>
      </c>
      <c r="I79" s="787" t="s">
        <v>431</v>
      </c>
      <c r="J79" s="787" t="s">
        <v>431</v>
      </c>
      <c r="K79" s="787" t="s">
        <v>431</v>
      </c>
      <c r="L79" s="787" t="s">
        <v>431</v>
      </c>
      <c r="M79" s="787" t="s">
        <v>431</v>
      </c>
      <c r="N79" s="787" t="s">
        <v>431</v>
      </c>
      <c r="O79" s="787" t="s">
        <v>431</v>
      </c>
      <c r="P79" s="787" t="s">
        <v>431</v>
      </c>
      <c r="Q79" s="787" t="s">
        <v>431</v>
      </c>
      <c r="R79" s="787" t="s">
        <v>431</v>
      </c>
      <c r="S79" s="787" t="s">
        <v>431</v>
      </c>
      <c r="T79" s="787" t="s">
        <v>431</v>
      </c>
      <c r="U79" s="787" t="s">
        <v>431</v>
      </c>
      <c r="V79" s="786" t="s">
        <v>431</v>
      </c>
      <c r="W79" s="790"/>
      <c r="X79" s="798"/>
    </row>
    <row r="80" spans="1:24" s="742" customFormat="1" ht="15" customHeight="1">
      <c r="A80" s="804"/>
      <c r="B80" s="803"/>
      <c r="C80" s="788" t="s">
        <v>431</v>
      </c>
      <c r="D80" s="787" t="s">
        <v>431</v>
      </c>
      <c r="E80" s="787" t="s">
        <v>431</v>
      </c>
      <c r="F80" s="787" t="s">
        <v>431</v>
      </c>
      <c r="G80" s="787" t="s">
        <v>431</v>
      </c>
      <c r="H80" s="787" t="s">
        <v>431</v>
      </c>
      <c r="I80" s="787" t="s">
        <v>431</v>
      </c>
      <c r="J80" s="787" t="s">
        <v>431</v>
      </c>
      <c r="K80" s="787" t="s">
        <v>431</v>
      </c>
      <c r="L80" s="787" t="s">
        <v>431</v>
      </c>
      <c r="M80" s="787" t="s">
        <v>431</v>
      </c>
      <c r="N80" s="787" t="s">
        <v>431</v>
      </c>
      <c r="O80" s="787" t="s">
        <v>431</v>
      </c>
      <c r="P80" s="787" t="s">
        <v>431</v>
      </c>
      <c r="Q80" s="787" t="s">
        <v>431</v>
      </c>
      <c r="R80" s="787" t="s">
        <v>431</v>
      </c>
      <c r="S80" s="787" t="s">
        <v>431</v>
      </c>
      <c r="T80" s="787" t="s">
        <v>431</v>
      </c>
      <c r="U80" s="787" t="s">
        <v>431</v>
      </c>
      <c r="V80" s="786" t="s">
        <v>431</v>
      </c>
      <c r="W80" s="790"/>
      <c r="X80" s="798"/>
    </row>
    <row r="81" spans="1:24" s="742" customFormat="1" ht="15" customHeight="1">
      <c r="A81" s="804"/>
      <c r="B81" s="803"/>
      <c r="C81" s="788" t="s">
        <v>431</v>
      </c>
      <c r="D81" s="787" t="s">
        <v>431</v>
      </c>
      <c r="E81" s="787" t="s">
        <v>431</v>
      </c>
      <c r="F81" s="787" t="s">
        <v>431</v>
      </c>
      <c r="G81" s="787" t="s">
        <v>431</v>
      </c>
      <c r="H81" s="787" t="s">
        <v>431</v>
      </c>
      <c r="I81" s="787" t="s">
        <v>431</v>
      </c>
      <c r="J81" s="787" t="s">
        <v>431</v>
      </c>
      <c r="K81" s="787" t="s">
        <v>431</v>
      </c>
      <c r="L81" s="787" t="s">
        <v>431</v>
      </c>
      <c r="M81" s="787" t="s">
        <v>431</v>
      </c>
      <c r="N81" s="787" t="s">
        <v>431</v>
      </c>
      <c r="O81" s="787" t="s">
        <v>431</v>
      </c>
      <c r="P81" s="787" t="s">
        <v>431</v>
      </c>
      <c r="Q81" s="787" t="s">
        <v>431</v>
      </c>
      <c r="R81" s="787" t="s">
        <v>431</v>
      </c>
      <c r="S81" s="787" t="s">
        <v>431</v>
      </c>
      <c r="T81" s="787" t="s">
        <v>431</v>
      </c>
      <c r="U81" s="787" t="s">
        <v>431</v>
      </c>
      <c r="V81" s="786" t="s">
        <v>431</v>
      </c>
      <c r="W81" s="790"/>
      <c r="X81" s="798"/>
    </row>
    <row r="82" spans="1:24" s="742" customFormat="1" ht="15" customHeight="1">
      <c r="A82" s="802"/>
      <c r="B82" s="801"/>
      <c r="C82" s="788" t="s">
        <v>431</v>
      </c>
      <c r="D82" s="787" t="s">
        <v>431</v>
      </c>
      <c r="E82" s="787" t="s">
        <v>431</v>
      </c>
      <c r="F82" s="787" t="s">
        <v>431</v>
      </c>
      <c r="G82" s="787" t="s">
        <v>431</v>
      </c>
      <c r="H82" s="787" t="s">
        <v>431</v>
      </c>
      <c r="I82" s="787" t="s">
        <v>431</v>
      </c>
      <c r="J82" s="787" t="s">
        <v>431</v>
      </c>
      <c r="K82" s="787" t="s">
        <v>431</v>
      </c>
      <c r="L82" s="787" t="s">
        <v>431</v>
      </c>
      <c r="M82" s="746"/>
      <c r="N82" s="746"/>
      <c r="O82" s="746"/>
      <c r="P82" s="746"/>
      <c r="Q82" s="746"/>
      <c r="R82" s="746"/>
      <c r="S82" s="746"/>
      <c r="T82" s="746"/>
      <c r="U82" s="781"/>
      <c r="V82" s="745"/>
      <c r="W82" s="744"/>
      <c r="X82" s="743"/>
    </row>
    <row r="83" spans="1:24" s="737" customFormat="1" ht="15" customHeight="1">
      <c r="A83" s="741" t="s">
        <v>1075</v>
      </c>
      <c r="B83" s="741"/>
      <c r="C83" s="809"/>
      <c r="D83" s="809"/>
      <c r="E83" s="809"/>
      <c r="F83" s="809"/>
      <c r="G83" s="809"/>
      <c r="H83" s="809"/>
      <c r="I83" s="809"/>
      <c r="J83" s="809"/>
      <c r="K83" s="808"/>
      <c r="L83" s="808"/>
      <c r="M83" s="808"/>
      <c r="N83" s="808"/>
      <c r="O83" s="808"/>
      <c r="P83" s="808"/>
      <c r="Q83" s="808"/>
      <c r="R83" s="808"/>
      <c r="S83" s="808"/>
      <c r="T83" s="808"/>
      <c r="U83" s="808"/>
      <c r="V83" s="808"/>
    </row>
  </sheetData>
  <mergeCells count="36">
    <mergeCell ref="A1:D1"/>
    <mergeCell ref="A2:D2"/>
    <mergeCell ref="W27:X27"/>
    <mergeCell ref="K7:L7"/>
    <mergeCell ref="M7:N7"/>
    <mergeCell ref="O7:P7"/>
    <mergeCell ref="A19:B19"/>
    <mergeCell ref="A27:B27"/>
    <mergeCell ref="Q7:R7"/>
    <mergeCell ref="W19:X19"/>
    <mergeCell ref="U7:V7"/>
    <mergeCell ref="S7:T7"/>
    <mergeCell ref="A3:X3"/>
    <mergeCell ref="W10:X10"/>
    <mergeCell ref="A10:B10"/>
    <mergeCell ref="A6:B8"/>
    <mergeCell ref="W6:X8"/>
    <mergeCell ref="A35:B35"/>
    <mergeCell ref="A37:B37"/>
    <mergeCell ref="A47:B47"/>
    <mergeCell ref="W37:X37"/>
    <mergeCell ref="W47:X47"/>
    <mergeCell ref="W35:X35"/>
    <mergeCell ref="C7:D7"/>
    <mergeCell ref="E7:F7"/>
    <mergeCell ref="G7:H7"/>
    <mergeCell ref="I7:J7"/>
    <mergeCell ref="C6:V6"/>
    <mergeCell ref="W54:X54"/>
    <mergeCell ref="W70:X70"/>
    <mergeCell ref="A70:B70"/>
    <mergeCell ref="A54:B54"/>
    <mergeCell ref="A56:B56"/>
    <mergeCell ref="A64:B64"/>
    <mergeCell ref="W56:X56"/>
    <mergeCell ref="W64:X64"/>
  </mergeCells>
  <phoneticPr fontId="20"/>
  <printOptions horizontalCentered="1"/>
  <pageMargins left="0.62992125984251968" right="0.62992125984251968" top="0.74803149606299213" bottom="0.74803149606299213" header="0.31496062992125984" footer="0.31496062992125984"/>
  <headerFooter alignWithMargins="0"/>
  <colBreaks count="1" manualBreakCount="1">
    <brk id="12" min="2" max="82"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zoomScale="60" zoomScaleNormal="60" zoomScaleSheetLayoutView="65" workbookViewId="0">
      <selection activeCell="N27" sqref="N27"/>
    </sheetView>
  </sheetViews>
  <sheetFormatPr defaultRowHeight="11.25"/>
  <cols>
    <col min="1" max="1" width="35.625" style="811" customWidth="1"/>
    <col min="2" max="2" width="6.625" style="811" customWidth="1"/>
    <col min="3" max="3" width="7.625" style="811" customWidth="1"/>
    <col min="4" max="4" width="35.625" style="811" customWidth="1"/>
    <col min="5" max="5" width="6.625" style="811" customWidth="1"/>
    <col min="6" max="6" width="7.625" style="811" customWidth="1"/>
    <col min="7" max="7" width="35.625" style="811" customWidth="1"/>
    <col min="8" max="8" width="6.625" style="811" customWidth="1"/>
    <col min="9" max="9" width="7.625" style="811" customWidth="1"/>
    <col min="10" max="10" width="35.625" style="810" customWidth="1"/>
    <col min="11" max="11" width="6.625" style="811" customWidth="1"/>
    <col min="12" max="12" width="7.625" style="811" customWidth="1"/>
    <col min="13" max="13" width="35.625" style="810" customWidth="1"/>
    <col min="14" max="14" width="6.625" style="811" customWidth="1"/>
    <col min="15" max="15" width="7.625" style="811" customWidth="1"/>
    <col min="16" max="16" width="35.625" style="810" customWidth="1"/>
    <col min="17" max="17" width="6.625" style="811" customWidth="1"/>
    <col min="18" max="18" width="7.625" style="811" customWidth="1"/>
    <col min="19" max="16384" width="9" style="810"/>
  </cols>
  <sheetData>
    <row r="1" spans="1:18"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row>
    <row r="2" spans="1:18"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row>
    <row r="3" spans="1:18" s="861" customFormat="1" ht="26.1" customHeight="1">
      <c r="A3" s="3283" t="s">
        <v>1424</v>
      </c>
      <c r="B3" s="3283"/>
      <c r="C3" s="3283"/>
      <c r="D3" s="3283"/>
      <c r="E3" s="3283"/>
      <c r="F3" s="3283"/>
      <c r="G3" s="3283"/>
      <c r="H3" s="3283"/>
      <c r="I3" s="3283"/>
      <c r="J3" s="3283"/>
      <c r="K3" s="3283"/>
      <c r="L3" s="3283"/>
      <c r="M3" s="3283"/>
      <c r="N3" s="3283"/>
      <c r="O3" s="3283"/>
      <c r="P3" s="3283"/>
      <c r="Q3" s="3283"/>
      <c r="R3" s="3283"/>
    </row>
    <row r="4" spans="1:18" s="861" customFormat="1" ht="15" customHeight="1">
      <c r="A4" s="871"/>
      <c r="B4" s="870"/>
      <c r="C4" s="870"/>
      <c r="D4" s="871"/>
      <c r="E4" s="870"/>
      <c r="F4" s="870"/>
      <c r="G4" s="871"/>
      <c r="H4" s="870"/>
      <c r="I4" s="869"/>
      <c r="J4" s="868"/>
      <c r="K4" s="866"/>
      <c r="L4" s="866"/>
      <c r="M4" s="867"/>
      <c r="N4" s="866"/>
      <c r="O4" s="866"/>
      <c r="P4" s="867"/>
      <c r="Q4" s="866"/>
      <c r="R4" s="866"/>
    </row>
    <row r="5" spans="1:18" s="861" customFormat="1" ht="15" customHeight="1" thickBot="1">
      <c r="A5" s="811"/>
      <c r="B5" s="811"/>
      <c r="C5" s="811"/>
      <c r="D5" s="811"/>
      <c r="E5" s="811"/>
      <c r="F5" s="811"/>
      <c r="G5" s="811"/>
      <c r="H5" s="811"/>
      <c r="I5" s="811"/>
      <c r="J5" s="865"/>
      <c r="K5" s="864"/>
      <c r="L5" s="864"/>
      <c r="M5" s="864"/>
      <c r="N5" s="864"/>
      <c r="O5" s="864"/>
      <c r="Q5" s="863"/>
      <c r="R5" s="862" t="s">
        <v>1099</v>
      </c>
    </row>
    <row r="6" spans="1:18" s="857" customFormat="1" ht="32.1" customHeight="1" thickTop="1">
      <c r="A6" s="860" t="s">
        <v>1423</v>
      </c>
      <c r="B6" s="859" t="s">
        <v>1422</v>
      </c>
      <c r="C6" s="859" t="s">
        <v>1421</v>
      </c>
      <c r="D6" s="860" t="s">
        <v>1423</v>
      </c>
      <c r="E6" s="859" t="s">
        <v>1422</v>
      </c>
      <c r="F6" s="859" t="s">
        <v>1421</v>
      </c>
      <c r="G6" s="860" t="s">
        <v>1423</v>
      </c>
      <c r="H6" s="859" t="s">
        <v>1422</v>
      </c>
      <c r="I6" s="859" t="s">
        <v>1421</v>
      </c>
      <c r="J6" s="860" t="s">
        <v>1423</v>
      </c>
      <c r="K6" s="859" t="s">
        <v>1422</v>
      </c>
      <c r="L6" s="859" t="s">
        <v>1421</v>
      </c>
      <c r="M6" s="860" t="s">
        <v>1423</v>
      </c>
      <c r="N6" s="859" t="s">
        <v>1422</v>
      </c>
      <c r="O6" s="859" t="s">
        <v>1421</v>
      </c>
      <c r="P6" s="860" t="s">
        <v>1423</v>
      </c>
      <c r="Q6" s="859" t="s">
        <v>1422</v>
      </c>
      <c r="R6" s="858" t="s">
        <v>1421</v>
      </c>
    </row>
    <row r="7" spans="1:18" s="845" customFormat="1" ht="18" customHeight="1">
      <c r="A7" s="856"/>
      <c r="B7" s="855"/>
      <c r="C7" s="852" t="s">
        <v>1088</v>
      </c>
      <c r="D7" s="854"/>
      <c r="E7" s="855"/>
      <c r="F7" s="852" t="s">
        <v>1088</v>
      </c>
      <c r="G7" s="854"/>
      <c r="H7" s="853"/>
      <c r="I7" s="852" t="s">
        <v>1088</v>
      </c>
      <c r="J7" s="851"/>
      <c r="K7" s="847"/>
      <c r="L7" s="849" t="s">
        <v>1088</v>
      </c>
      <c r="M7" s="850"/>
      <c r="N7" s="847"/>
      <c r="O7" s="849" t="s">
        <v>1088</v>
      </c>
      <c r="P7" s="848"/>
      <c r="Q7" s="847"/>
      <c r="R7" s="846" t="s">
        <v>1088</v>
      </c>
    </row>
    <row r="8" spans="1:18" s="821" customFormat="1" ht="18" customHeight="1">
      <c r="A8" s="838" t="s">
        <v>1420</v>
      </c>
      <c r="B8" s="837">
        <v>16636</v>
      </c>
      <c r="C8" s="836">
        <v>128556</v>
      </c>
      <c r="D8" s="838" t="s">
        <v>1419</v>
      </c>
      <c r="E8" s="837">
        <v>394</v>
      </c>
      <c r="F8" s="836">
        <v>4328</v>
      </c>
      <c r="G8" s="838" t="s">
        <v>1418</v>
      </c>
      <c r="H8" s="837">
        <v>161</v>
      </c>
      <c r="I8" s="836">
        <v>966</v>
      </c>
      <c r="J8" s="839" t="s">
        <v>1417</v>
      </c>
      <c r="K8" s="837">
        <v>34</v>
      </c>
      <c r="L8" s="836">
        <v>118</v>
      </c>
      <c r="M8" s="838" t="s">
        <v>1416</v>
      </c>
      <c r="N8" s="837">
        <v>69</v>
      </c>
      <c r="O8" s="836">
        <v>563</v>
      </c>
      <c r="P8" s="838" t="s">
        <v>1415</v>
      </c>
      <c r="Q8" s="837">
        <v>2</v>
      </c>
      <c r="R8" s="837">
        <v>14</v>
      </c>
    </row>
    <row r="9" spans="1:18" s="821" customFormat="1" ht="18" customHeight="1">
      <c r="A9" s="835" t="s">
        <v>431</v>
      </c>
      <c r="B9" s="834" t="s">
        <v>431</v>
      </c>
      <c r="C9" s="833" t="s">
        <v>431</v>
      </c>
      <c r="D9" s="831" t="s">
        <v>1156</v>
      </c>
      <c r="E9" s="815">
        <v>1</v>
      </c>
      <c r="F9" s="830">
        <v>1</v>
      </c>
      <c r="G9" s="831" t="s">
        <v>1156</v>
      </c>
      <c r="H9" s="815">
        <v>2</v>
      </c>
      <c r="I9" s="830">
        <v>3</v>
      </c>
      <c r="J9" s="832" t="s">
        <v>1156</v>
      </c>
      <c r="K9" s="815">
        <v>1</v>
      </c>
      <c r="L9" s="830">
        <v>3</v>
      </c>
      <c r="M9" s="831" t="s">
        <v>1156</v>
      </c>
      <c r="N9" s="815">
        <v>1</v>
      </c>
      <c r="O9" s="830">
        <v>3</v>
      </c>
      <c r="P9" s="831" t="s">
        <v>1156</v>
      </c>
      <c r="Q9" s="815" t="s">
        <v>432</v>
      </c>
      <c r="R9" s="815" t="s">
        <v>432</v>
      </c>
    </row>
    <row r="10" spans="1:18" s="821" customFormat="1" ht="18" customHeight="1">
      <c r="A10" s="838" t="s">
        <v>1414</v>
      </c>
      <c r="B10" s="837">
        <v>7</v>
      </c>
      <c r="C10" s="836">
        <v>33</v>
      </c>
      <c r="D10" s="831" t="s">
        <v>1413</v>
      </c>
      <c r="E10" s="815">
        <v>189</v>
      </c>
      <c r="F10" s="830">
        <v>934</v>
      </c>
      <c r="G10" s="831" t="s">
        <v>1412</v>
      </c>
      <c r="H10" s="815">
        <v>135</v>
      </c>
      <c r="I10" s="830">
        <v>871</v>
      </c>
      <c r="J10" s="832" t="s">
        <v>1411</v>
      </c>
      <c r="K10" s="815" t="s">
        <v>432</v>
      </c>
      <c r="L10" s="830" t="s">
        <v>432</v>
      </c>
      <c r="M10" s="831" t="s">
        <v>1410</v>
      </c>
      <c r="N10" s="815">
        <v>22</v>
      </c>
      <c r="O10" s="830">
        <v>177</v>
      </c>
      <c r="P10" s="831" t="s">
        <v>1409</v>
      </c>
      <c r="Q10" s="815" t="s">
        <v>432</v>
      </c>
      <c r="R10" s="815" t="s">
        <v>432</v>
      </c>
    </row>
    <row r="11" spans="1:18" s="821" customFormat="1" ht="18" customHeight="1">
      <c r="A11" s="838" t="s">
        <v>1408</v>
      </c>
      <c r="B11" s="837">
        <v>7</v>
      </c>
      <c r="C11" s="836">
        <v>33</v>
      </c>
      <c r="D11" s="831" t="s">
        <v>1407</v>
      </c>
      <c r="E11" s="815">
        <v>28</v>
      </c>
      <c r="F11" s="830">
        <v>320</v>
      </c>
      <c r="G11" s="831" t="s">
        <v>1406</v>
      </c>
      <c r="H11" s="815">
        <v>5</v>
      </c>
      <c r="I11" s="830">
        <v>18</v>
      </c>
      <c r="J11" s="832" t="s">
        <v>1405</v>
      </c>
      <c r="K11" s="815" t="s">
        <v>432</v>
      </c>
      <c r="L11" s="830" t="s">
        <v>432</v>
      </c>
      <c r="M11" s="831" t="s">
        <v>1404</v>
      </c>
      <c r="N11" s="815">
        <v>9</v>
      </c>
      <c r="O11" s="830">
        <v>90</v>
      </c>
      <c r="P11" s="831" t="s">
        <v>1403</v>
      </c>
      <c r="Q11" s="815">
        <v>1</v>
      </c>
      <c r="R11" s="815">
        <v>9</v>
      </c>
    </row>
    <row r="12" spans="1:18" s="821" customFormat="1" ht="18" customHeight="1">
      <c r="A12" s="838" t="s">
        <v>1402</v>
      </c>
      <c r="B12" s="837">
        <v>7</v>
      </c>
      <c r="C12" s="836">
        <v>33</v>
      </c>
      <c r="D12" s="831" t="s">
        <v>1401</v>
      </c>
      <c r="E12" s="815">
        <v>136</v>
      </c>
      <c r="F12" s="830">
        <v>2863</v>
      </c>
      <c r="G12" s="831" t="s">
        <v>1400</v>
      </c>
      <c r="H12" s="815">
        <v>15</v>
      </c>
      <c r="I12" s="830">
        <v>64</v>
      </c>
      <c r="J12" s="832" t="s">
        <v>1399</v>
      </c>
      <c r="K12" s="815">
        <v>1</v>
      </c>
      <c r="L12" s="830">
        <v>1</v>
      </c>
      <c r="M12" s="831" t="s">
        <v>1398</v>
      </c>
      <c r="N12" s="815">
        <v>5</v>
      </c>
      <c r="O12" s="830">
        <v>25</v>
      </c>
      <c r="P12" s="831" t="s">
        <v>1397</v>
      </c>
      <c r="Q12" s="815">
        <v>1</v>
      </c>
      <c r="R12" s="815">
        <v>5</v>
      </c>
    </row>
    <row r="13" spans="1:18" s="821" customFormat="1" ht="18" customHeight="1">
      <c r="A13" s="831" t="s">
        <v>1156</v>
      </c>
      <c r="B13" s="815" t="s">
        <v>432</v>
      </c>
      <c r="C13" s="830" t="s">
        <v>432</v>
      </c>
      <c r="D13" s="831" t="s">
        <v>1396</v>
      </c>
      <c r="E13" s="815">
        <v>18</v>
      </c>
      <c r="F13" s="830">
        <v>87</v>
      </c>
      <c r="G13" s="831" t="s">
        <v>1395</v>
      </c>
      <c r="H13" s="815">
        <v>4</v>
      </c>
      <c r="I13" s="830">
        <v>10</v>
      </c>
      <c r="J13" s="832" t="s">
        <v>1394</v>
      </c>
      <c r="K13" s="815" t="s">
        <v>432</v>
      </c>
      <c r="L13" s="830" t="s">
        <v>432</v>
      </c>
      <c r="M13" s="831" t="s">
        <v>1393</v>
      </c>
      <c r="N13" s="815">
        <v>18</v>
      </c>
      <c r="O13" s="830">
        <v>192</v>
      </c>
      <c r="P13" s="831" t="s">
        <v>431</v>
      </c>
      <c r="Q13" s="815" t="s">
        <v>431</v>
      </c>
      <c r="R13" s="815" t="s">
        <v>431</v>
      </c>
    </row>
    <row r="14" spans="1:18" s="821" customFormat="1" ht="18" customHeight="1">
      <c r="A14" s="831" t="s">
        <v>1392</v>
      </c>
      <c r="B14" s="815">
        <v>1</v>
      </c>
      <c r="C14" s="830">
        <v>4</v>
      </c>
      <c r="D14" s="831" t="s">
        <v>1391</v>
      </c>
      <c r="E14" s="815">
        <v>22</v>
      </c>
      <c r="F14" s="830">
        <v>123</v>
      </c>
      <c r="G14" s="831" t="s">
        <v>431</v>
      </c>
      <c r="H14" s="815" t="s">
        <v>431</v>
      </c>
      <c r="I14" s="830" t="s">
        <v>431</v>
      </c>
      <c r="J14" s="832" t="s">
        <v>1390</v>
      </c>
      <c r="K14" s="815">
        <v>4</v>
      </c>
      <c r="L14" s="830">
        <v>32</v>
      </c>
      <c r="M14" s="831" t="s">
        <v>1389</v>
      </c>
      <c r="N14" s="815" t="s">
        <v>432</v>
      </c>
      <c r="O14" s="830" t="s">
        <v>432</v>
      </c>
      <c r="P14" s="838" t="s">
        <v>1388</v>
      </c>
      <c r="Q14" s="837">
        <v>24</v>
      </c>
      <c r="R14" s="837">
        <v>62</v>
      </c>
    </row>
    <row r="15" spans="1:18" s="821" customFormat="1" ht="18" customHeight="1">
      <c r="A15" s="831" t="s">
        <v>1387</v>
      </c>
      <c r="B15" s="815" t="s">
        <v>432</v>
      </c>
      <c r="C15" s="830" t="s">
        <v>432</v>
      </c>
      <c r="D15" s="829" t="s">
        <v>431</v>
      </c>
      <c r="E15" s="815" t="s">
        <v>431</v>
      </c>
      <c r="F15" s="830" t="s">
        <v>431</v>
      </c>
      <c r="G15" s="838" t="s">
        <v>1386</v>
      </c>
      <c r="H15" s="837">
        <v>20</v>
      </c>
      <c r="I15" s="836">
        <v>310</v>
      </c>
      <c r="J15" s="832" t="s">
        <v>1385</v>
      </c>
      <c r="K15" s="815">
        <v>28</v>
      </c>
      <c r="L15" s="830">
        <v>82</v>
      </c>
      <c r="M15" s="831" t="s">
        <v>1384</v>
      </c>
      <c r="N15" s="815">
        <v>6</v>
      </c>
      <c r="O15" s="830">
        <v>42</v>
      </c>
      <c r="P15" s="831" t="s">
        <v>1156</v>
      </c>
      <c r="Q15" s="815" t="s">
        <v>432</v>
      </c>
      <c r="R15" s="815" t="s">
        <v>432</v>
      </c>
    </row>
    <row r="16" spans="1:18" s="821" customFormat="1" ht="18" customHeight="1">
      <c r="A16" s="831" t="s">
        <v>1383</v>
      </c>
      <c r="B16" s="815" t="s">
        <v>432</v>
      </c>
      <c r="C16" s="830" t="s">
        <v>432</v>
      </c>
      <c r="D16" s="838" t="s">
        <v>1382</v>
      </c>
      <c r="E16" s="837">
        <v>2717</v>
      </c>
      <c r="F16" s="836">
        <v>16452</v>
      </c>
      <c r="G16" s="831" t="s">
        <v>1156</v>
      </c>
      <c r="H16" s="815">
        <v>1</v>
      </c>
      <c r="I16" s="830">
        <v>5</v>
      </c>
      <c r="J16" s="844" t="s">
        <v>431</v>
      </c>
      <c r="K16" s="815" t="s">
        <v>431</v>
      </c>
      <c r="L16" s="830" t="s">
        <v>431</v>
      </c>
      <c r="M16" s="831" t="s">
        <v>1381</v>
      </c>
      <c r="N16" s="815">
        <v>6</v>
      </c>
      <c r="O16" s="830">
        <v>30</v>
      </c>
      <c r="P16" s="831" t="s">
        <v>1380</v>
      </c>
      <c r="Q16" s="815">
        <v>5</v>
      </c>
      <c r="R16" s="815">
        <v>5</v>
      </c>
    </row>
    <row r="17" spans="1:18" s="821" customFormat="1" ht="18" customHeight="1">
      <c r="A17" s="831" t="s">
        <v>1379</v>
      </c>
      <c r="B17" s="815">
        <v>6</v>
      </c>
      <c r="C17" s="830">
        <v>29</v>
      </c>
      <c r="D17" s="838" t="s">
        <v>1378</v>
      </c>
      <c r="E17" s="837">
        <v>67</v>
      </c>
      <c r="F17" s="836">
        <v>919</v>
      </c>
      <c r="G17" s="831" t="s">
        <v>1377</v>
      </c>
      <c r="H17" s="815" t="s">
        <v>432</v>
      </c>
      <c r="I17" s="830" t="s">
        <v>432</v>
      </c>
      <c r="J17" s="839" t="s">
        <v>1376</v>
      </c>
      <c r="K17" s="837">
        <v>49</v>
      </c>
      <c r="L17" s="836">
        <v>182</v>
      </c>
      <c r="M17" s="831" t="s">
        <v>1375</v>
      </c>
      <c r="N17" s="815">
        <v>2</v>
      </c>
      <c r="O17" s="830">
        <v>4</v>
      </c>
      <c r="P17" s="831" t="s">
        <v>1374</v>
      </c>
      <c r="Q17" s="815">
        <v>2</v>
      </c>
      <c r="R17" s="815">
        <v>6</v>
      </c>
    </row>
    <row r="18" spans="1:18" s="821" customFormat="1" ht="18" customHeight="1">
      <c r="A18" s="829" t="s">
        <v>431</v>
      </c>
      <c r="B18" s="815" t="s">
        <v>431</v>
      </c>
      <c r="C18" s="830" t="s">
        <v>431</v>
      </c>
      <c r="D18" s="831" t="s">
        <v>1156</v>
      </c>
      <c r="E18" s="815">
        <v>1</v>
      </c>
      <c r="F18" s="830">
        <v>1</v>
      </c>
      <c r="G18" s="831" t="s">
        <v>1373</v>
      </c>
      <c r="H18" s="815">
        <v>2</v>
      </c>
      <c r="I18" s="830">
        <v>33</v>
      </c>
      <c r="J18" s="832" t="s">
        <v>1156</v>
      </c>
      <c r="K18" s="815" t="s">
        <v>432</v>
      </c>
      <c r="L18" s="830" t="s">
        <v>432</v>
      </c>
      <c r="M18" s="831" t="s">
        <v>431</v>
      </c>
      <c r="N18" s="815" t="s">
        <v>431</v>
      </c>
      <c r="O18" s="830" t="s">
        <v>431</v>
      </c>
      <c r="P18" s="831" t="s">
        <v>1372</v>
      </c>
      <c r="Q18" s="815" t="s">
        <v>432</v>
      </c>
      <c r="R18" s="815" t="s">
        <v>432</v>
      </c>
    </row>
    <row r="19" spans="1:18" s="821" customFormat="1" ht="18" customHeight="1">
      <c r="A19" s="838" t="s">
        <v>1371</v>
      </c>
      <c r="B19" s="837" t="s">
        <v>432</v>
      </c>
      <c r="C19" s="836" t="s">
        <v>432</v>
      </c>
      <c r="D19" s="831" t="s">
        <v>1370</v>
      </c>
      <c r="E19" s="815">
        <v>5</v>
      </c>
      <c r="F19" s="830">
        <v>431</v>
      </c>
      <c r="G19" s="831" t="s">
        <v>1369</v>
      </c>
      <c r="H19" s="815">
        <v>4</v>
      </c>
      <c r="I19" s="830">
        <v>59</v>
      </c>
      <c r="J19" s="832" t="s">
        <v>1368</v>
      </c>
      <c r="K19" s="815" t="s">
        <v>432</v>
      </c>
      <c r="L19" s="830" t="s">
        <v>432</v>
      </c>
      <c r="M19" s="838" t="s">
        <v>1367</v>
      </c>
      <c r="N19" s="837">
        <v>9</v>
      </c>
      <c r="O19" s="836">
        <v>191</v>
      </c>
      <c r="P19" s="831" t="s">
        <v>1366</v>
      </c>
      <c r="Q19" s="815">
        <v>9</v>
      </c>
      <c r="R19" s="815">
        <v>27</v>
      </c>
    </row>
    <row r="20" spans="1:18" s="821" customFormat="1" ht="18" customHeight="1">
      <c r="A20" s="831" t="s">
        <v>1156</v>
      </c>
      <c r="B20" s="815" t="s">
        <v>432</v>
      </c>
      <c r="C20" s="830" t="s">
        <v>432</v>
      </c>
      <c r="D20" s="831" t="s">
        <v>1365</v>
      </c>
      <c r="E20" s="815">
        <v>3</v>
      </c>
      <c r="F20" s="830">
        <v>21</v>
      </c>
      <c r="G20" s="831" t="s">
        <v>1364</v>
      </c>
      <c r="H20" s="815">
        <v>5</v>
      </c>
      <c r="I20" s="830">
        <v>73</v>
      </c>
      <c r="J20" s="832" t="s">
        <v>1363</v>
      </c>
      <c r="K20" s="815">
        <v>11</v>
      </c>
      <c r="L20" s="830">
        <v>20</v>
      </c>
      <c r="M20" s="831" t="s">
        <v>1156</v>
      </c>
      <c r="N20" s="815" t="s">
        <v>432</v>
      </c>
      <c r="O20" s="830" t="s">
        <v>432</v>
      </c>
      <c r="P20" s="831" t="s">
        <v>1362</v>
      </c>
      <c r="Q20" s="815">
        <v>4</v>
      </c>
      <c r="R20" s="815">
        <v>16</v>
      </c>
    </row>
    <row r="21" spans="1:18" s="821" customFormat="1" ht="18" customHeight="1">
      <c r="A21" s="831" t="s">
        <v>1361</v>
      </c>
      <c r="B21" s="815" t="s">
        <v>432</v>
      </c>
      <c r="C21" s="830" t="s">
        <v>432</v>
      </c>
      <c r="D21" s="831" t="s">
        <v>1360</v>
      </c>
      <c r="E21" s="815">
        <v>1</v>
      </c>
      <c r="F21" s="830">
        <v>5</v>
      </c>
      <c r="G21" s="831" t="s">
        <v>1359</v>
      </c>
      <c r="H21" s="815">
        <v>3</v>
      </c>
      <c r="I21" s="830">
        <v>34</v>
      </c>
      <c r="J21" s="832" t="s">
        <v>1358</v>
      </c>
      <c r="K21" s="815">
        <v>15</v>
      </c>
      <c r="L21" s="830">
        <v>49</v>
      </c>
      <c r="M21" s="831" t="s">
        <v>1357</v>
      </c>
      <c r="N21" s="815">
        <v>3</v>
      </c>
      <c r="O21" s="830">
        <v>52</v>
      </c>
      <c r="P21" s="831" t="s">
        <v>1356</v>
      </c>
      <c r="Q21" s="815">
        <v>4</v>
      </c>
      <c r="R21" s="815">
        <v>8</v>
      </c>
    </row>
    <row r="22" spans="1:18" s="821" customFormat="1" ht="18" customHeight="1">
      <c r="A22" s="831" t="s">
        <v>1355</v>
      </c>
      <c r="B22" s="815" t="s">
        <v>432</v>
      </c>
      <c r="C22" s="830" t="s">
        <v>432</v>
      </c>
      <c r="D22" s="831" t="s">
        <v>1354</v>
      </c>
      <c r="E22" s="815">
        <v>4</v>
      </c>
      <c r="F22" s="830">
        <v>29</v>
      </c>
      <c r="G22" s="831" t="s">
        <v>1353</v>
      </c>
      <c r="H22" s="815">
        <v>3</v>
      </c>
      <c r="I22" s="830">
        <v>78</v>
      </c>
      <c r="J22" s="832" t="s">
        <v>1352</v>
      </c>
      <c r="K22" s="815">
        <v>1</v>
      </c>
      <c r="L22" s="830">
        <v>5</v>
      </c>
      <c r="M22" s="831" t="s">
        <v>1351</v>
      </c>
      <c r="N22" s="815">
        <v>3</v>
      </c>
      <c r="O22" s="830">
        <v>123</v>
      </c>
      <c r="P22" s="840" t="s">
        <v>431</v>
      </c>
      <c r="Q22" s="834" t="s">
        <v>431</v>
      </c>
      <c r="R22" s="834" t="s">
        <v>431</v>
      </c>
    </row>
    <row r="23" spans="1:18" s="821" customFormat="1" ht="18" customHeight="1">
      <c r="A23" s="831" t="s">
        <v>1350</v>
      </c>
      <c r="B23" s="815" t="s">
        <v>432</v>
      </c>
      <c r="C23" s="830" t="s">
        <v>432</v>
      </c>
      <c r="D23" s="831" t="s">
        <v>1349</v>
      </c>
      <c r="E23" s="815" t="s">
        <v>432</v>
      </c>
      <c r="F23" s="830" t="s">
        <v>432</v>
      </c>
      <c r="G23" s="831" t="s">
        <v>1348</v>
      </c>
      <c r="H23" s="815">
        <v>2</v>
      </c>
      <c r="I23" s="830">
        <v>28</v>
      </c>
      <c r="J23" s="832" t="s">
        <v>1347</v>
      </c>
      <c r="K23" s="815">
        <v>14</v>
      </c>
      <c r="L23" s="830">
        <v>64</v>
      </c>
      <c r="M23" s="831" t="s">
        <v>1346</v>
      </c>
      <c r="N23" s="815">
        <v>3</v>
      </c>
      <c r="O23" s="830">
        <v>16</v>
      </c>
      <c r="P23" s="838" t="s">
        <v>1345</v>
      </c>
      <c r="Q23" s="837">
        <v>49</v>
      </c>
      <c r="R23" s="837">
        <v>216</v>
      </c>
    </row>
    <row r="24" spans="1:18" s="821" customFormat="1" ht="18" customHeight="1">
      <c r="A24" s="831" t="s">
        <v>1344</v>
      </c>
      <c r="B24" s="815" t="s">
        <v>432</v>
      </c>
      <c r="C24" s="830" t="s">
        <v>432</v>
      </c>
      <c r="D24" s="831" t="s">
        <v>1343</v>
      </c>
      <c r="E24" s="815" t="s">
        <v>432</v>
      </c>
      <c r="F24" s="830" t="s">
        <v>432</v>
      </c>
      <c r="G24" s="831" t="s">
        <v>431</v>
      </c>
      <c r="H24" s="815" t="s">
        <v>431</v>
      </c>
      <c r="I24" s="830" t="s">
        <v>431</v>
      </c>
      <c r="J24" s="832" t="s">
        <v>1342</v>
      </c>
      <c r="K24" s="815">
        <v>8</v>
      </c>
      <c r="L24" s="830">
        <v>44</v>
      </c>
      <c r="M24" s="831" t="s">
        <v>431</v>
      </c>
      <c r="N24" s="815" t="s">
        <v>431</v>
      </c>
      <c r="O24" s="830" t="s">
        <v>431</v>
      </c>
      <c r="P24" s="831" t="s">
        <v>1156</v>
      </c>
      <c r="Q24" s="815">
        <v>1</v>
      </c>
      <c r="R24" s="815">
        <v>1</v>
      </c>
    </row>
    <row r="25" spans="1:18" s="821" customFormat="1" ht="18" customHeight="1">
      <c r="A25" s="831" t="s">
        <v>1341</v>
      </c>
      <c r="B25" s="815" t="s">
        <v>432</v>
      </c>
      <c r="C25" s="830" t="s">
        <v>432</v>
      </c>
      <c r="D25" s="831" t="s">
        <v>1340</v>
      </c>
      <c r="E25" s="815">
        <v>19</v>
      </c>
      <c r="F25" s="830">
        <v>179</v>
      </c>
      <c r="G25" s="838" t="s">
        <v>1339</v>
      </c>
      <c r="H25" s="837" t="s">
        <v>432</v>
      </c>
      <c r="I25" s="836" t="s">
        <v>432</v>
      </c>
      <c r="J25" s="832" t="s">
        <v>431</v>
      </c>
      <c r="K25" s="815" t="s">
        <v>431</v>
      </c>
      <c r="L25" s="830" t="s">
        <v>431</v>
      </c>
      <c r="M25" s="838" t="s">
        <v>1338</v>
      </c>
      <c r="N25" s="837">
        <v>55</v>
      </c>
      <c r="O25" s="836">
        <v>204</v>
      </c>
      <c r="P25" s="831" t="s">
        <v>1337</v>
      </c>
      <c r="Q25" s="815">
        <v>35</v>
      </c>
      <c r="R25" s="815">
        <v>148</v>
      </c>
    </row>
    <row r="26" spans="1:18" s="821" customFormat="1" ht="18" customHeight="1">
      <c r="A26" s="829" t="s">
        <v>431</v>
      </c>
      <c r="B26" s="815" t="s">
        <v>431</v>
      </c>
      <c r="C26" s="830" t="s">
        <v>431</v>
      </c>
      <c r="D26" s="831" t="s">
        <v>1336</v>
      </c>
      <c r="E26" s="815">
        <v>1</v>
      </c>
      <c r="F26" s="830">
        <v>2</v>
      </c>
      <c r="G26" s="831" t="s">
        <v>1156</v>
      </c>
      <c r="H26" s="815" t="s">
        <v>432</v>
      </c>
      <c r="I26" s="830" t="s">
        <v>432</v>
      </c>
      <c r="J26" s="839" t="s">
        <v>1335</v>
      </c>
      <c r="K26" s="837">
        <v>616</v>
      </c>
      <c r="L26" s="836">
        <v>3371</v>
      </c>
      <c r="M26" s="831" t="s">
        <v>1156</v>
      </c>
      <c r="N26" s="815">
        <v>3</v>
      </c>
      <c r="O26" s="830">
        <v>5</v>
      </c>
      <c r="P26" s="831" t="s">
        <v>1334</v>
      </c>
      <c r="Q26" s="815">
        <v>13</v>
      </c>
      <c r="R26" s="815">
        <v>67</v>
      </c>
    </row>
    <row r="27" spans="1:18" s="821" customFormat="1" ht="18" customHeight="1">
      <c r="A27" s="838" t="s">
        <v>1333</v>
      </c>
      <c r="B27" s="837" t="s">
        <v>432</v>
      </c>
      <c r="C27" s="836" t="s">
        <v>432</v>
      </c>
      <c r="D27" s="831" t="s">
        <v>1332</v>
      </c>
      <c r="E27" s="815">
        <v>33</v>
      </c>
      <c r="F27" s="830">
        <v>251</v>
      </c>
      <c r="G27" s="831" t="s">
        <v>1331</v>
      </c>
      <c r="H27" s="815" t="s">
        <v>432</v>
      </c>
      <c r="I27" s="830" t="s">
        <v>432</v>
      </c>
      <c r="J27" s="832" t="s">
        <v>1156</v>
      </c>
      <c r="K27" s="815">
        <v>18</v>
      </c>
      <c r="L27" s="830">
        <v>64</v>
      </c>
      <c r="M27" s="831" t="s">
        <v>1330</v>
      </c>
      <c r="N27" s="815">
        <v>35</v>
      </c>
      <c r="O27" s="830">
        <v>129</v>
      </c>
      <c r="P27" s="831" t="s">
        <v>431</v>
      </c>
      <c r="Q27" s="815" t="s">
        <v>431</v>
      </c>
      <c r="R27" s="815" t="s">
        <v>431</v>
      </c>
    </row>
    <row r="28" spans="1:18" s="821" customFormat="1" ht="18" customHeight="1">
      <c r="A28" s="838" t="s">
        <v>1329</v>
      </c>
      <c r="B28" s="837" t="s">
        <v>432</v>
      </c>
      <c r="C28" s="836" t="s">
        <v>432</v>
      </c>
      <c r="D28" s="829" t="s">
        <v>431</v>
      </c>
      <c r="E28" s="815" t="s">
        <v>431</v>
      </c>
      <c r="F28" s="830" t="s">
        <v>431</v>
      </c>
      <c r="G28" s="831" t="s">
        <v>1328</v>
      </c>
      <c r="H28" s="815" t="s">
        <v>432</v>
      </c>
      <c r="I28" s="830" t="s">
        <v>432</v>
      </c>
      <c r="J28" s="832" t="s">
        <v>1327</v>
      </c>
      <c r="K28" s="815">
        <v>5</v>
      </c>
      <c r="L28" s="830">
        <v>56</v>
      </c>
      <c r="M28" s="831" t="s">
        <v>1326</v>
      </c>
      <c r="N28" s="815">
        <v>8</v>
      </c>
      <c r="O28" s="830">
        <v>17</v>
      </c>
      <c r="P28" s="838" t="s">
        <v>1317</v>
      </c>
      <c r="Q28" s="837">
        <v>8</v>
      </c>
      <c r="R28" s="837">
        <v>20</v>
      </c>
    </row>
    <row r="29" spans="1:18" s="821" customFormat="1" ht="18" customHeight="1">
      <c r="A29" s="831" t="s">
        <v>1156</v>
      </c>
      <c r="B29" s="815" t="s">
        <v>432</v>
      </c>
      <c r="C29" s="830" t="s">
        <v>432</v>
      </c>
      <c r="D29" s="838" t="s">
        <v>1325</v>
      </c>
      <c r="E29" s="837">
        <v>3</v>
      </c>
      <c r="F29" s="836">
        <v>26</v>
      </c>
      <c r="G29" s="831" t="s">
        <v>1324</v>
      </c>
      <c r="H29" s="815" t="s">
        <v>432</v>
      </c>
      <c r="I29" s="830" t="s">
        <v>432</v>
      </c>
      <c r="J29" s="832" t="s">
        <v>1323</v>
      </c>
      <c r="K29" s="815">
        <v>74</v>
      </c>
      <c r="L29" s="830">
        <v>453</v>
      </c>
      <c r="M29" s="831" t="s">
        <v>1322</v>
      </c>
      <c r="N29" s="834" t="s">
        <v>432</v>
      </c>
      <c r="O29" s="833" t="s">
        <v>432</v>
      </c>
      <c r="P29" s="831" t="s">
        <v>1156</v>
      </c>
      <c r="Q29" s="815" t="s">
        <v>432</v>
      </c>
      <c r="R29" s="815" t="s">
        <v>432</v>
      </c>
    </row>
    <row r="30" spans="1:18" s="821" customFormat="1" ht="18" customHeight="1">
      <c r="A30" s="831" t="s">
        <v>1321</v>
      </c>
      <c r="B30" s="815" t="s">
        <v>432</v>
      </c>
      <c r="C30" s="830" t="s">
        <v>432</v>
      </c>
      <c r="D30" s="831" t="s">
        <v>1156</v>
      </c>
      <c r="E30" s="815" t="s">
        <v>432</v>
      </c>
      <c r="F30" s="830" t="s">
        <v>432</v>
      </c>
      <c r="G30" s="831" t="s">
        <v>1320</v>
      </c>
      <c r="H30" s="815" t="s">
        <v>432</v>
      </c>
      <c r="I30" s="830" t="s">
        <v>432</v>
      </c>
      <c r="J30" s="832" t="s">
        <v>1319</v>
      </c>
      <c r="K30" s="815">
        <v>16</v>
      </c>
      <c r="L30" s="830">
        <v>88</v>
      </c>
      <c r="M30" s="831" t="s">
        <v>1318</v>
      </c>
      <c r="N30" s="834" t="s">
        <v>432</v>
      </c>
      <c r="O30" s="833" t="s">
        <v>432</v>
      </c>
      <c r="P30" s="831" t="s">
        <v>1317</v>
      </c>
      <c r="Q30" s="815">
        <v>8</v>
      </c>
      <c r="R30" s="815">
        <v>20</v>
      </c>
    </row>
    <row r="31" spans="1:18" s="821" customFormat="1" ht="18" customHeight="1">
      <c r="A31" s="831" t="s">
        <v>1316</v>
      </c>
      <c r="B31" s="815" t="s">
        <v>432</v>
      </c>
      <c r="C31" s="830" t="s">
        <v>432</v>
      </c>
      <c r="D31" s="831" t="s">
        <v>1315</v>
      </c>
      <c r="E31" s="815">
        <v>3</v>
      </c>
      <c r="F31" s="830">
        <v>26</v>
      </c>
      <c r="G31" s="831" t="s">
        <v>1314</v>
      </c>
      <c r="H31" s="815" t="s">
        <v>432</v>
      </c>
      <c r="I31" s="830" t="s">
        <v>432</v>
      </c>
      <c r="J31" s="832" t="s">
        <v>1313</v>
      </c>
      <c r="K31" s="815">
        <v>107</v>
      </c>
      <c r="L31" s="830">
        <v>560</v>
      </c>
      <c r="M31" s="831" t="s">
        <v>1312</v>
      </c>
      <c r="N31" s="815">
        <v>3</v>
      </c>
      <c r="O31" s="830">
        <v>32</v>
      </c>
      <c r="P31" s="831" t="s">
        <v>431</v>
      </c>
      <c r="Q31" s="815" t="s">
        <v>431</v>
      </c>
      <c r="R31" s="815" t="s">
        <v>431</v>
      </c>
    </row>
    <row r="32" spans="1:18" s="821" customFormat="1" ht="18" customHeight="1">
      <c r="A32" s="829" t="s">
        <v>431</v>
      </c>
      <c r="B32" s="815" t="s">
        <v>431</v>
      </c>
      <c r="C32" s="830" t="s">
        <v>431</v>
      </c>
      <c r="D32" s="831" t="s">
        <v>1311</v>
      </c>
      <c r="E32" s="815" t="s">
        <v>432</v>
      </c>
      <c r="F32" s="830" t="s">
        <v>432</v>
      </c>
      <c r="G32" s="840" t="s">
        <v>431</v>
      </c>
      <c r="H32" s="834" t="s">
        <v>431</v>
      </c>
      <c r="I32" s="833" t="s">
        <v>431</v>
      </c>
      <c r="J32" s="832" t="s">
        <v>1310</v>
      </c>
      <c r="K32" s="815">
        <v>141</v>
      </c>
      <c r="L32" s="830">
        <v>676</v>
      </c>
      <c r="M32" s="831" t="s">
        <v>1309</v>
      </c>
      <c r="N32" s="815">
        <v>6</v>
      </c>
      <c r="O32" s="830">
        <v>21</v>
      </c>
      <c r="P32" s="838" t="s">
        <v>1308</v>
      </c>
      <c r="Q32" s="837">
        <v>477</v>
      </c>
      <c r="R32" s="837">
        <v>9902</v>
      </c>
    </row>
    <row r="33" spans="1:18" s="821" customFormat="1" ht="18" customHeight="1">
      <c r="A33" s="838" t="s">
        <v>1307</v>
      </c>
      <c r="B33" s="837" t="s">
        <v>432</v>
      </c>
      <c r="C33" s="836" t="s">
        <v>432</v>
      </c>
      <c r="D33" s="831" t="s">
        <v>1306</v>
      </c>
      <c r="E33" s="815" t="s">
        <v>432</v>
      </c>
      <c r="F33" s="830" t="s">
        <v>432</v>
      </c>
      <c r="G33" s="838" t="s">
        <v>1305</v>
      </c>
      <c r="H33" s="837">
        <v>196</v>
      </c>
      <c r="I33" s="836">
        <v>1227</v>
      </c>
      <c r="J33" s="832" t="s">
        <v>1304</v>
      </c>
      <c r="K33" s="815">
        <v>115</v>
      </c>
      <c r="L33" s="830">
        <v>850</v>
      </c>
      <c r="M33" s="831" t="s">
        <v>431</v>
      </c>
      <c r="N33" s="815" t="s">
        <v>431</v>
      </c>
      <c r="O33" s="830" t="s">
        <v>431</v>
      </c>
      <c r="P33" s="838" t="s">
        <v>1296</v>
      </c>
      <c r="Q33" s="837">
        <v>21</v>
      </c>
      <c r="R33" s="837">
        <v>764</v>
      </c>
    </row>
    <row r="34" spans="1:18" s="821" customFormat="1" ht="18" customHeight="1">
      <c r="A34" s="831" t="s">
        <v>1156</v>
      </c>
      <c r="B34" s="815" t="s">
        <v>432</v>
      </c>
      <c r="C34" s="830" t="s">
        <v>432</v>
      </c>
      <c r="D34" s="831" t="s">
        <v>1303</v>
      </c>
      <c r="E34" s="815" t="s">
        <v>432</v>
      </c>
      <c r="F34" s="830" t="s">
        <v>432</v>
      </c>
      <c r="G34" s="831" t="s">
        <v>1156</v>
      </c>
      <c r="H34" s="815">
        <v>6</v>
      </c>
      <c r="I34" s="830">
        <v>16</v>
      </c>
      <c r="J34" s="832" t="s">
        <v>1302</v>
      </c>
      <c r="K34" s="815">
        <v>10</v>
      </c>
      <c r="L34" s="830">
        <v>37</v>
      </c>
      <c r="M34" s="838" t="s">
        <v>1301</v>
      </c>
      <c r="N34" s="837">
        <v>277</v>
      </c>
      <c r="O34" s="836">
        <v>1576</v>
      </c>
      <c r="P34" s="831" t="s">
        <v>1156</v>
      </c>
      <c r="Q34" s="815" t="s">
        <v>432</v>
      </c>
      <c r="R34" s="815" t="s">
        <v>432</v>
      </c>
    </row>
    <row r="35" spans="1:18" s="821" customFormat="1" ht="18" customHeight="1">
      <c r="A35" s="831" t="s">
        <v>1300</v>
      </c>
      <c r="B35" s="815" t="s">
        <v>432</v>
      </c>
      <c r="C35" s="830" t="s">
        <v>432</v>
      </c>
      <c r="D35" s="831" t="s">
        <v>1299</v>
      </c>
      <c r="E35" s="815" t="s">
        <v>432</v>
      </c>
      <c r="F35" s="830" t="s">
        <v>432</v>
      </c>
      <c r="G35" s="831" t="s">
        <v>1298</v>
      </c>
      <c r="H35" s="815">
        <v>38</v>
      </c>
      <c r="I35" s="830">
        <v>159</v>
      </c>
      <c r="J35" s="832" t="s">
        <v>1297</v>
      </c>
      <c r="K35" s="815">
        <v>69</v>
      </c>
      <c r="L35" s="830">
        <v>248</v>
      </c>
      <c r="M35" s="831" t="s">
        <v>1156</v>
      </c>
      <c r="N35" s="815">
        <v>2</v>
      </c>
      <c r="O35" s="830">
        <v>4</v>
      </c>
      <c r="P35" s="831" t="s">
        <v>1296</v>
      </c>
      <c r="Q35" s="815">
        <v>21</v>
      </c>
      <c r="R35" s="815">
        <v>764</v>
      </c>
    </row>
    <row r="36" spans="1:18" s="821" customFormat="1" ht="18" customHeight="1">
      <c r="A36" s="831" t="s">
        <v>1295</v>
      </c>
      <c r="B36" s="815" t="s">
        <v>432</v>
      </c>
      <c r="C36" s="830" t="s">
        <v>432</v>
      </c>
      <c r="D36" s="831" t="s">
        <v>1294</v>
      </c>
      <c r="E36" s="815" t="s">
        <v>432</v>
      </c>
      <c r="F36" s="830" t="s">
        <v>432</v>
      </c>
      <c r="G36" s="831" t="s">
        <v>1293</v>
      </c>
      <c r="H36" s="815">
        <v>24</v>
      </c>
      <c r="I36" s="830">
        <v>89</v>
      </c>
      <c r="J36" s="832" t="s">
        <v>1292</v>
      </c>
      <c r="K36" s="815">
        <v>61</v>
      </c>
      <c r="L36" s="830">
        <v>339</v>
      </c>
      <c r="M36" s="831" t="s">
        <v>1291</v>
      </c>
      <c r="N36" s="815">
        <v>28</v>
      </c>
      <c r="O36" s="830">
        <v>111</v>
      </c>
      <c r="P36" s="831" t="s">
        <v>431</v>
      </c>
      <c r="Q36" s="815" t="s">
        <v>431</v>
      </c>
      <c r="R36" s="815" t="s">
        <v>431</v>
      </c>
    </row>
    <row r="37" spans="1:18" s="821" customFormat="1" ht="18" customHeight="1">
      <c r="A37" s="829" t="s">
        <v>431</v>
      </c>
      <c r="B37" s="815" t="s">
        <v>431</v>
      </c>
      <c r="C37" s="830" t="s">
        <v>431</v>
      </c>
      <c r="D37" s="829" t="s">
        <v>431</v>
      </c>
      <c r="E37" s="815" t="s">
        <v>431</v>
      </c>
      <c r="F37" s="830" t="s">
        <v>431</v>
      </c>
      <c r="G37" s="831" t="s">
        <v>1290</v>
      </c>
      <c r="H37" s="815">
        <v>36</v>
      </c>
      <c r="I37" s="830">
        <v>435</v>
      </c>
      <c r="J37" s="832" t="s">
        <v>431</v>
      </c>
      <c r="K37" s="815" t="s">
        <v>431</v>
      </c>
      <c r="L37" s="830" t="s">
        <v>431</v>
      </c>
      <c r="M37" s="831" t="s">
        <v>1289</v>
      </c>
      <c r="N37" s="815">
        <v>48</v>
      </c>
      <c r="O37" s="830">
        <v>183</v>
      </c>
      <c r="P37" s="838" t="s">
        <v>1288</v>
      </c>
      <c r="Q37" s="837">
        <v>256</v>
      </c>
      <c r="R37" s="837">
        <v>4776</v>
      </c>
    </row>
    <row r="38" spans="1:18" s="821" customFormat="1" ht="18" customHeight="1">
      <c r="A38" s="838" t="s">
        <v>1287</v>
      </c>
      <c r="B38" s="837">
        <v>1</v>
      </c>
      <c r="C38" s="836">
        <v>3</v>
      </c>
      <c r="D38" s="838" t="s">
        <v>1286</v>
      </c>
      <c r="E38" s="837">
        <v>171</v>
      </c>
      <c r="F38" s="836">
        <v>737</v>
      </c>
      <c r="G38" s="831" t="s">
        <v>1285</v>
      </c>
      <c r="H38" s="815">
        <v>7</v>
      </c>
      <c r="I38" s="830">
        <v>39</v>
      </c>
      <c r="J38" s="839" t="s">
        <v>1284</v>
      </c>
      <c r="K38" s="837">
        <v>48</v>
      </c>
      <c r="L38" s="836">
        <v>359</v>
      </c>
      <c r="M38" s="831" t="s">
        <v>1283</v>
      </c>
      <c r="N38" s="815">
        <v>3</v>
      </c>
      <c r="O38" s="830">
        <v>7</v>
      </c>
      <c r="P38" s="831" t="s">
        <v>1156</v>
      </c>
      <c r="Q38" s="815" t="s">
        <v>432</v>
      </c>
      <c r="R38" s="815" t="s">
        <v>432</v>
      </c>
    </row>
    <row r="39" spans="1:18" s="821" customFormat="1" ht="18" customHeight="1">
      <c r="A39" s="838" t="s">
        <v>1061</v>
      </c>
      <c r="B39" s="837">
        <v>1</v>
      </c>
      <c r="C39" s="836">
        <v>3</v>
      </c>
      <c r="D39" s="831" t="s">
        <v>1156</v>
      </c>
      <c r="E39" s="815">
        <v>5</v>
      </c>
      <c r="F39" s="830">
        <v>18</v>
      </c>
      <c r="G39" s="831" t="s">
        <v>1282</v>
      </c>
      <c r="H39" s="815">
        <v>16</v>
      </c>
      <c r="I39" s="830">
        <v>92</v>
      </c>
      <c r="J39" s="832" t="s">
        <v>1156</v>
      </c>
      <c r="K39" s="815">
        <v>3</v>
      </c>
      <c r="L39" s="830">
        <v>8</v>
      </c>
      <c r="M39" s="831" t="s">
        <v>1281</v>
      </c>
      <c r="N39" s="815">
        <v>2</v>
      </c>
      <c r="O39" s="830">
        <v>2</v>
      </c>
      <c r="P39" s="831" t="s">
        <v>1280</v>
      </c>
      <c r="Q39" s="815">
        <v>6</v>
      </c>
      <c r="R39" s="815">
        <v>550</v>
      </c>
    </row>
    <row r="40" spans="1:18" s="821" customFormat="1" ht="18" customHeight="1">
      <c r="A40" s="831" t="s">
        <v>1156</v>
      </c>
      <c r="B40" s="815">
        <v>1</v>
      </c>
      <c r="C40" s="830">
        <v>3</v>
      </c>
      <c r="D40" s="831" t="s">
        <v>1279</v>
      </c>
      <c r="E40" s="815" t="s">
        <v>432</v>
      </c>
      <c r="F40" s="830" t="s">
        <v>432</v>
      </c>
      <c r="G40" s="831" t="s">
        <v>1278</v>
      </c>
      <c r="H40" s="815">
        <v>69</v>
      </c>
      <c r="I40" s="830">
        <v>397</v>
      </c>
      <c r="J40" s="832" t="s">
        <v>1277</v>
      </c>
      <c r="K40" s="815" t="s">
        <v>432</v>
      </c>
      <c r="L40" s="830" t="s">
        <v>432</v>
      </c>
      <c r="M40" s="831" t="s">
        <v>1276</v>
      </c>
      <c r="N40" s="815">
        <v>78</v>
      </c>
      <c r="O40" s="830">
        <v>700</v>
      </c>
      <c r="P40" s="831" t="s">
        <v>1275</v>
      </c>
      <c r="Q40" s="815">
        <v>244</v>
      </c>
      <c r="R40" s="815">
        <v>4178</v>
      </c>
    </row>
    <row r="41" spans="1:18" s="821" customFormat="1" ht="18" customHeight="1">
      <c r="A41" s="831" t="s">
        <v>1274</v>
      </c>
      <c r="B41" s="815" t="s">
        <v>432</v>
      </c>
      <c r="C41" s="830" t="s">
        <v>432</v>
      </c>
      <c r="D41" s="831" t="s">
        <v>1273</v>
      </c>
      <c r="E41" s="815">
        <v>4</v>
      </c>
      <c r="F41" s="830">
        <v>13</v>
      </c>
      <c r="G41" s="831" t="s">
        <v>431</v>
      </c>
      <c r="H41" s="815" t="s">
        <v>431</v>
      </c>
      <c r="I41" s="830" t="s">
        <v>431</v>
      </c>
      <c r="J41" s="832" t="s">
        <v>1272</v>
      </c>
      <c r="K41" s="815">
        <v>15</v>
      </c>
      <c r="L41" s="830">
        <v>159</v>
      </c>
      <c r="M41" s="831" t="s">
        <v>1271</v>
      </c>
      <c r="N41" s="815">
        <v>26</v>
      </c>
      <c r="O41" s="830">
        <v>178</v>
      </c>
      <c r="P41" s="831" t="s">
        <v>1270</v>
      </c>
      <c r="Q41" s="815">
        <v>6</v>
      </c>
      <c r="R41" s="815">
        <v>48</v>
      </c>
    </row>
    <row r="42" spans="1:18" s="821" customFormat="1" ht="18" customHeight="1">
      <c r="A42" s="831" t="s">
        <v>1269</v>
      </c>
      <c r="B42" s="815" t="s">
        <v>432</v>
      </c>
      <c r="C42" s="830" t="s">
        <v>432</v>
      </c>
      <c r="D42" s="831" t="s">
        <v>1268</v>
      </c>
      <c r="E42" s="815">
        <v>14</v>
      </c>
      <c r="F42" s="830">
        <v>38</v>
      </c>
      <c r="G42" s="838" t="s">
        <v>1267</v>
      </c>
      <c r="H42" s="837">
        <v>188</v>
      </c>
      <c r="I42" s="836">
        <v>1253</v>
      </c>
      <c r="J42" s="832" t="s">
        <v>1266</v>
      </c>
      <c r="K42" s="815">
        <v>14</v>
      </c>
      <c r="L42" s="830">
        <v>101</v>
      </c>
      <c r="M42" s="831" t="s">
        <v>1265</v>
      </c>
      <c r="N42" s="815">
        <v>1</v>
      </c>
      <c r="O42" s="830">
        <v>6</v>
      </c>
      <c r="P42" s="831" t="s">
        <v>1264</v>
      </c>
      <c r="Q42" s="815" t="s">
        <v>432</v>
      </c>
      <c r="R42" s="815" t="s">
        <v>432</v>
      </c>
    </row>
    <row r="43" spans="1:18" s="821" customFormat="1" ht="18" customHeight="1">
      <c r="A43" s="831" t="s">
        <v>1263</v>
      </c>
      <c r="B43" s="815" t="s">
        <v>432</v>
      </c>
      <c r="C43" s="830" t="s">
        <v>432</v>
      </c>
      <c r="D43" s="831" t="s">
        <v>1262</v>
      </c>
      <c r="E43" s="815">
        <v>4</v>
      </c>
      <c r="F43" s="830">
        <v>59</v>
      </c>
      <c r="G43" s="831" t="s">
        <v>1156</v>
      </c>
      <c r="H43" s="815">
        <v>2</v>
      </c>
      <c r="I43" s="830">
        <v>10</v>
      </c>
      <c r="J43" s="832" t="s">
        <v>1261</v>
      </c>
      <c r="K43" s="815">
        <v>16</v>
      </c>
      <c r="L43" s="830">
        <v>91</v>
      </c>
      <c r="M43" s="831" t="s">
        <v>1260</v>
      </c>
      <c r="N43" s="815">
        <v>18</v>
      </c>
      <c r="O43" s="830">
        <v>55</v>
      </c>
      <c r="P43" s="831" t="s">
        <v>431</v>
      </c>
      <c r="Q43" s="815" t="s">
        <v>431</v>
      </c>
      <c r="R43" s="815" t="s">
        <v>431</v>
      </c>
    </row>
    <row r="44" spans="1:18" s="821" customFormat="1" ht="18" customHeight="1">
      <c r="A44" s="831" t="s">
        <v>1259</v>
      </c>
      <c r="B44" s="815" t="s">
        <v>432</v>
      </c>
      <c r="C44" s="830" t="s">
        <v>432</v>
      </c>
      <c r="D44" s="831" t="s">
        <v>1258</v>
      </c>
      <c r="E44" s="815">
        <v>4</v>
      </c>
      <c r="F44" s="830">
        <v>16</v>
      </c>
      <c r="G44" s="831" t="s">
        <v>1257</v>
      </c>
      <c r="H44" s="815">
        <v>2</v>
      </c>
      <c r="I44" s="830">
        <v>21</v>
      </c>
      <c r="J44" s="832" t="s">
        <v>431</v>
      </c>
      <c r="K44" s="815" t="s">
        <v>431</v>
      </c>
      <c r="L44" s="830" t="s">
        <v>431</v>
      </c>
      <c r="M44" s="831" t="s">
        <v>1256</v>
      </c>
      <c r="N44" s="815">
        <v>71</v>
      </c>
      <c r="O44" s="830">
        <v>330</v>
      </c>
      <c r="P44" s="838" t="s">
        <v>1255</v>
      </c>
      <c r="Q44" s="837">
        <v>156</v>
      </c>
      <c r="R44" s="837">
        <v>2960</v>
      </c>
    </row>
    <row r="45" spans="1:18" s="821" customFormat="1" ht="18" customHeight="1">
      <c r="A45" s="843" t="s">
        <v>1254</v>
      </c>
      <c r="B45" s="815" t="s">
        <v>432</v>
      </c>
      <c r="C45" s="830" t="s">
        <v>432</v>
      </c>
      <c r="D45" s="831" t="s">
        <v>1253</v>
      </c>
      <c r="E45" s="815">
        <v>78</v>
      </c>
      <c r="F45" s="830">
        <v>321</v>
      </c>
      <c r="G45" s="831" t="s">
        <v>1252</v>
      </c>
      <c r="H45" s="815">
        <v>5</v>
      </c>
      <c r="I45" s="830">
        <v>28</v>
      </c>
      <c r="J45" s="839" t="s">
        <v>1251</v>
      </c>
      <c r="K45" s="837">
        <v>248</v>
      </c>
      <c r="L45" s="836">
        <v>1414</v>
      </c>
      <c r="M45" s="831" t="s">
        <v>431</v>
      </c>
      <c r="N45" s="815" t="s">
        <v>431</v>
      </c>
      <c r="O45" s="830" t="s">
        <v>431</v>
      </c>
      <c r="P45" s="831" t="s">
        <v>1156</v>
      </c>
      <c r="Q45" s="815">
        <v>2</v>
      </c>
      <c r="R45" s="815">
        <v>3</v>
      </c>
    </row>
    <row r="46" spans="1:18" s="821" customFormat="1" ht="18" customHeight="1">
      <c r="A46" s="831" t="s">
        <v>1250</v>
      </c>
      <c r="B46" s="815" t="s">
        <v>432</v>
      </c>
      <c r="C46" s="830" t="s">
        <v>432</v>
      </c>
      <c r="D46" s="831" t="s">
        <v>1249</v>
      </c>
      <c r="E46" s="815">
        <v>2</v>
      </c>
      <c r="F46" s="830">
        <v>7</v>
      </c>
      <c r="G46" s="831" t="s">
        <v>1248</v>
      </c>
      <c r="H46" s="815">
        <v>152</v>
      </c>
      <c r="I46" s="830">
        <v>964</v>
      </c>
      <c r="J46" s="832" t="s">
        <v>1156</v>
      </c>
      <c r="K46" s="815">
        <v>3</v>
      </c>
      <c r="L46" s="830">
        <v>4</v>
      </c>
      <c r="M46" s="838" t="s">
        <v>1247</v>
      </c>
      <c r="N46" s="837">
        <v>6</v>
      </c>
      <c r="O46" s="836">
        <v>135</v>
      </c>
      <c r="P46" s="831" t="s">
        <v>1246</v>
      </c>
      <c r="Q46" s="815">
        <v>128</v>
      </c>
      <c r="R46" s="815">
        <v>2832</v>
      </c>
    </row>
    <row r="47" spans="1:18" s="821" customFormat="1" ht="18" customHeight="1">
      <c r="A47" s="829" t="s">
        <v>431</v>
      </c>
      <c r="B47" s="815" t="s">
        <v>431</v>
      </c>
      <c r="C47" s="830" t="s">
        <v>431</v>
      </c>
      <c r="D47" s="831" t="s">
        <v>1245</v>
      </c>
      <c r="E47" s="815">
        <v>22</v>
      </c>
      <c r="F47" s="830">
        <v>95</v>
      </c>
      <c r="G47" s="831" t="s">
        <v>1244</v>
      </c>
      <c r="H47" s="815">
        <v>27</v>
      </c>
      <c r="I47" s="830">
        <v>230</v>
      </c>
      <c r="J47" s="832" t="s">
        <v>1243</v>
      </c>
      <c r="K47" s="815">
        <v>1</v>
      </c>
      <c r="L47" s="830">
        <v>6</v>
      </c>
      <c r="M47" s="838" t="s">
        <v>1234</v>
      </c>
      <c r="N47" s="837">
        <v>1</v>
      </c>
      <c r="O47" s="836">
        <v>98</v>
      </c>
      <c r="P47" s="831" t="s">
        <v>1242</v>
      </c>
      <c r="Q47" s="815">
        <v>7</v>
      </c>
      <c r="R47" s="815">
        <v>67</v>
      </c>
    </row>
    <row r="48" spans="1:18" s="821" customFormat="1" ht="18" customHeight="1">
      <c r="A48" s="838" t="s">
        <v>1241</v>
      </c>
      <c r="B48" s="837">
        <v>1326</v>
      </c>
      <c r="C48" s="836">
        <v>10364</v>
      </c>
      <c r="D48" s="831" t="s">
        <v>1240</v>
      </c>
      <c r="E48" s="815">
        <v>38</v>
      </c>
      <c r="F48" s="830">
        <v>170</v>
      </c>
      <c r="G48" s="831" t="s">
        <v>431</v>
      </c>
      <c r="H48" s="815" t="s">
        <v>431</v>
      </c>
      <c r="I48" s="830" t="s">
        <v>431</v>
      </c>
      <c r="J48" s="832" t="s">
        <v>1239</v>
      </c>
      <c r="K48" s="815">
        <v>8</v>
      </c>
      <c r="L48" s="830">
        <v>63</v>
      </c>
      <c r="M48" s="831" t="s">
        <v>1156</v>
      </c>
      <c r="N48" s="815">
        <v>1</v>
      </c>
      <c r="O48" s="830">
        <v>98</v>
      </c>
      <c r="P48" s="831" t="s">
        <v>1238</v>
      </c>
      <c r="Q48" s="815">
        <v>17</v>
      </c>
      <c r="R48" s="815">
        <v>26</v>
      </c>
    </row>
    <row r="49" spans="1:18" s="821" customFormat="1" ht="18" customHeight="1">
      <c r="A49" s="838" t="s">
        <v>1237</v>
      </c>
      <c r="B49" s="837">
        <v>432</v>
      </c>
      <c r="C49" s="836">
        <v>2676</v>
      </c>
      <c r="D49" s="835" t="s">
        <v>431</v>
      </c>
      <c r="E49" s="834" t="s">
        <v>431</v>
      </c>
      <c r="F49" s="833" t="s">
        <v>431</v>
      </c>
      <c r="G49" s="838" t="s">
        <v>1236</v>
      </c>
      <c r="H49" s="837">
        <v>188</v>
      </c>
      <c r="I49" s="836">
        <v>886</v>
      </c>
      <c r="J49" s="832" t="s">
        <v>1235</v>
      </c>
      <c r="K49" s="815">
        <v>3</v>
      </c>
      <c r="L49" s="830">
        <v>6</v>
      </c>
      <c r="M49" s="831" t="s">
        <v>1234</v>
      </c>
      <c r="N49" s="815" t="s">
        <v>432</v>
      </c>
      <c r="O49" s="830" t="s">
        <v>432</v>
      </c>
      <c r="P49" s="831" t="s">
        <v>1233</v>
      </c>
      <c r="Q49" s="834">
        <v>2</v>
      </c>
      <c r="R49" s="834">
        <v>32</v>
      </c>
    </row>
    <row r="50" spans="1:18" s="821" customFormat="1" ht="18" customHeight="1">
      <c r="A50" s="831" t="s">
        <v>1156</v>
      </c>
      <c r="B50" s="815">
        <v>1</v>
      </c>
      <c r="C50" s="830">
        <v>12</v>
      </c>
      <c r="D50" s="838" t="s">
        <v>1232</v>
      </c>
      <c r="E50" s="837">
        <v>24</v>
      </c>
      <c r="F50" s="836">
        <v>69</v>
      </c>
      <c r="G50" s="831" t="s">
        <v>1156</v>
      </c>
      <c r="H50" s="815">
        <v>1</v>
      </c>
      <c r="I50" s="830">
        <v>3</v>
      </c>
      <c r="J50" s="832" t="s">
        <v>1231</v>
      </c>
      <c r="K50" s="815">
        <v>24</v>
      </c>
      <c r="L50" s="830">
        <v>281</v>
      </c>
      <c r="M50" s="831" t="s">
        <v>431</v>
      </c>
      <c r="N50" s="815" t="s">
        <v>431</v>
      </c>
      <c r="O50" s="830" t="s">
        <v>431</v>
      </c>
      <c r="P50" s="831" t="s">
        <v>1230</v>
      </c>
      <c r="Q50" s="815" t="s">
        <v>432</v>
      </c>
      <c r="R50" s="815" t="s">
        <v>432</v>
      </c>
    </row>
    <row r="51" spans="1:18" s="821" customFormat="1" ht="18" customHeight="1">
      <c r="A51" s="831" t="s">
        <v>1229</v>
      </c>
      <c r="B51" s="815">
        <v>4</v>
      </c>
      <c r="C51" s="830">
        <v>10</v>
      </c>
      <c r="D51" s="831" t="s">
        <v>1156</v>
      </c>
      <c r="E51" s="815">
        <v>1</v>
      </c>
      <c r="F51" s="830">
        <v>2</v>
      </c>
      <c r="G51" s="831" t="s">
        <v>1228</v>
      </c>
      <c r="H51" s="815">
        <v>10</v>
      </c>
      <c r="I51" s="830">
        <v>44</v>
      </c>
      <c r="J51" s="832" t="s">
        <v>1227</v>
      </c>
      <c r="K51" s="815">
        <v>13</v>
      </c>
      <c r="L51" s="830">
        <v>71</v>
      </c>
      <c r="M51" s="838" t="s">
        <v>1217</v>
      </c>
      <c r="N51" s="837" t="s">
        <v>432</v>
      </c>
      <c r="O51" s="836" t="s">
        <v>432</v>
      </c>
      <c r="P51" s="831" t="s">
        <v>431</v>
      </c>
      <c r="Q51" s="815" t="s">
        <v>431</v>
      </c>
      <c r="R51" s="815" t="s">
        <v>431</v>
      </c>
    </row>
    <row r="52" spans="1:18" s="821" customFormat="1" ht="18" customHeight="1">
      <c r="A52" s="831" t="s">
        <v>1226</v>
      </c>
      <c r="B52" s="815">
        <v>92</v>
      </c>
      <c r="C52" s="830">
        <v>1078</v>
      </c>
      <c r="D52" s="831" t="s">
        <v>1225</v>
      </c>
      <c r="E52" s="815">
        <v>2</v>
      </c>
      <c r="F52" s="830">
        <v>4</v>
      </c>
      <c r="G52" s="831" t="s">
        <v>1224</v>
      </c>
      <c r="H52" s="815" t="s">
        <v>432</v>
      </c>
      <c r="I52" s="830" t="s">
        <v>432</v>
      </c>
      <c r="J52" s="832" t="s">
        <v>1223</v>
      </c>
      <c r="K52" s="815">
        <v>59</v>
      </c>
      <c r="L52" s="830">
        <v>289</v>
      </c>
      <c r="M52" s="831" t="s">
        <v>1156</v>
      </c>
      <c r="N52" s="815" t="s">
        <v>432</v>
      </c>
      <c r="O52" s="830" t="s">
        <v>432</v>
      </c>
      <c r="P52" s="838" t="s">
        <v>1222</v>
      </c>
      <c r="Q52" s="837" t="s">
        <v>432</v>
      </c>
      <c r="R52" s="837" t="s">
        <v>432</v>
      </c>
    </row>
    <row r="53" spans="1:18" s="821" customFormat="1" ht="18" customHeight="1">
      <c r="A53" s="831" t="s">
        <v>1221</v>
      </c>
      <c r="B53" s="815">
        <v>9</v>
      </c>
      <c r="C53" s="830">
        <v>61</v>
      </c>
      <c r="D53" s="831" t="s">
        <v>1220</v>
      </c>
      <c r="E53" s="815">
        <v>3</v>
      </c>
      <c r="F53" s="830">
        <v>7</v>
      </c>
      <c r="G53" s="831" t="s">
        <v>1219</v>
      </c>
      <c r="H53" s="815">
        <v>11</v>
      </c>
      <c r="I53" s="830">
        <v>56</v>
      </c>
      <c r="J53" s="832" t="s">
        <v>1218</v>
      </c>
      <c r="K53" s="815">
        <v>3</v>
      </c>
      <c r="L53" s="830">
        <v>19</v>
      </c>
      <c r="M53" s="831" t="s">
        <v>1217</v>
      </c>
      <c r="N53" s="815" t="s">
        <v>432</v>
      </c>
      <c r="O53" s="830" t="s">
        <v>432</v>
      </c>
      <c r="P53" s="831" t="s">
        <v>1156</v>
      </c>
      <c r="Q53" s="815" t="s">
        <v>432</v>
      </c>
      <c r="R53" s="815" t="s">
        <v>432</v>
      </c>
    </row>
    <row r="54" spans="1:18" s="821" customFormat="1" ht="18" customHeight="1">
      <c r="A54" s="831" t="s">
        <v>1216</v>
      </c>
      <c r="B54" s="815">
        <v>129</v>
      </c>
      <c r="C54" s="830">
        <v>746</v>
      </c>
      <c r="D54" s="831" t="s">
        <v>1215</v>
      </c>
      <c r="E54" s="815">
        <v>3</v>
      </c>
      <c r="F54" s="830">
        <v>4</v>
      </c>
      <c r="G54" s="831" t="s">
        <v>1214</v>
      </c>
      <c r="H54" s="815">
        <v>34</v>
      </c>
      <c r="I54" s="830">
        <v>261</v>
      </c>
      <c r="J54" s="832" t="s">
        <v>1213</v>
      </c>
      <c r="K54" s="815">
        <v>134</v>
      </c>
      <c r="L54" s="830">
        <v>675</v>
      </c>
      <c r="M54" s="831" t="s">
        <v>431</v>
      </c>
      <c r="N54" s="815" t="s">
        <v>431</v>
      </c>
      <c r="O54" s="830" t="s">
        <v>431</v>
      </c>
      <c r="P54" s="831" t="s">
        <v>1212</v>
      </c>
      <c r="Q54" s="834" t="s">
        <v>432</v>
      </c>
      <c r="R54" s="834" t="s">
        <v>432</v>
      </c>
    </row>
    <row r="55" spans="1:18" s="821" customFormat="1" ht="18" customHeight="1">
      <c r="A55" s="831" t="s">
        <v>1211</v>
      </c>
      <c r="B55" s="815">
        <v>95</v>
      </c>
      <c r="C55" s="830">
        <v>354</v>
      </c>
      <c r="D55" s="831" t="s">
        <v>1210</v>
      </c>
      <c r="E55" s="815">
        <v>15</v>
      </c>
      <c r="F55" s="830">
        <v>52</v>
      </c>
      <c r="G55" s="831" t="s">
        <v>1209</v>
      </c>
      <c r="H55" s="815" t="s">
        <v>432</v>
      </c>
      <c r="I55" s="830" t="s">
        <v>432</v>
      </c>
      <c r="J55" s="832" t="s">
        <v>431</v>
      </c>
      <c r="K55" s="815" t="s">
        <v>431</v>
      </c>
      <c r="L55" s="830" t="s">
        <v>431</v>
      </c>
      <c r="M55" s="838" t="s">
        <v>1201</v>
      </c>
      <c r="N55" s="837" t="s">
        <v>432</v>
      </c>
      <c r="O55" s="836" t="s">
        <v>432</v>
      </c>
      <c r="P55" s="831" t="s">
        <v>1208</v>
      </c>
      <c r="Q55" s="815" t="s">
        <v>432</v>
      </c>
      <c r="R55" s="815" t="s">
        <v>432</v>
      </c>
    </row>
    <row r="56" spans="1:18" s="821" customFormat="1" ht="18" customHeight="1">
      <c r="A56" s="831" t="s">
        <v>1207</v>
      </c>
      <c r="B56" s="815">
        <v>102</v>
      </c>
      <c r="C56" s="830">
        <v>415</v>
      </c>
      <c r="D56" s="835" t="s">
        <v>431</v>
      </c>
      <c r="E56" s="834" t="s">
        <v>431</v>
      </c>
      <c r="F56" s="833" t="s">
        <v>431</v>
      </c>
      <c r="G56" s="831" t="s">
        <v>1206</v>
      </c>
      <c r="H56" s="815">
        <v>41</v>
      </c>
      <c r="I56" s="830">
        <v>154</v>
      </c>
      <c r="J56" s="839" t="s">
        <v>1205</v>
      </c>
      <c r="K56" s="837">
        <v>78</v>
      </c>
      <c r="L56" s="836">
        <v>622</v>
      </c>
      <c r="M56" s="831" t="s">
        <v>1156</v>
      </c>
      <c r="N56" s="815" t="s">
        <v>432</v>
      </c>
      <c r="O56" s="830" t="s">
        <v>432</v>
      </c>
      <c r="P56" s="831" t="s">
        <v>1204</v>
      </c>
      <c r="Q56" s="815" t="s">
        <v>432</v>
      </c>
      <c r="R56" s="815" t="s">
        <v>432</v>
      </c>
    </row>
    <row r="57" spans="1:18" s="821" customFormat="1" ht="18" customHeight="1">
      <c r="A57" s="829" t="s">
        <v>431</v>
      </c>
      <c r="B57" s="815" t="s">
        <v>431</v>
      </c>
      <c r="C57" s="830" t="s">
        <v>431</v>
      </c>
      <c r="D57" s="838" t="s">
        <v>1203</v>
      </c>
      <c r="E57" s="837">
        <v>68</v>
      </c>
      <c r="F57" s="836">
        <v>282</v>
      </c>
      <c r="G57" s="831" t="s">
        <v>1202</v>
      </c>
      <c r="H57" s="815">
        <v>75</v>
      </c>
      <c r="I57" s="830">
        <v>294</v>
      </c>
      <c r="J57" s="832" t="s">
        <v>1156</v>
      </c>
      <c r="K57" s="815">
        <v>4</v>
      </c>
      <c r="L57" s="830">
        <v>24</v>
      </c>
      <c r="M57" s="831" t="s">
        <v>1201</v>
      </c>
      <c r="N57" s="815" t="s">
        <v>432</v>
      </c>
      <c r="O57" s="830" t="s">
        <v>432</v>
      </c>
      <c r="P57" s="831" t="s">
        <v>1200</v>
      </c>
      <c r="Q57" s="815" t="s">
        <v>432</v>
      </c>
      <c r="R57" s="815" t="s">
        <v>432</v>
      </c>
    </row>
    <row r="58" spans="1:18" s="821" customFormat="1" ht="18" customHeight="1">
      <c r="A58" s="838" t="s">
        <v>1199</v>
      </c>
      <c r="B58" s="837">
        <v>500</v>
      </c>
      <c r="C58" s="836">
        <v>3360</v>
      </c>
      <c r="D58" s="831" t="s">
        <v>1156</v>
      </c>
      <c r="E58" s="815" t="s">
        <v>432</v>
      </c>
      <c r="F58" s="830" t="s">
        <v>432</v>
      </c>
      <c r="G58" s="831" t="s">
        <v>1198</v>
      </c>
      <c r="H58" s="815" t="s">
        <v>432</v>
      </c>
      <c r="I58" s="830" t="s">
        <v>432</v>
      </c>
      <c r="J58" s="832" t="s">
        <v>1197</v>
      </c>
      <c r="K58" s="815">
        <v>9</v>
      </c>
      <c r="L58" s="830">
        <v>205</v>
      </c>
      <c r="M58" s="831" t="s">
        <v>431</v>
      </c>
      <c r="N58" s="815" t="s">
        <v>431</v>
      </c>
      <c r="O58" s="830" t="s">
        <v>431</v>
      </c>
      <c r="P58" s="831" t="s">
        <v>431</v>
      </c>
      <c r="Q58" s="815" t="s">
        <v>431</v>
      </c>
      <c r="R58" s="815" t="s">
        <v>431</v>
      </c>
    </row>
    <row r="59" spans="1:18" s="821" customFormat="1" ht="18" customHeight="1">
      <c r="A59" s="831" t="s">
        <v>1156</v>
      </c>
      <c r="B59" s="815">
        <v>2</v>
      </c>
      <c r="C59" s="830">
        <v>4</v>
      </c>
      <c r="D59" s="831" t="s">
        <v>1196</v>
      </c>
      <c r="E59" s="815">
        <v>29</v>
      </c>
      <c r="F59" s="830">
        <v>127</v>
      </c>
      <c r="G59" s="831" t="s">
        <v>1195</v>
      </c>
      <c r="H59" s="815">
        <v>16</v>
      </c>
      <c r="I59" s="830">
        <v>74</v>
      </c>
      <c r="J59" s="832" t="s">
        <v>1194</v>
      </c>
      <c r="K59" s="815">
        <v>5</v>
      </c>
      <c r="L59" s="830">
        <v>28</v>
      </c>
      <c r="M59" s="838" t="s">
        <v>1193</v>
      </c>
      <c r="N59" s="842">
        <v>5</v>
      </c>
      <c r="O59" s="841">
        <v>37</v>
      </c>
      <c r="P59" s="838" t="s">
        <v>1192</v>
      </c>
      <c r="Q59" s="837" t="s">
        <v>432</v>
      </c>
      <c r="R59" s="837" t="s">
        <v>432</v>
      </c>
    </row>
    <row r="60" spans="1:18" s="821" customFormat="1" ht="18" customHeight="1">
      <c r="A60" s="831" t="s">
        <v>1191</v>
      </c>
      <c r="B60" s="815">
        <v>51</v>
      </c>
      <c r="C60" s="830">
        <v>304</v>
      </c>
      <c r="D60" s="831" t="s">
        <v>1190</v>
      </c>
      <c r="E60" s="815">
        <v>6</v>
      </c>
      <c r="F60" s="830">
        <v>25</v>
      </c>
      <c r="G60" s="831" t="s">
        <v>431</v>
      </c>
      <c r="H60" s="815" t="s">
        <v>431</v>
      </c>
      <c r="I60" s="830" t="s">
        <v>431</v>
      </c>
      <c r="J60" s="832" t="s">
        <v>1189</v>
      </c>
      <c r="K60" s="815">
        <v>23</v>
      </c>
      <c r="L60" s="830">
        <v>215</v>
      </c>
      <c r="M60" s="831" t="s">
        <v>1156</v>
      </c>
      <c r="N60" s="815" t="s">
        <v>432</v>
      </c>
      <c r="O60" s="830" t="s">
        <v>432</v>
      </c>
      <c r="P60" s="831" t="s">
        <v>1156</v>
      </c>
      <c r="Q60" s="815" t="s">
        <v>432</v>
      </c>
      <c r="R60" s="815" t="s">
        <v>432</v>
      </c>
    </row>
    <row r="61" spans="1:18" s="821" customFormat="1" ht="18" customHeight="1">
      <c r="A61" s="831" t="s">
        <v>1188</v>
      </c>
      <c r="B61" s="815">
        <v>63</v>
      </c>
      <c r="C61" s="830">
        <v>530</v>
      </c>
      <c r="D61" s="831" t="s">
        <v>1187</v>
      </c>
      <c r="E61" s="815">
        <v>13</v>
      </c>
      <c r="F61" s="830">
        <v>33</v>
      </c>
      <c r="G61" s="838" t="s">
        <v>1186</v>
      </c>
      <c r="H61" s="837">
        <v>30</v>
      </c>
      <c r="I61" s="836">
        <v>209</v>
      </c>
      <c r="J61" s="832" t="s">
        <v>1185</v>
      </c>
      <c r="K61" s="815">
        <v>33</v>
      </c>
      <c r="L61" s="830">
        <v>142</v>
      </c>
      <c r="M61" s="831" t="s">
        <v>1184</v>
      </c>
      <c r="N61" s="834" t="s">
        <v>432</v>
      </c>
      <c r="O61" s="833" t="s">
        <v>432</v>
      </c>
      <c r="P61" s="831" t="s">
        <v>1183</v>
      </c>
      <c r="Q61" s="815" t="s">
        <v>432</v>
      </c>
      <c r="R61" s="815" t="s">
        <v>432</v>
      </c>
    </row>
    <row r="62" spans="1:18" s="821" customFormat="1" ht="18" customHeight="1">
      <c r="A62" s="831" t="s">
        <v>1182</v>
      </c>
      <c r="B62" s="815">
        <v>30</v>
      </c>
      <c r="C62" s="830">
        <v>346</v>
      </c>
      <c r="D62" s="831" t="s">
        <v>1181</v>
      </c>
      <c r="E62" s="815">
        <v>20</v>
      </c>
      <c r="F62" s="830">
        <v>97</v>
      </c>
      <c r="G62" s="831" t="s">
        <v>1156</v>
      </c>
      <c r="H62" s="815">
        <v>1</v>
      </c>
      <c r="I62" s="830">
        <v>5</v>
      </c>
      <c r="J62" s="832" t="s">
        <v>1180</v>
      </c>
      <c r="K62" s="815">
        <v>3</v>
      </c>
      <c r="L62" s="830">
        <v>5</v>
      </c>
      <c r="M62" s="831" t="s">
        <v>1179</v>
      </c>
      <c r="N62" s="815" t="s">
        <v>432</v>
      </c>
      <c r="O62" s="830" t="s">
        <v>432</v>
      </c>
      <c r="P62" s="831" t="s">
        <v>1178</v>
      </c>
      <c r="Q62" s="815" t="s">
        <v>432</v>
      </c>
      <c r="R62" s="815" t="s">
        <v>432</v>
      </c>
    </row>
    <row r="63" spans="1:18" s="821" customFormat="1" ht="18" customHeight="1">
      <c r="A63" s="831" t="s">
        <v>1177</v>
      </c>
      <c r="B63" s="815">
        <v>23</v>
      </c>
      <c r="C63" s="830">
        <v>80</v>
      </c>
      <c r="D63" s="829" t="s">
        <v>431</v>
      </c>
      <c r="E63" s="815" t="s">
        <v>431</v>
      </c>
      <c r="F63" s="830" t="s">
        <v>431</v>
      </c>
      <c r="G63" s="831" t="s">
        <v>1176</v>
      </c>
      <c r="H63" s="815">
        <v>20</v>
      </c>
      <c r="I63" s="830">
        <v>82</v>
      </c>
      <c r="J63" s="832" t="s">
        <v>1175</v>
      </c>
      <c r="K63" s="815">
        <v>1</v>
      </c>
      <c r="L63" s="830">
        <v>3</v>
      </c>
      <c r="M63" s="831" t="s">
        <v>1174</v>
      </c>
      <c r="N63" s="815">
        <v>5</v>
      </c>
      <c r="O63" s="830">
        <v>37</v>
      </c>
      <c r="P63" s="840" t="s">
        <v>431</v>
      </c>
      <c r="Q63" s="834" t="s">
        <v>431</v>
      </c>
      <c r="R63" s="834" t="s">
        <v>431</v>
      </c>
    </row>
    <row r="64" spans="1:18" s="821" customFormat="1" ht="18" customHeight="1">
      <c r="A64" s="831" t="s">
        <v>1173</v>
      </c>
      <c r="B64" s="815">
        <v>23</v>
      </c>
      <c r="C64" s="830">
        <v>136</v>
      </c>
      <c r="D64" s="838" t="s">
        <v>1172</v>
      </c>
      <c r="E64" s="837">
        <v>99</v>
      </c>
      <c r="F64" s="836">
        <v>847</v>
      </c>
      <c r="G64" s="831" t="s">
        <v>1171</v>
      </c>
      <c r="H64" s="815">
        <v>4</v>
      </c>
      <c r="I64" s="830">
        <v>91</v>
      </c>
      <c r="J64" s="832" t="s">
        <v>431</v>
      </c>
      <c r="K64" s="815" t="s">
        <v>431</v>
      </c>
      <c r="L64" s="830" t="s">
        <v>431</v>
      </c>
      <c r="M64" s="831" t="s">
        <v>431</v>
      </c>
      <c r="N64" s="815" t="s">
        <v>431</v>
      </c>
      <c r="O64" s="830" t="s">
        <v>431</v>
      </c>
      <c r="P64" s="838" t="s">
        <v>1170</v>
      </c>
      <c r="Q64" s="837">
        <v>14</v>
      </c>
      <c r="R64" s="837">
        <v>186</v>
      </c>
    </row>
    <row r="65" spans="1:18" s="821" customFormat="1" ht="18" customHeight="1">
      <c r="A65" s="831" t="s">
        <v>1169</v>
      </c>
      <c r="B65" s="815">
        <v>26</v>
      </c>
      <c r="C65" s="830">
        <v>76</v>
      </c>
      <c r="D65" s="831" t="s">
        <v>1156</v>
      </c>
      <c r="E65" s="815">
        <v>2</v>
      </c>
      <c r="F65" s="830">
        <v>35</v>
      </c>
      <c r="G65" s="831" t="s">
        <v>1168</v>
      </c>
      <c r="H65" s="834" t="s">
        <v>432</v>
      </c>
      <c r="I65" s="833" t="s">
        <v>432</v>
      </c>
      <c r="J65" s="839" t="s">
        <v>1167</v>
      </c>
      <c r="K65" s="837">
        <v>18</v>
      </c>
      <c r="L65" s="836">
        <v>118</v>
      </c>
      <c r="M65" s="838" t="s">
        <v>1166</v>
      </c>
      <c r="N65" s="837">
        <v>86</v>
      </c>
      <c r="O65" s="836">
        <v>323</v>
      </c>
      <c r="P65" s="831" t="s">
        <v>1156</v>
      </c>
      <c r="Q65" s="815" t="s">
        <v>432</v>
      </c>
      <c r="R65" s="815" t="s">
        <v>432</v>
      </c>
    </row>
    <row r="66" spans="1:18" s="821" customFormat="1" ht="18" customHeight="1">
      <c r="A66" s="831" t="s">
        <v>1165</v>
      </c>
      <c r="B66" s="815">
        <v>64</v>
      </c>
      <c r="C66" s="830">
        <v>375</v>
      </c>
      <c r="D66" s="831" t="s">
        <v>1164</v>
      </c>
      <c r="E66" s="815" t="s">
        <v>432</v>
      </c>
      <c r="F66" s="830" t="s">
        <v>432</v>
      </c>
      <c r="G66" s="831" t="s">
        <v>1163</v>
      </c>
      <c r="H66" s="815">
        <v>2</v>
      </c>
      <c r="I66" s="830">
        <v>24</v>
      </c>
      <c r="J66" s="832" t="s">
        <v>1156</v>
      </c>
      <c r="K66" s="815">
        <v>2</v>
      </c>
      <c r="L66" s="830">
        <v>6</v>
      </c>
      <c r="M66" s="838" t="s">
        <v>1162</v>
      </c>
      <c r="N66" s="837">
        <v>3</v>
      </c>
      <c r="O66" s="836">
        <v>11</v>
      </c>
      <c r="P66" s="831" t="s">
        <v>1161</v>
      </c>
      <c r="Q66" s="815">
        <v>13</v>
      </c>
      <c r="R66" s="815">
        <v>152</v>
      </c>
    </row>
    <row r="67" spans="1:18" s="821" customFormat="1" ht="18" customHeight="1">
      <c r="A67" s="831" t="s">
        <v>1160</v>
      </c>
      <c r="B67" s="815">
        <v>124</v>
      </c>
      <c r="C67" s="830">
        <v>705</v>
      </c>
      <c r="D67" s="831" t="s">
        <v>1159</v>
      </c>
      <c r="E67" s="815">
        <v>2</v>
      </c>
      <c r="F67" s="830">
        <v>13</v>
      </c>
      <c r="G67" s="831" t="s">
        <v>1158</v>
      </c>
      <c r="H67" s="815">
        <v>1</v>
      </c>
      <c r="I67" s="830">
        <v>4</v>
      </c>
      <c r="J67" s="832" t="s">
        <v>1157</v>
      </c>
      <c r="K67" s="834" t="s">
        <v>432</v>
      </c>
      <c r="L67" s="833" t="s">
        <v>432</v>
      </c>
      <c r="M67" s="831" t="s">
        <v>1156</v>
      </c>
      <c r="N67" s="815" t="s">
        <v>432</v>
      </c>
      <c r="O67" s="830" t="s">
        <v>432</v>
      </c>
      <c r="P67" s="831" t="s">
        <v>1155</v>
      </c>
      <c r="Q67" s="815">
        <v>1</v>
      </c>
      <c r="R67" s="815">
        <v>34</v>
      </c>
    </row>
    <row r="68" spans="1:18" s="821" customFormat="1" ht="18" customHeight="1">
      <c r="A68" s="831" t="s">
        <v>1154</v>
      </c>
      <c r="B68" s="815">
        <v>94</v>
      </c>
      <c r="C68" s="830">
        <v>804</v>
      </c>
      <c r="D68" s="831" t="s">
        <v>1153</v>
      </c>
      <c r="E68" s="815">
        <v>2</v>
      </c>
      <c r="F68" s="830">
        <v>4</v>
      </c>
      <c r="G68" s="831" t="s">
        <v>1152</v>
      </c>
      <c r="H68" s="815" t="s">
        <v>432</v>
      </c>
      <c r="I68" s="830" t="s">
        <v>432</v>
      </c>
      <c r="J68" s="832" t="s">
        <v>1151</v>
      </c>
      <c r="K68" s="815">
        <v>5</v>
      </c>
      <c r="L68" s="830">
        <v>16</v>
      </c>
      <c r="M68" s="831" t="s">
        <v>1150</v>
      </c>
      <c r="N68" s="815" t="s">
        <v>432</v>
      </c>
      <c r="O68" s="830" t="s">
        <v>432</v>
      </c>
      <c r="P68" s="831" t="s">
        <v>431</v>
      </c>
      <c r="Q68" s="815" t="s">
        <v>431</v>
      </c>
      <c r="R68" s="815" t="s">
        <v>431</v>
      </c>
    </row>
    <row r="69" spans="1:18" s="821" customFormat="1" ht="18" customHeight="1">
      <c r="A69" s="829" t="s">
        <v>431</v>
      </c>
      <c r="B69" s="815" t="s">
        <v>431</v>
      </c>
      <c r="C69" s="830" t="s">
        <v>431</v>
      </c>
      <c r="D69" s="831" t="s">
        <v>1149</v>
      </c>
      <c r="E69" s="815">
        <v>20</v>
      </c>
      <c r="F69" s="830">
        <v>195</v>
      </c>
      <c r="G69" s="831" t="s">
        <v>1148</v>
      </c>
      <c r="H69" s="815" t="s">
        <v>432</v>
      </c>
      <c r="I69" s="830" t="s">
        <v>432</v>
      </c>
      <c r="J69" s="832" t="s">
        <v>1147</v>
      </c>
      <c r="K69" s="815" t="s">
        <v>432</v>
      </c>
      <c r="L69" s="830" t="s">
        <v>432</v>
      </c>
      <c r="M69" s="831" t="s">
        <v>1146</v>
      </c>
      <c r="N69" s="815">
        <v>1</v>
      </c>
      <c r="O69" s="830">
        <v>8</v>
      </c>
      <c r="P69" s="831" t="s">
        <v>431</v>
      </c>
      <c r="Q69" s="815" t="s">
        <v>431</v>
      </c>
      <c r="R69" s="815" t="s">
        <v>431</v>
      </c>
    </row>
    <row r="70" spans="1:18" s="821" customFormat="1" ht="18" customHeight="1">
      <c r="A70" s="835" t="s">
        <v>431</v>
      </c>
      <c r="B70" s="834" t="s">
        <v>431</v>
      </c>
      <c r="C70" s="833" t="s">
        <v>431</v>
      </c>
      <c r="D70" s="831" t="s">
        <v>1145</v>
      </c>
      <c r="E70" s="815">
        <v>61</v>
      </c>
      <c r="F70" s="830">
        <v>523</v>
      </c>
      <c r="G70" s="831" t="s">
        <v>1144</v>
      </c>
      <c r="H70" s="815">
        <v>1</v>
      </c>
      <c r="I70" s="830">
        <v>2</v>
      </c>
      <c r="J70" s="832" t="s">
        <v>1143</v>
      </c>
      <c r="K70" s="815">
        <v>2</v>
      </c>
      <c r="L70" s="830">
        <v>11</v>
      </c>
      <c r="M70" s="831" t="s">
        <v>1142</v>
      </c>
      <c r="N70" s="815">
        <v>2</v>
      </c>
      <c r="O70" s="830">
        <v>3</v>
      </c>
      <c r="P70" s="829" t="s">
        <v>431</v>
      </c>
      <c r="Q70" s="815" t="s">
        <v>431</v>
      </c>
      <c r="R70" s="815" t="s">
        <v>431</v>
      </c>
    </row>
    <row r="71" spans="1:18" s="821" customFormat="1" ht="18" customHeight="1">
      <c r="A71" s="829" t="s">
        <v>431</v>
      </c>
      <c r="B71" s="815" t="s">
        <v>431</v>
      </c>
      <c r="C71" s="830" t="s">
        <v>431</v>
      </c>
      <c r="D71" s="831" t="s">
        <v>1141</v>
      </c>
      <c r="E71" s="815">
        <v>12</v>
      </c>
      <c r="F71" s="830">
        <v>77</v>
      </c>
      <c r="G71" s="831" t="s">
        <v>1140</v>
      </c>
      <c r="H71" s="815">
        <v>1</v>
      </c>
      <c r="I71" s="830">
        <v>1</v>
      </c>
      <c r="J71" s="832" t="s">
        <v>1139</v>
      </c>
      <c r="K71" s="815">
        <v>1</v>
      </c>
      <c r="L71" s="830">
        <v>1</v>
      </c>
      <c r="M71" s="831" t="s">
        <v>431</v>
      </c>
      <c r="N71" s="815" t="s">
        <v>431</v>
      </c>
      <c r="O71" s="830" t="s">
        <v>431</v>
      </c>
      <c r="P71" s="829" t="s">
        <v>431</v>
      </c>
      <c r="Q71" s="815" t="s">
        <v>431</v>
      </c>
      <c r="R71" s="815" t="s">
        <v>431</v>
      </c>
    </row>
    <row r="72" spans="1:18" s="821" customFormat="1" ht="18" customHeight="1">
      <c r="A72" s="823"/>
      <c r="B72" s="823"/>
      <c r="C72" s="823"/>
      <c r="D72" s="828"/>
      <c r="E72" s="822"/>
      <c r="F72" s="824"/>
      <c r="G72" s="826"/>
      <c r="H72" s="823"/>
      <c r="I72" s="827"/>
      <c r="J72" s="826" t="s">
        <v>1138</v>
      </c>
      <c r="K72" s="822">
        <v>8</v>
      </c>
      <c r="L72" s="824">
        <v>84</v>
      </c>
      <c r="M72" s="825" t="s">
        <v>431</v>
      </c>
      <c r="N72" s="822" t="s">
        <v>431</v>
      </c>
      <c r="O72" s="824" t="s">
        <v>431</v>
      </c>
      <c r="P72" s="823" t="s">
        <v>431</v>
      </c>
      <c r="Q72" s="822" t="s">
        <v>431</v>
      </c>
      <c r="R72" s="822" t="s">
        <v>431</v>
      </c>
    </row>
    <row r="73" spans="1:18" s="814" customFormat="1" ht="15" customHeight="1">
      <c r="A73" s="820" t="s">
        <v>1137</v>
      </c>
      <c r="B73" s="818"/>
      <c r="C73" s="818"/>
      <c r="D73" s="816"/>
      <c r="E73" s="819"/>
      <c r="F73" s="819"/>
      <c r="G73" s="816"/>
      <c r="H73" s="818"/>
      <c r="I73" s="818"/>
      <c r="J73" s="817"/>
      <c r="K73" s="815"/>
      <c r="L73" s="815"/>
      <c r="M73" s="816"/>
      <c r="N73" s="815"/>
      <c r="O73" s="815"/>
      <c r="P73" s="816"/>
      <c r="Q73" s="815"/>
      <c r="R73" s="815"/>
    </row>
    <row r="74" spans="1:18" ht="15" customHeight="1">
      <c r="A74" s="813" t="s">
        <v>1136</v>
      </c>
      <c r="C74" s="812"/>
      <c r="I74" s="812"/>
    </row>
  </sheetData>
  <mergeCells count="3">
    <mergeCell ref="A3:R3"/>
    <mergeCell ref="A1:D1"/>
    <mergeCell ref="A2:D2"/>
  </mergeCells>
  <phoneticPr fontId="20"/>
  <printOptions horizontalCentered="1" verticalCentered="1"/>
  <pageMargins left="0.62992125984251968" right="0.62992125984251968" top="0.74803149606299213" bottom="0.74803149606299213" header="0.31496062992125984" footer="0.31496062992125984"/>
  <headerFooter alignWithMargins="0"/>
  <colBreaks count="1" manualBreakCount="1">
    <brk id="9"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zoomScale="60" zoomScaleNormal="60" zoomScaleSheetLayoutView="65" workbookViewId="0">
      <selection activeCell="M35" sqref="M35"/>
    </sheetView>
  </sheetViews>
  <sheetFormatPr defaultRowHeight="11.25"/>
  <cols>
    <col min="1" max="1" width="35.625" style="811" customWidth="1"/>
    <col min="2" max="2" width="6.625" style="811" customWidth="1"/>
    <col min="3" max="3" width="7.625" style="811" customWidth="1"/>
    <col min="4" max="4" width="35.625" style="811" customWidth="1"/>
    <col min="5" max="5" width="6.625" style="811" customWidth="1"/>
    <col min="6" max="6" width="7.625" style="811" customWidth="1"/>
    <col min="7" max="7" width="35.625" style="811" customWidth="1"/>
    <col min="8" max="8" width="6.625" style="811" customWidth="1"/>
    <col min="9" max="9" width="7.625" style="811" customWidth="1"/>
    <col min="10" max="10" width="35.625" style="810" customWidth="1"/>
    <col min="11" max="11" width="6.625" style="811" customWidth="1"/>
    <col min="12" max="12" width="7.625" style="811" customWidth="1"/>
    <col min="13" max="13" width="35.625" style="810" customWidth="1"/>
    <col min="14" max="14" width="6.625" style="811" customWidth="1"/>
    <col min="15" max="15" width="7.625" style="811" customWidth="1"/>
    <col min="16" max="16" width="35.625" style="810" customWidth="1"/>
    <col min="17" max="17" width="6.625" style="811" customWidth="1"/>
    <col min="18" max="18" width="7.625" style="811" customWidth="1"/>
    <col min="19" max="16384" width="9" style="810"/>
  </cols>
  <sheetData>
    <row r="1" spans="1:18"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row>
    <row r="2" spans="1:18"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row>
    <row r="3" spans="1:18" s="861" customFormat="1" ht="26.1" customHeight="1">
      <c r="A3" s="3283" t="s">
        <v>1664</v>
      </c>
      <c r="B3" s="3283"/>
      <c r="C3" s="3283"/>
      <c r="D3" s="3283"/>
      <c r="E3" s="3283"/>
      <c r="F3" s="3283"/>
      <c r="G3" s="3283"/>
      <c r="H3" s="3283"/>
      <c r="I3" s="3283"/>
      <c r="J3" s="3283"/>
      <c r="K3" s="3283"/>
      <c r="L3" s="3283"/>
      <c r="M3" s="3283"/>
      <c r="N3" s="3283"/>
      <c r="O3" s="3283"/>
      <c r="P3" s="3283"/>
      <c r="Q3" s="3283"/>
      <c r="R3" s="3283"/>
    </row>
    <row r="4" spans="1:18" s="861" customFormat="1" ht="15" customHeight="1">
      <c r="A4" s="871"/>
      <c r="B4" s="870"/>
      <c r="C4" s="870"/>
      <c r="D4" s="871"/>
      <c r="E4" s="870"/>
      <c r="F4" s="870"/>
      <c r="G4" s="871"/>
      <c r="H4" s="870"/>
      <c r="I4" s="869"/>
      <c r="J4" s="868"/>
      <c r="K4" s="866"/>
      <c r="L4" s="866"/>
      <c r="M4" s="867"/>
      <c r="N4" s="866"/>
      <c r="O4" s="866"/>
      <c r="P4" s="867"/>
      <c r="Q4" s="866"/>
      <c r="R4" s="866"/>
    </row>
    <row r="5" spans="1:18" s="861" customFormat="1" ht="15" customHeight="1" thickBot="1">
      <c r="A5" s="811"/>
      <c r="B5" s="811"/>
      <c r="C5" s="811"/>
      <c r="D5" s="811"/>
      <c r="E5" s="811"/>
      <c r="F5" s="811"/>
      <c r="G5" s="811"/>
      <c r="H5" s="811"/>
      <c r="I5" s="811"/>
      <c r="J5" s="865"/>
      <c r="K5" s="864"/>
      <c r="L5" s="864"/>
      <c r="M5" s="864"/>
      <c r="N5" s="864"/>
      <c r="O5" s="864"/>
      <c r="Q5" s="863"/>
      <c r="R5" s="862" t="s">
        <v>1663</v>
      </c>
    </row>
    <row r="6" spans="1:18" s="814" customFormat="1" ht="32.1" customHeight="1" thickTop="1">
      <c r="A6" s="860" t="s">
        <v>1423</v>
      </c>
      <c r="B6" s="859" t="s">
        <v>1422</v>
      </c>
      <c r="C6" s="859" t="s">
        <v>1421</v>
      </c>
      <c r="D6" s="860" t="s">
        <v>1423</v>
      </c>
      <c r="E6" s="859" t="s">
        <v>1422</v>
      </c>
      <c r="F6" s="859" t="s">
        <v>1421</v>
      </c>
      <c r="G6" s="860" t="s">
        <v>1423</v>
      </c>
      <c r="H6" s="859" t="s">
        <v>1422</v>
      </c>
      <c r="I6" s="859" t="s">
        <v>1421</v>
      </c>
      <c r="J6" s="860" t="s">
        <v>1423</v>
      </c>
      <c r="K6" s="859" t="s">
        <v>1422</v>
      </c>
      <c r="L6" s="859" t="s">
        <v>1421</v>
      </c>
      <c r="M6" s="860" t="s">
        <v>1423</v>
      </c>
      <c r="N6" s="859" t="s">
        <v>1422</v>
      </c>
      <c r="O6" s="859" t="s">
        <v>1421</v>
      </c>
      <c r="P6" s="860" t="s">
        <v>1423</v>
      </c>
      <c r="Q6" s="859" t="s">
        <v>1422</v>
      </c>
      <c r="R6" s="858" t="s">
        <v>1421</v>
      </c>
    </row>
    <row r="7" spans="1:18" s="876" customFormat="1" ht="18" customHeight="1">
      <c r="A7" s="886"/>
      <c r="B7" s="885"/>
      <c r="C7" s="882" t="s">
        <v>1088</v>
      </c>
      <c r="D7" s="884"/>
      <c r="E7" s="885"/>
      <c r="F7" s="882" t="s">
        <v>1088</v>
      </c>
      <c r="G7" s="884"/>
      <c r="H7" s="883"/>
      <c r="I7" s="882" t="s">
        <v>1088</v>
      </c>
      <c r="J7" s="879"/>
      <c r="K7" s="878"/>
      <c r="L7" s="880" t="s">
        <v>1088</v>
      </c>
      <c r="M7" s="881"/>
      <c r="N7" s="878"/>
      <c r="O7" s="880" t="s">
        <v>1088</v>
      </c>
      <c r="P7" s="879"/>
      <c r="Q7" s="878"/>
      <c r="R7" s="877" t="s">
        <v>1088</v>
      </c>
    </row>
    <row r="8" spans="1:18" s="821" customFormat="1" ht="18" customHeight="1">
      <c r="A8" s="838" t="s">
        <v>1662</v>
      </c>
      <c r="B8" s="837">
        <v>27</v>
      </c>
      <c r="C8" s="836">
        <v>499</v>
      </c>
      <c r="D8" s="838" t="s">
        <v>1661</v>
      </c>
      <c r="E8" s="837">
        <v>990</v>
      </c>
      <c r="F8" s="836">
        <v>9844</v>
      </c>
      <c r="G8" s="838" t="s">
        <v>1660</v>
      </c>
      <c r="H8" s="837">
        <v>78</v>
      </c>
      <c r="I8" s="836">
        <v>883</v>
      </c>
      <c r="J8" s="838" t="s">
        <v>1659</v>
      </c>
      <c r="K8" s="837">
        <v>2153</v>
      </c>
      <c r="L8" s="836">
        <v>13998</v>
      </c>
      <c r="M8" s="838" t="s">
        <v>1658</v>
      </c>
      <c r="N8" s="837">
        <v>320</v>
      </c>
      <c r="O8" s="836">
        <v>1963</v>
      </c>
      <c r="P8" s="838" t="s">
        <v>1652</v>
      </c>
      <c r="Q8" s="837">
        <v>111</v>
      </c>
      <c r="R8" s="837">
        <v>502</v>
      </c>
    </row>
    <row r="9" spans="1:18" s="821" customFormat="1" ht="18" customHeight="1">
      <c r="A9" s="831" t="s">
        <v>1156</v>
      </c>
      <c r="B9" s="815">
        <v>1</v>
      </c>
      <c r="C9" s="830">
        <v>7</v>
      </c>
      <c r="D9" s="831" t="s">
        <v>1156</v>
      </c>
      <c r="E9" s="815">
        <v>4</v>
      </c>
      <c r="F9" s="830">
        <v>115</v>
      </c>
      <c r="G9" s="831" t="s">
        <v>1156</v>
      </c>
      <c r="H9" s="815" t="s">
        <v>432</v>
      </c>
      <c r="I9" s="830" t="s">
        <v>432</v>
      </c>
      <c r="J9" s="835" t="s">
        <v>1657</v>
      </c>
      <c r="K9" s="834">
        <v>34</v>
      </c>
      <c r="L9" s="833">
        <v>243</v>
      </c>
      <c r="M9" s="831" t="s">
        <v>1156</v>
      </c>
      <c r="N9" s="815">
        <v>1</v>
      </c>
      <c r="O9" s="830">
        <v>2</v>
      </c>
      <c r="P9" s="831" t="s">
        <v>1156</v>
      </c>
      <c r="Q9" s="815">
        <v>3</v>
      </c>
      <c r="R9" s="815">
        <v>5</v>
      </c>
    </row>
    <row r="10" spans="1:18" s="821" customFormat="1" ht="18" customHeight="1">
      <c r="A10" s="831" t="s">
        <v>1656</v>
      </c>
      <c r="B10" s="815" t="s">
        <v>432</v>
      </c>
      <c r="C10" s="830" t="s">
        <v>432</v>
      </c>
      <c r="D10" s="831" t="s">
        <v>1655</v>
      </c>
      <c r="E10" s="815">
        <v>72</v>
      </c>
      <c r="F10" s="830">
        <v>3155</v>
      </c>
      <c r="G10" s="831" t="s">
        <v>1654</v>
      </c>
      <c r="H10" s="815">
        <v>21</v>
      </c>
      <c r="I10" s="830">
        <v>657</v>
      </c>
      <c r="J10" s="831" t="s">
        <v>1156</v>
      </c>
      <c r="K10" s="815" t="s">
        <v>432</v>
      </c>
      <c r="L10" s="830" t="s">
        <v>432</v>
      </c>
      <c r="M10" s="831" t="s">
        <v>1653</v>
      </c>
      <c r="N10" s="815">
        <v>3</v>
      </c>
      <c r="O10" s="830">
        <v>50</v>
      </c>
      <c r="P10" s="831" t="s">
        <v>1652</v>
      </c>
      <c r="Q10" s="815">
        <v>108</v>
      </c>
      <c r="R10" s="815">
        <v>497</v>
      </c>
    </row>
    <row r="11" spans="1:18" s="821" customFormat="1" ht="18" customHeight="1">
      <c r="A11" s="831" t="s">
        <v>1651</v>
      </c>
      <c r="B11" s="815">
        <v>8</v>
      </c>
      <c r="C11" s="830">
        <v>77</v>
      </c>
      <c r="D11" s="831" t="s">
        <v>1650</v>
      </c>
      <c r="E11" s="815">
        <v>76</v>
      </c>
      <c r="F11" s="830">
        <v>322</v>
      </c>
      <c r="G11" s="831" t="s">
        <v>1649</v>
      </c>
      <c r="H11" s="815">
        <v>2</v>
      </c>
      <c r="I11" s="830">
        <v>42</v>
      </c>
      <c r="J11" s="831" t="s">
        <v>1648</v>
      </c>
      <c r="K11" s="815">
        <v>15</v>
      </c>
      <c r="L11" s="830">
        <v>157</v>
      </c>
      <c r="M11" s="831" t="s">
        <v>1647</v>
      </c>
      <c r="N11" s="815">
        <v>3</v>
      </c>
      <c r="O11" s="830">
        <v>4</v>
      </c>
      <c r="P11" s="874" t="s">
        <v>431</v>
      </c>
      <c r="Q11" s="815" t="s">
        <v>431</v>
      </c>
      <c r="R11" s="815" t="s">
        <v>431</v>
      </c>
    </row>
    <row r="12" spans="1:18" s="821" customFormat="1" ht="18" customHeight="1">
      <c r="A12" s="831" t="s">
        <v>1646</v>
      </c>
      <c r="B12" s="815">
        <v>1</v>
      </c>
      <c r="C12" s="830">
        <v>2</v>
      </c>
      <c r="D12" s="831" t="s">
        <v>1645</v>
      </c>
      <c r="E12" s="815">
        <v>57</v>
      </c>
      <c r="F12" s="830">
        <v>219</v>
      </c>
      <c r="G12" s="831" t="s">
        <v>1644</v>
      </c>
      <c r="H12" s="815">
        <v>2</v>
      </c>
      <c r="I12" s="830">
        <v>5</v>
      </c>
      <c r="J12" s="831" t="s">
        <v>1643</v>
      </c>
      <c r="K12" s="815" t="s">
        <v>432</v>
      </c>
      <c r="L12" s="830" t="s">
        <v>432</v>
      </c>
      <c r="M12" s="831" t="s">
        <v>1642</v>
      </c>
      <c r="N12" s="815">
        <v>109</v>
      </c>
      <c r="O12" s="830">
        <v>917</v>
      </c>
      <c r="P12" s="838" t="s">
        <v>1641</v>
      </c>
      <c r="Q12" s="837">
        <v>76</v>
      </c>
      <c r="R12" s="837">
        <v>486</v>
      </c>
    </row>
    <row r="13" spans="1:18" s="821" customFormat="1" ht="18" customHeight="1">
      <c r="A13" s="831" t="s">
        <v>1640</v>
      </c>
      <c r="B13" s="815">
        <v>12</v>
      </c>
      <c r="C13" s="830">
        <v>383</v>
      </c>
      <c r="D13" s="831" t="s">
        <v>1639</v>
      </c>
      <c r="E13" s="815">
        <v>49</v>
      </c>
      <c r="F13" s="830">
        <v>188</v>
      </c>
      <c r="G13" s="831" t="s">
        <v>1638</v>
      </c>
      <c r="H13" s="815">
        <v>53</v>
      </c>
      <c r="I13" s="830">
        <v>179</v>
      </c>
      <c r="J13" s="831" t="s">
        <v>1637</v>
      </c>
      <c r="K13" s="815" t="s">
        <v>432</v>
      </c>
      <c r="L13" s="830" t="s">
        <v>432</v>
      </c>
      <c r="M13" s="831" t="s">
        <v>1636</v>
      </c>
      <c r="N13" s="815">
        <v>190</v>
      </c>
      <c r="O13" s="830">
        <v>619</v>
      </c>
      <c r="P13" s="831" t="s">
        <v>1156</v>
      </c>
      <c r="Q13" s="815">
        <v>2</v>
      </c>
      <c r="R13" s="815">
        <v>6</v>
      </c>
    </row>
    <row r="14" spans="1:18" s="821" customFormat="1" ht="18" customHeight="1">
      <c r="A14" s="831" t="s">
        <v>1635</v>
      </c>
      <c r="B14" s="815" t="s">
        <v>432</v>
      </c>
      <c r="C14" s="830" t="s">
        <v>432</v>
      </c>
      <c r="D14" s="831" t="s">
        <v>1634</v>
      </c>
      <c r="E14" s="815">
        <v>69</v>
      </c>
      <c r="F14" s="830">
        <v>217</v>
      </c>
      <c r="G14" s="831" t="s">
        <v>1633</v>
      </c>
      <c r="H14" s="815" t="s">
        <v>432</v>
      </c>
      <c r="I14" s="830" t="s">
        <v>432</v>
      </c>
      <c r="J14" s="831" t="s">
        <v>1632</v>
      </c>
      <c r="K14" s="815">
        <v>19</v>
      </c>
      <c r="L14" s="830">
        <v>86</v>
      </c>
      <c r="M14" s="831" t="s">
        <v>1631</v>
      </c>
      <c r="N14" s="815">
        <v>14</v>
      </c>
      <c r="O14" s="830">
        <v>371</v>
      </c>
      <c r="P14" s="831" t="s">
        <v>1630</v>
      </c>
      <c r="Q14" s="815">
        <v>38</v>
      </c>
      <c r="R14" s="815">
        <v>375</v>
      </c>
    </row>
    <row r="15" spans="1:18" s="821" customFormat="1" ht="18" customHeight="1">
      <c r="A15" s="831" t="s">
        <v>1629</v>
      </c>
      <c r="B15" s="815">
        <v>5</v>
      </c>
      <c r="C15" s="830">
        <v>30</v>
      </c>
      <c r="D15" s="831" t="s">
        <v>1628</v>
      </c>
      <c r="E15" s="815">
        <v>204</v>
      </c>
      <c r="F15" s="830">
        <v>1367</v>
      </c>
      <c r="G15" s="874" t="s">
        <v>431</v>
      </c>
      <c r="H15" s="815" t="s">
        <v>431</v>
      </c>
      <c r="I15" s="830" t="s">
        <v>431</v>
      </c>
      <c r="J15" s="874" t="s">
        <v>431</v>
      </c>
      <c r="K15" s="815" t="s">
        <v>431</v>
      </c>
      <c r="L15" s="830" t="s">
        <v>431</v>
      </c>
      <c r="M15" s="874" t="s">
        <v>431</v>
      </c>
      <c r="N15" s="815" t="s">
        <v>431</v>
      </c>
      <c r="O15" s="830" t="s">
        <v>431</v>
      </c>
      <c r="P15" s="831" t="s">
        <v>1627</v>
      </c>
      <c r="Q15" s="815">
        <v>11</v>
      </c>
      <c r="R15" s="815">
        <v>60</v>
      </c>
    </row>
    <row r="16" spans="1:18" s="821" customFormat="1" ht="18" customHeight="1">
      <c r="A16" s="874" t="s">
        <v>431</v>
      </c>
      <c r="B16" s="815" t="s">
        <v>431</v>
      </c>
      <c r="C16" s="830" t="s">
        <v>431</v>
      </c>
      <c r="D16" s="831" t="s">
        <v>1626</v>
      </c>
      <c r="E16" s="815">
        <v>459</v>
      </c>
      <c r="F16" s="830">
        <v>4261</v>
      </c>
      <c r="G16" s="838" t="s">
        <v>1625</v>
      </c>
      <c r="H16" s="837">
        <v>1543</v>
      </c>
      <c r="I16" s="836">
        <v>4328</v>
      </c>
      <c r="J16" s="838" t="s">
        <v>1624</v>
      </c>
      <c r="K16" s="837">
        <v>1951</v>
      </c>
      <c r="L16" s="836">
        <v>12275</v>
      </c>
      <c r="M16" s="838" t="s">
        <v>1623</v>
      </c>
      <c r="N16" s="837">
        <v>1389</v>
      </c>
      <c r="O16" s="836">
        <v>21609</v>
      </c>
      <c r="P16" s="831" t="s">
        <v>1622</v>
      </c>
      <c r="Q16" s="815">
        <v>6</v>
      </c>
      <c r="R16" s="815">
        <v>10</v>
      </c>
    </row>
    <row r="17" spans="1:18" s="821" customFormat="1" ht="18" customHeight="1">
      <c r="A17" s="838" t="s">
        <v>1616</v>
      </c>
      <c r="B17" s="837">
        <v>2</v>
      </c>
      <c r="C17" s="836">
        <v>716</v>
      </c>
      <c r="D17" s="829" t="s">
        <v>431</v>
      </c>
      <c r="E17" s="815" t="s">
        <v>431</v>
      </c>
      <c r="F17" s="830" t="s">
        <v>431</v>
      </c>
      <c r="G17" s="838" t="s">
        <v>1621</v>
      </c>
      <c r="H17" s="837">
        <v>262</v>
      </c>
      <c r="I17" s="836">
        <v>968</v>
      </c>
      <c r="J17" s="831" t="s">
        <v>1156</v>
      </c>
      <c r="K17" s="815">
        <v>3</v>
      </c>
      <c r="L17" s="830">
        <v>51</v>
      </c>
      <c r="M17" s="838" t="s">
        <v>1620</v>
      </c>
      <c r="N17" s="837">
        <v>923</v>
      </c>
      <c r="O17" s="836">
        <v>11369</v>
      </c>
      <c r="P17" s="831" t="s">
        <v>1619</v>
      </c>
      <c r="Q17" s="815">
        <v>19</v>
      </c>
      <c r="R17" s="815">
        <v>35</v>
      </c>
    </row>
    <row r="18" spans="1:18" s="821" customFormat="1" ht="18" customHeight="1">
      <c r="A18" s="831" t="s">
        <v>1156</v>
      </c>
      <c r="B18" s="815" t="s">
        <v>432</v>
      </c>
      <c r="C18" s="830" t="s">
        <v>432</v>
      </c>
      <c r="D18" s="838" t="s">
        <v>1618</v>
      </c>
      <c r="E18" s="837">
        <v>302</v>
      </c>
      <c r="F18" s="836">
        <v>1949</v>
      </c>
      <c r="G18" s="831" t="s">
        <v>1156</v>
      </c>
      <c r="H18" s="815" t="s">
        <v>432</v>
      </c>
      <c r="I18" s="830" t="s">
        <v>432</v>
      </c>
      <c r="J18" s="831" t="s">
        <v>1617</v>
      </c>
      <c r="K18" s="815">
        <v>96</v>
      </c>
      <c r="L18" s="830">
        <v>1312</v>
      </c>
      <c r="M18" s="831" t="s">
        <v>1156</v>
      </c>
      <c r="N18" s="815">
        <v>2</v>
      </c>
      <c r="O18" s="830">
        <v>11</v>
      </c>
      <c r="P18" s="831" t="s">
        <v>431</v>
      </c>
      <c r="Q18" s="815" t="s">
        <v>431</v>
      </c>
      <c r="R18" s="815" t="s">
        <v>431</v>
      </c>
    </row>
    <row r="19" spans="1:18" s="821" customFormat="1" ht="18" customHeight="1">
      <c r="A19" s="831" t="s">
        <v>1616</v>
      </c>
      <c r="B19" s="815">
        <v>2</v>
      </c>
      <c r="C19" s="830">
        <v>716</v>
      </c>
      <c r="D19" s="831" t="s">
        <v>1156</v>
      </c>
      <c r="E19" s="815">
        <v>2</v>
      </c>
      <c r="F19" s="830">
        <v>5</v>
      </c>
      <c r="G19" s="831" t="s">
        <v>1615</v>
      </c>
      <c r="H19" s="815">
        <v>50</v>
      </c>
      <c r="I19" s="830">
        <v>228</v>
      </c>
      <c r="J19" s="831" t="s">
        <v>1614</v>
      </c>
      <c r="K19" s="815">
        <v>597</v>
      </c>
      <c r="L19" s="830">
        <v>4360</v>
      </c>
      <c r="M19" s="831" t="s">
        <v>628</v>
      </c>
      <c r="N19" s="815">
        <v>20</v>
      </c>
      <c r="O19" s="830">
        <v>4700</v>
      </c>
      <c r="P19" s="838" t="s">
        <v>1613</v>
      </c>
      <c r="Q19" s="837">
        <v>10</v>
      </c>
      <c r="R19" s="837">
        <v>26</v>
      </c>
    </row>
    <row r="20" spans="1:18" s="821" customFormat="1" ht="18" customHeight="1">
      <c r="A20" s="874" t="s">
        <v>431</v>
      </c>
      <c r="B20" s="815" t="s">
        <v>431</v>
      </c>
      <c r="C20" s="830" t="s">
        <v>431</v>
      </c>
      <c r="D20" s="831" t="s">
        <v>1612</v>
      </c>
      <c r="E20" s="815">
        <v>141</v>
      </c>
      <c r="F20" s="830">
        <v>1012</v>
      </c>
      <c r="G20" s="831" t="s">
        <v>1611</v>
      </c>
      <c r="H20" s="815">
        <v>212</v>
      </c>
      <c r="I20" s="830">
        <v>740</v>
      </c>
      <c r="J20" s="831" t="s">
        <v>1610</v>
      </c>
      <c r="K20" s="815">
        <v>156</v>
      </c>
      <c r="L20" s="830">
        <v>717</v>
      </c>
      <c r="M20" s="831" t="s">
        <v>1609</v>
      </c>
      <c r="N20" s="815">
        <v>318</v>
      </c>
      <c r="O20" s="830">
        <v>3967</v>
      </c>
      <c r="P20" s="831" t="s">
        <v>1156</v>
      </c>
      <c r="Q20" s="815">
        <v>1</v>
      </c>
      <c r="R20" s="815">
        <v>2</v>
      </c>
    </row>
    <row r="21" spans="1:18" s="821" customFormat="1" ht="18" customHeight="1">
      <c r="A21" s="838" t="s">
        <v>1608</v>
      </c>
      <c r="B21" s="837">
        <v>3785</v>
      </c>
      <c r="C21" s="836">
        <v>28606</v>
      </c>
      <c r="D21" s="831" t="s">
        <v>1607</v>
      </c>
      <c r="E21" s="815">
        <v>56</v>
      </c>
      <c r="F21" s="830">
        <v>135</v>
      </c>
      <c r="G21" s="874" t="s">
        <v>431</v>
      </c>
      <c r="H21" s="815" t="s">
        <v>431</v>
      </c>
      <c r="I21" s="830" t="s">
        <v>431</v>
      </c>
      <c r="J21" s="831" t="s">
        <v>1606</v>
      </c>
      <c r="K21" s="815">
        <v>81</v>
      </c>
      <c r="L21" s="830">
        <v>690</v>
      </c>
      <c r="M21" s="831" t="s">
        <v>1605</v>
      </c>
      <c r="N21" s="815">
        <v>257</v>
      </c>
      <c r="O21" s="830">
        <v>1542</v>
      </c>
      <c r="P21" s="831" t="s">
        <v>1604</v>
      </c>
      <c r="Q21" s="815">
        <v>2</v>
      </c>
      <c r="R21" s="815">
        <v>6</v>
      </c>
    </row>
    <row r="22" spans="1:18" s="821" customFormat="1" ht="18" customHeight="1">
      <c r="A22" s="838" t="s">
        <v>1596</v>
      </c>
      <c r="B22" s="837">
        <v>4</v>
      </c>
      <c r="C22" s="836">
        <v>41</v>
      </c>
      <c r="D22" s="831" t="s">
        <v>1603</v>
      </c>
      <c r="E22" s="815">
        <v>103</v>
      </c>
      <c r="F22" s="830">
        <v>797</v>
      </c>
      <c r="G22" s="838" t="s">
        <v>1602</v>
      </c>
      <c r="H22" s="837">
        <v>1222</v>
      </c>
      <c r="I22" s="836">
        <v>2687</v>
      </c>
      <c r="J22" s="831" t="s">
        <v>1601</v>
      </c>
      <c r="K22" s="815">
        <v>606</v>
      </c>
      <c r="L22" s="830">
        <v>2522</v>
      </c>
      <c r="M22" s="831" t="s">
        <v>1600</v>
      </c>
      <c r="N22" s="815">
        <v>17</v>
      </c>
      <c r="O22" s="830">
        <v>148</v>
      </c>
      <c r="P22" s="831" t="s">
        <v>1599</v>
      </c>
      <c r="Q22" s="815">
        <v>7</v>
      </c>
      <c r="R22" s="815">
        <v>18</v>
      </c>
    </row>
    <row r="23" spans="1:18" s="821" customFormat="1" ht="18" customHeight="1">
      <c r="A23" s="831" t="s">
        <v>1156</v>
      </c>
      <c r="B23" s="815" t="s">
        <v>432</v>
      </c>
      <c r="C23" s="830" t="s">
        <v>432</v>
      </c>
      <c r="D23" s="874" t="s">
        <v>431</v>
      </c>
      <c r="E23" s="815" t="s">
        <v>431</v>
      </c>
      <c r="F23" s="830" t="s">
        <v>431</v>
      </c>
      <c r="G23" s="831" t="s">
        <v>1156</v>
      </c>
      <c r="H23" s="815" t="s">
        <v>432</v>
      </c>
      <c r="I23" s="830" t="s">
        <v>432</v>
      </c>
      <c r="J23" s="831" t="s">
        <v>1598</v>
      </c>
      <c r="K23" s="815">
        <v>193</v>
      </c>
      <c r="L23" s="830">
        <v>641</v>
      </c>
      <c r="M23" s="831" t="s">
        <v>1597</v>
      </c>
      <c r="N23" s="815">
        <v>289</v>
      </c>
      <c r="O23" s="830">
        <v>911</v>
      </c>
      <c r="P23" s="831" t="s">
        <v>431</v>
      </c>
      <c r="Q23" s="815" t="s">
        <v>431</v>
      </c>
      <c r="R23" s="815" t="s">
        <v>431</v>
      </c>
    </row>
    <row r="24" spans="1:18" s="821" customFormat="1" ht="18" customHeight="1">
      <c r="A24" s="831" t="s">
        <v>1596</v>
      </c>
      <c r="B24" s="815">
        <v>4</v>
      </c>
      <c r="C24" s="830">
        <v>41</v>
      </c>
      <c r="D24" s="838" t="s">
        <v>1595</v>
      </c>
      <c r="E24" s="837">
        <v>1010</v>
      </c>
      <c r="F24" s="836">
        <v>5384</v>
      </c>
      <c r="G24" s="831" t="s">
        <v>1594</v>
      </c>
      <c r="H24" s="815">
        <v>111</v>
      </c>
      <c r="I24" s="830">
        <v>278</v>
      </c>
      <c r="J24" s="831" t="s">
        <v>1593</v>
      </c>
      <c r="K24" s="815">
        <v>132</v>
      </c>
      <c r="L24" s="830">
        <v>772</v>
      </c>
      <c r="M24" s="831" t="s">
        <v>1592</v>
      </c>
      <c r="N24" s="815">
        <v>20</v>
      </c>
      <c r="O24" s="830">
        <v>90</v>
      </c>
      <c r="P24" s="831" t="s">
        <v>431</v>
      </c>
      <c r="Q24" s="815" t="s">
        <v>431</v>
      </c>
      <c r="R24" s="815" t="s">
        <v>431</v>
      </c>
    </row>
    <row r="25" spans="1:18" s="821" customFormat="1" ht="18" customHeight="1">
      <c r="A25" s="874" t="s">
        <v>431</v>
      </c>
      <c r="B25" s="815" t="s">
        <v>431</v>
      </c>
      <c r="C25" s="830" t="s">
        <v>431</v>
      </c>
      <c r="D25" s="831" t="s">
        <v>1156</v>
      </c>
      <c r="E25" s="815">
        <v>6</v>
      </c>
      <c r="F25" s="830">
        <v>128</v>
      </c>
      <c r="G25" s="831" t="s">
        <v>1591</v>
      </c>
      <c r="H25" s="815">
        <v>760</v>
      </c>
      <c r="I25" s="830">
        <v>1564</v>
      </c>
      <c r="J25" s="831" t="s">
        <v>1590</v>
      </c>
      <c r="K25" s="815">
        <v>87</v>
      </c>
      <c r="L25" s="830">
        <v>1210</v>
      </c>
      <c r="M25" s="831" t="s">
        <v>431</v>
      </c>
      <c r="N25" s="815" t="s">
        <v>431</v>
      </c>
      <c r="O25" s="830" t="s">
        <v>431</v>
      </c>
      <c r="P25" s="874" t="s">
        <v>431</v>
      </c>
      <c r="Q25" s="815" t="s">
        <v>431</v>
      </c>
      <c r="R25" s="815" t="s">
        <v>431</v>
      </c>
    </row>
    <row r="26" spans="1:18" s="821" customFormat="1" ht="18" customHeight="1">
      <c r="A26" s="838" t="s">
        <v>1589</v>
      </c>
      <c r="B26" s="837">
        <v>66</v>
      </c>
      <c r="C26" s="836">
        <v>325</v>
      </c>
      <c r="D26" s="831" t="s">
        <v>1588</v>
      </c>
      <c r="E26" s="815">
        <v>72</v>
      </c>
      <c r="F26" s="830">
        <v>245</v>
      </c>
      <c r="G26" s="831" t="s">
        <v>1587</v>
      </c>
      <c r="H26" s="815">
        <v>127</v>
      </c>
      <c r="I26" s="830">
        <v>213</v>
      </c>
      <c r="J26" s="874" t="s">
        <v>431</v>
      </c>
      <c r="K26" s="815" t="s">
        <v>431</v>
      </c>
      <c r="L26" s="830" t="s">
        <v>431</v>
      </c>
      <c r="M26" s="838" t="s">
        <v>1586</v>
      </c>
      <c r="N26" s="837">
        <v>2</v>
      </c>
      <c r="O26" s="836">
        <v>7</v>
      </c>
      <c r="P26" s="875" t="s">
        <v>431</v>
      </c>
      <c r="Q26" s="834" t="s">
        <v>431</v>
      </c>
      <c r="R26" s="834" t="s">
        <v>431</v>
      </c>
    </row>
    <row r="27" spans="1:18" s="821" customFormat="1" ht="18" customHeight="1">
      <c r="A27" s="831" t="s">
        <v>1156</v>
      </c>
      <c r="B27" s="815" t="s">
        <v>432</v>
      </c>
      <c r="C27" s="830" t="s">
        <v>432</v>
      </c>
      <c r="D27" s="831" t="s">
        <v>1585</v>
      </c>
      <c r="E27" s="815">
        <v>52</v>
      </c>
      <c r="F27" s="830">
        <v>169</v>
      </c>
      <c r="G27" s="831" t="s">
        <v>1584</v>
      </c>
      <c r="H27" s="815">
        <v>224</v>
      </c>
      <c r="I27" s="830">
        <v>632</v>
      </c>
      <c r="J27" s="838" t="s">
        <v>1583</v>
      </c>
      <c r="K27" s="837">
        <v>168</v>
      </c>
      <c r="L27" s="836">
        <v>1480</v>
      </c>
      <c r="M27" s="831" t="s">
        <v>1156</v>
      </c>
      <c r="N27" s="815" t="s">
        <v>432</v>
      </c>
      <c r="O27" s="830" t="s">
        <v>432</v>
      </c>
      <c r="P27" s="829" t="s">
        <v>431</v>
      </c>
      <c r="Q27" s="815" t="s">
        <v>431</v>
      </c>
      <c r="R27" s="815" t="s">
        <v>431</v>
      </c>
    </row>
    <row r="28" spans="1:18" s="821" customFormat="1" ht="18" customHeight="1">
      <c r="A28" s="831" t="s">
        <v>1582</v>
      </c>
      <c r="B28" s="815">
        <v>10</v>
      </c>
      <c r="C28" s="830">
        <v>20</v>
      </c>
      <c r="D28" s="831" t="s">
        <v>1581</v>
      </c>
      <c r="E28" s="815">
        <v>317</v>
      </c>
      <c r="F28" s="830">
        <v>2114</v>
      </c>
      <c r="G28" s="874" t="s">
        <v>431</v>
      </c>
      <c r="H28" s="815" t="s">
        <v>431</v>
      </c>
      <c r="I28" s="830" t="s">
        <v>431</v>
      </c>
      <c r="J28" s="831" t="s">
        <v>1156</v>
      </c>
      <c r="K28" s="815">
        <v>1</v>
      </c>
      <c r="L28" s="830">
        <v>1</v>
      </c>
      <c r="M28" s="831" t="s">
        <v>1580</v>
      </c>
      <c r="N28" s="815">
        <v>2</v>
      </c>
      <c r="O28" s="830">
        <v>7</v>
      </c>
      <c r="P28" s="829" t="s">
        <v>431</v>
      </c>
      <c r="Q28" s="815" t="s">
        <v>431</v>
      </c>
      <c r="R28" s="815" t="s">
        <v>431</v>
      </c>
    </row>
    <row r="29" spans="1:18" s="821" customFormat="1" ht="18" customHeight="1">
      <c r="A29" s="831" t="s">
        <v>1579</v>
      </c>
      <c r="B29" s="815">
        <v>27</v>
      </c>
      <c r="C29" s="830">
        <v>94</v>
      </c>
      <c r="D29" s="831" t="s">
        <v>1578</v>
      </c>
      <c r="E29" s="815">
        <v>1</v>
      </c>
      <c r="F29" s="830">
        <v>2</v>
      </c>
      <c r="G29" s="838" t="s">
        <v>1577</v>
      </c>
      <c r="H29" s="837">
        <v>58</v>
      </c>
      <c r="I29" s="836">
        <v>671</v>
      </c>
      <c r="J29" s="831" t="s">
        <v>1576</v>
      </c>
      <c r="K29" s="815">
        <v>36</v>
      </c>
      <c r="L29" s="830">
        <v>210</v>
      </c>
      <c r="M29" s="831" t="s">
        <v>1575</v>
      </c>
      <c r="N29" s="815" t="s">
        <v>432</v>
      </c>
      <c r="O29" s="830" t="s">
        <v>432</v>
      </c>
      <c r="P29" s="829" t="s">
        <v>431</v>
      </c>
      <c r="Q29" s="815" t="s">
        <v>431</v>
      </c>
      <c r="R29" s="815" t="s">
        <v>431</v>
      </c>
    </row>
    <row r="30" spans="1:18" s="821" customFormat="1" ht="18" customHeight="1">
      <c r="A30" s="831" t="s">
        <v>1574</v>
      </c>
      <c r="B30" s="815">
        <v>29</v>
      </c>
      <c r="C30" s="830">
        <v>211</v>
      </c>
      <c r="D30" s="831" t="s">
        <v>1573</v>
      </c>
      <c r="E30" s="815">
        <v>62</v>
      </c>
      <c r="F30" s="830">
        <v>382</v>
      </c>
      <c r="G30" s="831" t="s">
        <v>1156</v>
      </c>
      <c r="H30" s="815" t="s">
        <v>432</v>
      </c>
      <c r="I30" s="830" t="s">
        <v>432</v>
      </c>
      <c r="J30" s="831" t="s">
        <v>1572</v>
      </c>
      <c r="K30" s="815">
        <v>131</v>
      </c>
      <c r="L30" s="830">
        <v>1269</v>
      </c>
      <c r="M30" s="831" t="s">
        <v>431</v>
      </c>
      <c r="N30" s="815" t="s">
        <v>431</v>
      </c>
      <c r="O30" s="830" t="s">
        <v>431</v>
      </c>
      <c r="P30" s="829" t="s">
        <v>431</v>
      </c>
      <c r="Q30" s="815" t="s">
        <v>431</v>
      </c>
      <c r="R30" s="815" t="s">
        <v>431</v>
      </c>
    </row>
    <row r="31" spans="1:18" s="821" customFormat="1" ht="18" customHeight="1">
      <c r="A31" s="874" t="s">
        <v>431</v>
      </c>
      <c r="B31" s="815" t="s">
        <v>431</v>
      </c>
      <c r="C31" s="830" t="s">
        <v>431</v>
      </c>
      <c r="D31" s="831" t="s">
        <v>1571</v>
      </c>
      <c r="E31" s="815">
        <v>110</v>
      </c>
      <c r="F31" s="830">
        <v>869</v>
      </c>
      <c r="G31" s="831" t="s">
        <v>1570</v>
      </c>
      <c r="H31" s="815" t="s">
        <v>432</v>
      </c>
      <c r="I31" s="830" t="s">
        <v>432</v>
      </c>
      <c r="J31" s="874" t="s">
        <v>431</v>
      </c>
      <c r="K31" s="815" t="s">
        <v>431</v>
      </c>
      <c r="L31" s="830" t="s">
        <v>431</v>
      </c>
      <c r="M31" s="838" t="s">
        <v>1569</v>
      </c>
      <c r="N31" s="837">
        <v>464</v>
      </c>
      <c r="O31" s="836">
        <v>10233</v>
      </c>
      <c r="P31" s="829" t="s">
        <v>431</v>
      </c>
      <c r="Q31" s="815" t="s">
        <v>431</v>
      </c>
      <c r="R31" s="815" t="s">
        <v>431</v>
      </c>
    </row>
    <row r="32" spans="1:18" s="821" customFormat="1" ht="18" customHeight="1">
      <c r="A32" s="838" t="s">
        <v>1568</v>
      </c>
      <c r="B32" s="837">
        <v>135</v>
      </c>
      <c r="C32" s="836">
        <v>1121</v>
      </c>
      <c r="D32" s="831" t="s">
        <v>1567</v>
      </c>
      <c r="E32" s="815">
        <v>46</v>
      </c>
      <c r="F32" s="830">
        <v>218</v>
      </c>
      <c r="G32" s="831" t="s">
        <v>1566</v>
      </c>
      <c r="H32" s="815">
        <v>17</v>
      </c>
      <c r="I32" s="830">
        <v>135</v>
      </c>
      <c r="J32" s="838" t="s">
        <v>1565</v>
      </c>
      <c r="K32" s="837">
        <v>1404</v>
      </c>
      <c r="L32" s="836">
        <v>6329</v>
      </c>
      <c r="M32" s="831" t="s">
        <v>1156</v>
      </c>
      <c r="N32" s="815">
        <v>1</v>
      </c>
      <c r="O32" s="830">
        <v>1</v>
      </c>
      <c r="P32" s="829" t="s">
        <v>431</v>
      </c>
      <c r="Q32" s="815" t="s">
        <v>431</v>
      </c>
      <c r="R32" s="815" t="s">
        <v>431</v>
      </c>
    </row>
    <row r="33" spans="1:18" s="821" customFormat="1" ht="18" customHeight="1">
      <c r="A33" s="831" t="s">
        <v>1156</v>
      </c>
      <c r="B33" s="815">
        <v>3</v>
      </c>
      <c r="C33" s="830">
        <v>10</v>
      </c>
      <c r="D33" s="831" t="s">
        <v>1564</v>
      </c>
      <c r="E33" s="815">
        <v>56</v>
      </c>
      <c r="F33" s="830">
        <v>186</v>
      </c>
      <c r="G33" s="831" t="s">
        <v>1563</v>
      </c>
      <c r="H33" s="815">
        <v>1</v>
      </c>
      <c r="I33" s="830">
        <v>9</v>
      </c>
      <c r="J33" s="838" t="s">
        <v>1562</v>
      </c>
      <c r="K33" s="837">
        <v>1073</v>
      </c>
      <c r="L33" s="836">
        <v>3275</v>
      </c>
      <c r="M33" s="831" t="s">
        <v>1561</v>
      </c>
      <c r="N33" s="815">
        <v>1</v>
      </c>
      <c r="O33" s="830">
        <v>52</v>
      </c>
      <c r="P33" s="829" t="s">
        <v>431</v>
      </c>
      <c r="Q33" s="815" t="s">
        <v>431</v>
      </c>
      <c r="R33" s="815" t="s">
        <v>431</v>
      </c>
    </row>
    <row r="34" spans="1:18" s="821" customFormat="1" ht="18" customHeight="1">
      <c r="A34" s="831" t="s">
        <v>1560</v>
      </c>
      <c r="B34" s="815">
        <v>50</v>
      </c>
      <c r="C34" s="830">
        <v>265</v>
      </c>
      <c r="D34" s="831" t="s">
        <v>1559</v>
      </c>
      <c r="E34" s="815">
        <v>288</v>
      </c>
      <c r="F34" s="830">
        <v>1071</v>
      </c>
      <c r="G34" s="831" t="s">
        <v>1558</v>
      </c>
      <c r="H34" s="815">
        <v>12</v>
      </c>
      <c r="I34" s="830">
        <v>113</v>
      </c>
      <c r="J34" s="831" t="s">
        <v>1156</v>
      </c>
      <c r="K34" s="815">
        <v>1</v>
      </c>
      <c r="L34" s="830">
        <v>1</v>
      </c>
      <c r="M34" s="831" t="s">
        <v>1557</v>
      </c>
      <c r="N34" s="815">
        <v>120</v>
      </c>
      <c r="O34" s="830">
        <v>2498</v>
      </c>
      <c r="P34" s="829" t="s">
        <v>431</v>
      </c>
      <c r="Q34" s="815" t="s">
        <v>431</v>
      </c>
      <c r="R34" s="815" t="s">
        <v>431</v>
      </c>
    </row>
    <row r="35" spans="1:18" s="821" customFormat="1" ht="18" customHeight="1">
      <c r="A35" s="831" t="s">
        <v>1556</v>
      </c>
      <c r="B35" s="815">
        <v>82</v>
      </c>
      <c r="C35" s="830">
        <v>846</v>
      </c>
      <c r="D35" s="874" t="s">
        <v>431</v>
      </c>
      <c r="E35" s="815" t="s">
        <v>431</v>
      </c>
      <c r="F35" s="830" t="s">
        <v>431</v>
      </c>
      <c r="G35" s="831" t="s">
        <v>1555</v>
      </c>
      <c r="H35" s="815" t="s">
        <v>432</v>
      </c>
      <c r="I35" s="830" t="s">
        <v>432</v>
      </c>
      <c r="J35" s="831" t="s">
        <v>1554</v>
      </c>
      <c r="K35" s="815">
        <v>227</v>
      </c>
      <c r="L35" s="830">
        <v>1010</v>
      </c>
      <c r="M35" s="831" t="s">
        <v>1553</v>
      </c>
      <c r="N35" s="815">
        <v>283</v>
      </c>
      <c r="O35" s="830">
        <v>6674</v>
      </c>
      <c r="P35" s="829" t="s">
        <v>431</v>
      </c>
      <c r="Q35" s="815" t="s">
        <v>431</v>
      </c>
      <c r="R35" s="815" t="s">
        <v>431</v>
      </c>
    </row>
    <row r="36" spans="1:18" s="821" customFormat="1" ht="18" customHeight="1">
      <c r="A36" s="874" t="s">
        <v>431</v>
      </c>
      <c r="B36" s="815" t="s">
        <v>431</v>
      </c>
      <c r="C36" s="830" t="s">
        <v>431</v>
      </c>
      <c r="D36" s="838" t="s">
        <v>1552</v>
      </c>
      <c r="E36" s="837">
        <v>92</v>
      </c>
      <c r="F36" s="836">
        <v>538</v>
      </c>
      <c r="G36" s="831" t="s">
        <v>1551</v>
      </c>
      <c r="H36" s="815">
        <v>28</v>
      </c>
      <c r="I36" s="830">
        <v>414</v>
      </c>
      <c r="J36" s="831" t="s">
        <v>1550</v>
      </c>
      <c r="K36" s="815">
        <v>295</v>
      </c>
      <c r="L36" s="830">
        <v>597</v>
      </c>
      <c r="M36" s="831" t="s">
        <v>1549</v>
      </c>
      <c r="N36" s="815">
        <v>46</v>
      </c>
      <c r="O36" s="830">
        <v>875</v>
      </c>
      <c r="P36" s="829" t="s">
        <v>431</v>
      </c>
      <c r="Q36" s="815" t="s">
        <v>431</v>
      </c>
      <c r="R36" s="815" t="s">
        <v>431</v>
      </c>
    </row>
    <row r="37" spans="1:18" s="821" customFormat="1" ht="18" customHeight="1">
      <c r="A37" s="838" t="s">
        <v>1548</v>
      </c>
      <c r="B37" s="837">
        <v>264</v>
      </c>
      <c r="C37" s="836">
        <v>1667</v>
      </c>
      <c r="D37" s="831" t="s">
        <v>1156</v>
      </c>
      <c r="E37" s="815" t="s">
        <v>432</v>
      </c>
      <c r="F37" s="830" t="s">
        <v>432</v>
      </c>
      <c r="G37" s="874" t="s">
        <v>431</v>
      </c>
      <c r="H37" s="815" t="s">
        <v>431</v>
      </c>
      <c r="I37" s="830" t="s">
        <v>431</v>
      </c>
      <c r="J37" s="831" t="s">
        <v>1547</v>
      </c>
      <c r="K37" s="815">
        <v>441</v>
      </c>
      <c r="L37" s="830">
        <v>1280</v>
      </c>
      <c r="M37" s="831" t="s">
        <v>1546</v>
      </c>
      <c r="N37" s="815">
        <v>13</v>
      </c>
      <c r="O37" s="830">
        <v>133</v>
      </c>
      <c r="P37" s="829" t="s">
        <v>431</v>
      </c>
      <c r="Q37" s="815" t="s">
        <v>431</v>
      </c>
      <c r="R37" s="815" t="s">
        <v>431</v>
      </c>
    </row>
    <row r="38" spans="1:18" s="821" customFormat="1" ht="18" customHeight="1">
      <c r="A38" s="831" t="s">
        <v>1156</v>
      </c>
      <c r="B38" s="815">
        <v>7</v>
      </c>
      <c r="C38" s="830">
        <v>23</v>
      </c>
      <c r="D38" s="831" t="s">
        <v>1545</v>
      </c>
      <c r="E38" s="815">
        <v>60</v>
      </c>
      <c r="F38" s="830">
        <v>329</v>
      </c>
      <c r="G38" s="838" t="s">
        <v>1544</v>
      </c>
      <c r="H38" s="837">
        <v>478</v>
      </c>
      <c r="I38" s="836">
        <v>2464</v>
      </c>
      <c r="J38" s="831" t="s">
        <v>1543</v>
      </c>
      <c r="K38" s="815">
        <v>31</v>
      </c>
      <c r="L38" s="830">
        <v>103</v>
      </c>
      <c r="M38" s="831" t="s">
        <v>431</v>
      </c>
      <c r="N38" s="815" t="s">
        <v>431</v>
      </c>
      <c r="O38" s="830" t="s">
        <v>431</v>
      </c>
      <c r="P38" s="829" t="s">
        <v>431</v>
      </c>
      <c r="Q38" s="815" t="s">
        <v>431</v>
      </c>
      <c r="R38" s="815" t="s">
        <v>431</v>
      </c>
    </row>
    <row r="39" spans="1:18" s="821" customFormat="1" ht="18" customHeight="1">
      <c r="A39" s="831" t="s">
        <v>1542</v>
      </c>
      <c r="B39" s="815">
        <v>72</v>
      </c>
      <c r="C39" s="830">
        <v>494</v>
      </c>
      <c r="D39" s="831" t="s">
        <v>1541</v>
      </c>
      <c r="E39" s="815">
        <v>14</v>
      </c>
      <c r="F39" s="830">
        <v>129</v>
      </c>
      <c r="G39" s="838" t="s">
        <v>1540</v>
      </c>
      <c r="H39" s="837">
        <v>5</v>
      </c>
      <c r="I39" s="836">
        <v>384</v>
      </c>
      <c r="J39" s="831" t="s">
        <v>1539</v>
      </c>
      <c r="K39" s="815">
        <v>3</v>
      </c>
      <c r="L39" s="830">
        <v>47</v>
      </c>
      <c r="M39" s="838" t="s">
        <v>1538</v>
      </c>
      <c r="N39" s="837">
        <v>49</v>
      </c>
      <c r="O39" s="836">
        <v>486</v>
      </c>
      <c r="P39" s="829" t="s">
        <v>431</v>
      </c>
      <c r="Q39" s="815" t="s">
        <v>431</v>
      </c>
      <c r="R39" s="815" t="s">
        <v>431</v>
      </c>
    </row>
    <row r="40" spans="1:18" s="821" customFormat="1" ht="18" customHeight="1">
      <c r="A40" s="831" t="s">
        <v>1537</v>
      </c>
      <c r="B40" s="815">
        <v>71</v>
      </c>
      <c r="C40" s="830">
        <v>460</v>
      </c>
      <c r="D40" s="831" t="s">
        <v>1536</v>
      </c>
      <c r="E40" s="815">
        <v>18</v>
      </c>
      <c r="F40" s="830">
        <v>80</v>
      </c>
      <c r="G40" s="831" t="s">
        <v>1156</v>
      </c>
      <c r="H40" s="815" t="s">
        <v>432</v>
      </c>
      <c r="I40" s="830" t="s">
        <v>432</v>
      </c>
      <c r="J40" s="831" t="s">
        <v>1535</v>
      </c>
      <c r="K40" s="815">
        <v>75</v>
      </c>
      <c r="L40" s="830">
        <v>237</v>
      </c>
      <c r="M40" s="838" t="s">
        <v>1528</v>
      </c>
      <c r="N40" s="837">
        <v>44</v>
      </c>
      <c r="O40" s="836">
        <v>321</v>
      </c>
      <c r="P40" s="829" t="s">
        <v>431</v>
      </c>
      <c r="Q40" s="815" t="s">
        <v>431</v>
      </c>
      <c r="R40" s="815" t="s">
        <v>431</v>
      </c>
    </row>
    <row r="41" spans="1:18" s="821" customFormat="1" ht="18" customHeight="1">
      <c r="A41" s="831" t="s">
        <v>1534</v>
      </c>
      <c r="B41" s="815">
        <v>13</v>
      </c>
      <c r="C41" s="830">
        <v>104</v>
      </c>
      <c r="D41" s="831" t="s">
        <v>431</v>
      </c>
      <c r="E41" s="815" t="s">
        <v>431</v>
      </c>
      <c r="F41" s="830" t="s">
        <v>431</v>
      </c>
      <c r="G41" s="831" t="s">
        <v>1533</v>
      </c>
      <c r="H41" s="815">
        <v>4</v>
      </c>
      <c r="I41" s="830">
        <v>379</v>
      </c>
      <c r="J41" s="874" t="s">
        <v>431</v>
      </c>
      <c r="K41" s="815" t="s">
        <v>431</v>
      </c>
      <c r="L41" s="830" t="s">
        <v>431</v>
      </c>
      <c r="M41" s="831" t="s">
        <v>1156</v>
      </c>
      <c r="N41" s="815" t="s">
        <v>432</v>
      </c>
      <c r="O41" s="830" t="s">
        <v>432</v>
      </c>
      <c r="P41" s="829" t="s">
        <v>431</v>
      </c>
      <c r="Q41" s="815" t="s">
        <v>431</v>
      </c>
      <c r="R41" s="815" t="s">
        <v>431</v>
      </c>
    </row>
    <row r="42" spans="1:18" s="821" customFormat="1" ht="18" customHeight="1">
      <c r="A42" s="831" t="s">
        <v>1532</v>
      </c>
      <c r="B42" s="815">
        <v>35</v>
      </c>
      <c r="C42" s="830">
        <v>229</v>
      </c>
      <c r="D42" s="838" t="s">
        <v>1531</v>
      </c>
      <c r="E42" s="837">
        <v>184</v>
      </c>
      <c r="F42" s="836">
        <v>2754</v>
      </c>
      <c r="G42" s="831" t="s">
        <v>1530</v>
      </c>
      <c r="H42" s="815">
        <v>1</v>
      </c>
      <c r="I42" s="830">
        <v>5</v>
      </c>
      <c r="J42" s="838" t="s">
        <v>1529</v>
      </c>
      <c r="K42" s="837">
        <v>175</v>
      </c>
      <c r="L42" s="836">
        <v>641</v>
      </c>
      <c r="M42" s="831" t="s">
        <v>1528</v>
      </c>
      <c r="N42" s="815">
        <v>43</v>
      </c>
      <c r="O42" s="830">
        <v>310</v>
      </c>
      <c r="P42" s="829" t="s">
        <v>431</v>
      </c>
      <c r="Q42" s="815" t="s">
        <v>431</v>
      </c>
      <c r="R42" s="815" t="s">
        <v>431</v>
      </c>
    </row>
    <row r="43" spans="1:18" s="821" customFormat="1" ht="18" customHeight="1">
      <c r="A43" s="831" t="s">
        <v>1527</v>
      </c>
      <c r="B43" s="815">
        <v>20</v>
      </c>
      <c r="C43" s="830">
        <v>98</v>
      </c>
      <c r="D43" s="838" t="s">
        <v>1526</v>
      </c>
      <c r="E43" s="837">
        <v>26</v>
      </c>
      <c r="F43" s="836">
        <v>826</v>
      </c>
      <c r="G43" s="874" t="s">
        <v>431</v>
      </c>
      <c r="H43" s="815" t="s">
        <v>431</v>
      </c>
      <c r="I43" s="830" t="s">
        <v>431</v>
      </c>
      <c r="J43" s="831" t="s">
        <v>1156</v>
      </c>
      <c r="K43" s="815">
        <v>2</v>
      </c>
      <c r="L43" s="830">
        <v>7</v>
      </c>
      <c r="M43" s="831" t="s">
        <v>1525</v>
      </c>
      <c r="N43" s="815">
        <v>1</v>
      </c>
      <c r="O43" s="830">
        <v>11</v>
      </c>
      <c r="P43" s="829" t="s">
        <v>431</v>
      </c>
      <c r="Q43" s="815" t="s">
        <v>431</v>
      </c>
      <c r="R43" s="815" t="s">
        <v>431</v>
      </c>
    </row>
    <row r="44" spans="1:18" s="821" customFormat="1" ht="18" customHeight="1">
      <c r="A44" s="831" t="s">
        <v>1524</v>
      </c>
      <c r="B44" s="815">
        <v>46</v>
      </c>
      <c r="C44" s="830">
        <v>259</v>
      </c>
      <c r="D44" s="831" t="s">
        <v>1156</v>
      </c>
      <c r="E44" s="815" t="s">
        <v>432</v>
      </c>
      <c r="F44" s="830" t="s">
        <v>432</v>
      </c>
      <c r="G44" s="838" t="s">
        <v>1523</v>
      </c>
      <c r="H44" s="837">
        <v>262</v>
      </c>
      <c r="I44" s="836">
        <v>988</v>
      </c>
      <c r="J44" s="831" t="s">
        <v>1522</v>
      </c>
      <c r="K44" s="815">
        <v>14</v>
      </c>
      <c r="L44" s="830">
        <v>65</v>
      </c>
      <c r="M44" s="874" t="s">
        <v>431</v>
      </c>
      <c r="N44" s="815" t="s">
        <v>431</v>
      </c>
      <c r="O44" s="830" t="s">
        <v>431</v>
      </c>
      <c r="P44" s="829" t="s">
        <v>431</v>
      </c>
      <c r="Q44" s="815" t="s">
        <v>431</v>
      </c>
      <c r="R44" s="815" t="s">
        <v>431</v>
      </c>
    </row>
    <row r="45" spans="1:18" s="821" customFormat="1" ht="18" customHeight="1">
      <c r="A45" s="874" t="s">
        <v>431</v>
      </c>
      <c r="B45" s="815" t="s">
        <v>431</v>
      </c>
      <c r="C45" s="830" t="s">
        <v>431</v>
      </c>
      <c r="D45" s="831" t="s">
        <v>1521</v>
      </c>
      <c r="E45" s="815" t="s">
        <v>432</v>
      </c>
      <c r="F45" s="830" t="s">
        <v>432</v>
      </c>
      <c r="G45" s="831" t="s">
        <v>1156</v>
      </c>
      <c r="H45" s="815">
        <v>1</v>
      </c>
      <c r="I45" s="830">
        <v>1</v>
      </c>
      <c r="J45" s="831" t="s">
        <v>1520</v>
      </c>
      <c r="K45" s="815">
        <v>31</v>
      </c>
      <c r="L45" s="830">
        <v>82</v>
      </c>
      <c r="M45" s="838" t="s">
        <v>1519</v>
      </c>
      <c r="N45" s="837">
        <v>5</v>
      </c>
      <c r="O45" s="836">
        <v>165</v>
      </c>
      <c r="P45" s="829" t="s">
        <v>431</v>
      </c>
      <c r="Q45" s="815" t="s">
        <v>431</v>
      </c>
      <c r="R45" s="815" t="s">
        <v>431</v>
      </c>
    </row>
    <row r="46" spans="1:18" s="821" customFormat="1" ht="18" customHeight="1">
      <c r="A46" s="838" t="s">
        <v>1518</v>
      </c>
      <c r="B46" s="837">
        <v>225</v>
      </c>
      <c r="C46" s="836">
        <v>1418</v>
      </c>
      <c r="D46" s="831" t="s">
        <v>1517</v>
      </c>
      <c r="E46" s="815">
        <v>26</v>
      </c>
      <c r="F46" s="830">
        <v>826</v>
      </c>
      <c r="G46" s="831" t="s">
        <v>1516</v>
      </c>
      <c r="H46" s="815">
        <v>5</v>
      </c>
      <c r="I46" s="830">
        <v>9</v>
      </c>
      <c r="J46" s="831" t="s">
        <v>1515</v>
      </c>
      <c r="K46" s="815">
        <v>25</v>
      </c>
      <c r="L46" s="830">
        <v>58</v>
      </c>
      <c r="M46" s="831" t="s">
        <v>1156</v>
      </c>
      <c r="N46" s="815" t="s">
        <v>432</v>
      </c>
      <c r="O46" s="830" t="s">
        <v>432</v>
      </c>
      <c r="P46" s="829" t="s">
        <v>431</v>
      </c>
      <c r="Q46" s="815" t="s">
        <v>431</v>
      </c>
      <c r="R46" s="815" t="s">
        <v>431</v>
      </c>
    </row>
    <row r="47" spans="1:18" s="821" customFormat="1" ht="18" customHeight="1">
      <c r="A47" s="831" t="s">
        <v>1156</v>
      </c>
      <c r="B47" s="815">
        <v>1</v>
      </c>
      <c r="C47" s="830">
        <v>10</v>
      </c>
      <c r="D47" s="874" t="s">
        <v>431</v>
      </c>
      <c r="E47" s="815" t="s">
        <v>431</v>
      </c>
      <c r="F47" s="830" t="s">
        <v>431</v>
      </c>
      <c r="G47" s="831" t="s">
        <v>1514</v>
      </c>
      <c r="H47" s="815">
        <v>31</v>
      </c>
      <c r="I47" s="830">
        <v>89</v>
      </c>
      <c r="J47" s="831" t="s">
        <v>1513</v>
      </c>
      <c r="K47" s="815" t="s">
        <v>432</v>
      </c>
      <c r="L47" s="830" t="s">
        <v>432</v>
      </c>
      <c r="M47" s="831" t="s">
        <v>1512</v>
      </c>
      <c r="N47" s="815">
        <v>5</v>
      </c>
      <c r="O47" s="830">
        <v>165</v>
      </c>
      <c r="P47" s="829" t="s">
        <v>431</v>
      </c>
      <c r="Q47" s="815" t="s">
        <v>431</v>
      </c>
      <c r="R47" s="815" t="s">
        <v>431</v>
      </c>
    </row>
    <row r="48" spans="1:18" s="821" customFormat="1" ht="18" customHeight="1">
      <c r="A48" s="831" t="s">
        <v>1511</v>
      </c>
      <c r="B48" s="815">
        <v>82</v>
      </c>
      <c r="C48" s="830">
        <v>437</v>
      </c>
      <c r="D48" s="838" t="s">
        <v>1510</v>
      </c>
      <c r="E48" s="837">
        <v>50</v>
      </c>
      <c r="F48" s="836">
        <v>912</v>
      </c>
      <c r="G48" s="831" t="s">
        <v>1509</v>
      </c>
      <c r="H48" s="815">
        <v>5</v>
      </c>
      <c r="I48" s="830">
        <v>6</v>
      </c>
      <c r="J48" s="831" t="s">
        <v>1508</v>
      </c>
      <c r="K48" s="815">
        <v>39</v>
      </c>
      <c r="L48" s="830">
        <v>184</v>
      </c>
      <c r="M48" s="831" t="s">
        <v>1507</v>
      </c>
      <c r="N48" s="815" t="s">
        <v>432</v>
      </c>
      <c r="O48" s="830" t="s">
        <v>432</v>
      </c>
      <c r="P48" s="829" t="s">
        <v>431</v>
      </c>
      <c r="Q48" s="815" t="s">
        <v>431</v>
      </c>
      <c r="R48" s="815" t="s">
        <v>431</v>
      </c>
    </row>
    <row r="49" spans="1:18" s="821" customFormat="1" ht="18" customHeight="1">
      <c r="A49" s="831" t="s">
        <v>1506</v>
      </c>
      <c r="B49" s="815">
        <v>59</v>
      </c>
      <c r="C49" s="830">
        <v>466</v>
      </c>
      <c r="D49" s="831" t="s">
        <v>1156</v>
      </c>
      <c r="E49" s="815" t="s">
        <v>432</v>
      </c>
      <c r="F49" s="830" t="s">
        <v>432</v>
      </c>
      <c r="G49" s="831" t="s">
        <v>1505</v>
      </c>
      <c r="H49" s="815">
        <v>110</v>
      </c>
      <c r="I49" s="830">
        <v>495</v>
      </c>
      <c r="J49" s="831" t="s">
        <v>1504</v>
      </c>
      <c r="K49" s="815">
        <v>64</v>
      </c>
      <c r="L49" s="830">
        <v>245</v>
      </c>
      <c r="M49" s="874" t="s">
        <v>431</v>
      </c>
      <c r="N49" s="815" t="s">
        <v>431</v>
      </c>
      <c r="O49" s="830" t="s">
        <v>431</v>
      </c>
      <c r="P49" s="829" t="s">
        <v>431</v>
      </c>
      <c r="Q49" s="815" t="s">
        <v>431</v>
      </c>
      <c r="R49" s="815" t="s">
        <v>431</v>
      </c>
    </row>
    <row r="50" spans="1:18" s="821" customFormat="1" ht="18" customHeight="1">
      <c r="A50" s="831" t="s">
        <v>1503</v>
      </c>
      <c r="B50" s="815">
        <v>58</v>
      </c>
      <c r="C50" s="830">
        <v>391</v>
      </c>
      <c r="D50" s="831" t="s">
        <v>1502</v>
      </c>
      <c r="E50" s="815">
        <v>50</v>
      </c>
      <c r="F50" s="830">
        <v>912</v>
      </c>
      <c r="G50" s="831" t="s">
        <v>1501</v>
      </c>
      <c r="H50" s="815">
        <v>14</v>
      </c>
      <c r="I50" s="830">
        <v>55</v>
      </c>
      <c r="J50" s="874" t="s">
        <v>431</v>
      </c>
      <c r="K50" s="815" t="s">
        <v>431</v>
      </c>
      <c r="L50" s="830" t="s">
        <v>431</v>
      </c>
      <c r="M50" s="838" t="s">
        <v>1500</v>
      </c>
      <c r="N50" s="837">
        <v>663</v>
      </c>
      <c r="O50" s="836">
        <v>6538</v>
      </c>
      <c r="P50" s="829" t="s">
        <v>431</v>
      </c>
      <c r="Q50" s="815" t="s">
        <v>431</v>
      </c>
      <c r="R50" s="815" t="s">
        <v>431</v>
      </c>
    </row>
    <row r="51" spans="1:18" s="821" customFormat="1" ht="18" customHeight="1">
      <c r="A51" s="831" t="s">
        <v>1499</v>
      </c>
      <c r="B51" s="815">
        <v>25</v>
      </c>
      <c r="C51" s="830">
        <v>114</v>
      </c>
      <c r="D51" s="831" t="s">
        <v>1498</v>
      </c>
      <c r="E51" s="815" t="s">
        <v>432</v>
      </c>
      <c r="F51" s="830" t="s">
        <v>432</v>
      </c>
      <c r="G51" s="831" t="s">
        <v>1497</v>
      </c>
      <c r="H51" s="815">
        <v>23</v>
      </c>
      <c r="I51" s="830">
        <v>35</v>
      </c>
      <c r="J51" s="838" t="s">
        <v>1496</v>
      </c>
      <c r="K51" s="837">
        <v>156</v>
      </c>
      <c r="L51" s="836">
        <v>2413</v>
      </c>
      <c r="M51" s="838" t="s">
        <v>1495</v>
      </c>
      <c r="N51" s="837">
        <v>40</v>
      </c>
      <c r="O51" s="836">
        <v>408</v>
      </c>
      <c r="P51" s="829" t="s">
        <v>431</v>
      </c>
      <c r="Q51" s="815" t="s">
        <v>431</v>
      </c>
      <c r="R51" s="815" t="s">
        <v>431</v>
      </c>
    </row>
    <row r="52" spans="1:18" s="821" customFormat="1" ht="18" customHeight="1">
      <c r="A52" s="875" t="s">
        <v>431</v>
      </c>
      <c r="B52" s="834" t="s">
        <v>431</v>
      </c>
      <c r="C52" s="833" t="s">
        <v>431</v>
      </c>
      <c r="D52" s="874" t="s">
        <v>431</v>
      </c>
      <c r="E52" s="815" t="s">
        <v>431</v>
      </c>
      <c r="F52" s="830" t="s">
        <v>431</v>
      </c>
      <c r="G52" s="831" t="s">
        <v>1494</v>
      </c>
      <c r="H52" s="815">
        <v>5</v>
      </c>
      <c r="I52" s="830">
        <v>7</v>
      </c>
      <c r="J52" s="831" t="s">
        <v>1156</v>
      </c>
      <c r="K52" s="815">
        <v>5</v>
      </c>
      <c r="L52" s="830">
        <v>52</v>
      </c>
      <c r="M52" s="831" t="s">
        <v>1493</v>
      </c>
      <c r="N52" s="815">
        <v>15</v>
      </c>
      <c r="O52" s="830">
        <v>75</v>
      </c>
      <c r="P52" s="829" t="s">
        <v>431</v>
      </c>
      <c r="Q52" s="815" t="s">
        <v>431</v>
      </c>
      <c r="R52" s="815" t="s">
        <v>431</v>
      </c>
    </row>
    <row r="53" spans="1:18" s="821" customFormat="1" ht="18" customHeight="1">
      <c r="A53" s="838" t="s">
        <v>1492</v>
      </c>
      <c r="B53" s="837">
        <v>330</v>
      </c>
      <c r="C53" s="836">
        <v>3216</v>
      </c>
      <c r="D53" s="838" t="s">
        <v>1491</v>
      </c>
      <c r="E53" s="837">
        <v>19</v>
      </c>
      <c r="F53" s="836">
        <v>43</v>
      </c>
      <c r="G53" s="831" t="s">
        <v>1490</v>
      </c>
      <c r="H53" s="815">
        <v>24</v>
      </c>
      <c r="I53" s="830">
        <v>135</v>
      </c>
      <c r="J53" s="831" t="s">
        <v>1489</v>
      </c>
      <c r="K53" s="815">
        <v>1</v>
      </c>
      <c r="L53" s="830">
        <v>95</v>
      </c>
      <c r="M53" s="831" t="s">
        <v>1488</v>
      </c>
      <c r="N53" s="815">
        <v>8</v>
      </c>
      <c r="O53" s="830">
        <v>246</v>
      </c>
      <c r="P53" s="829" t="s">
        <v>431</v>
      </c>
      <c r="Q53" s="815" t="s">
        <v>431</v>
      </c>
      <c r="R53" s="815" t="s">
        <v>431</v>
      </c>
    </row>
    <row r="54" spans="1:18" s="821" customFormat="1" ht="18" customHeight="1">
      <c r="A54" s="831" t="s">
        <v>1156</v>
      </c>
      <c r="B54" s="815">
        <v>5</v>
      </c>
      <c r="C54" s="830">
        <v>45</v>
      </c>
      <c r="D54" s="831" t="s">
        <v>1156</v>
      </c>
      <c r="E54" s="815" t="s">
        <v>432</v>
      </c>
      <c r="F54" s="830" t="s">
        <v>432</v>
      </c>
      <c r="G54" s="831" t="s">
        <v>1487</v>
      </c>
      <c r="H54" s="815">
        <v>44</v>
      </c>
      <c r="I54" s="830">
        <v>156</v>
      </c>
      <c r="J54" s="831" t="s">
        <v>1486</v>
      </c>
      <c r="K54" s="815">
        <v>7</v>
      </c>
      <c r="L54" s="830">
        <v>13</v>
      </c>
      <c r="M54" s="831" t="s">
        <v>1485</v>
      </c>
      <c r="N54" s="815" t="s">
        <v>432</v>
      </c>
      <c r="O54" s="830" t="s">
        <v>432</v>
      </c>
      <c r="P54" s="829" t="s">
        <v>431</v>
      </c>
      <c r="Q54" s="815" t="s">
        <v>431</v>
      </c>
      <c r="R54" s="815" t="s">
        <v>431</v>
      </c>
    </row>
    <row r="55" spans="1:18" s="821" customFormat="1" ht="18" customHeight="1">
      <c r="A55" s="831" t="s">
        <v>1484</v>
      </c>
      <c r="B55" s="815">
        <v>38</v>
      </c>
      <c r="C55" s="830">
        <v>179</v>
      </c>
      <c r="D55" s="831" t="s">
        <v>1483</v>
      </c>
      <c r="E55" s="815">
        <v>1</v>
      </c>
      <c r="F55" s="830">
        <v>2</v>
      </c>
      <c r="G55" s="831" t="s">
        <v>431</v>
      </c>
      <c r="H55" s="815" t="s">
        <v>431</v>
      </c>
      <c r="I55" s="830" t="s">
        <v>431</v>
      </c>
      <c r="J55" s="831" t="s">
        <v>1482</v>
      </c>
      <c r="K55" s="815" t="s">
        <v>432</v>
      </c>
      <c r="L55" s="830" t="s">
        <v>432</v>
      </c>
      <c r="M55" s="831" t="s">
        <v>1481</v>
      </c>
      <c r="N55" s="815">
        <v>1</v>
      </c>
      <c r="O55" s="830">
        <v>9</v>
      </c>
      <c r="P55" s="829" t="s">
        <v>431</v>
      </c>
      <c r="Q55" s="815" t="s">
        <v>431</v>
      </c>
      <c r="R55" s="815" t="s">
        <v>431</v>
      </c>
    </row>
    <row r="56" spans="1:18" s="821" customFormat="1" ht="18" customHeight="1">
      <c r="A56" s="831" t="s">
        <v>1480</v>
      </c>
      <c r="B56" s="815">
        <v>38</v>
      </c>
      <c r="C56" s="830">
        <v>357</v>
      </c>
      <c r="D56" s="831" t="s">
        <v>1479</v>
      </c>
      <c r="E56" s="815">
        <v>18</v>
      </c>
      <c r="F56" s="830">
        <v>41</v>
      </c>
      <c r="G56" s="838" t="s">
        <v>1471</v>
      </c>
      <c r="H56" s="837">
        <v>20</v>
      </c>
      <c r="I56" s="836">
        <v>78</v>
      </c>
      <c r="J56" s="831" t="s">
        <v>1478</v>
      </c>
      <c r="K56" s="815">
        <v>34</v>
      </c>
      <c r="L56" s="830">
        <v>747</v>
      </c>
      <c r="M56" s="831" t="s">
        <v>1477</v>
      </c>
      <c r="N56" s="815">
        <v>16</v>
      </c>
      <c r="O56" s="830">
        <v>78</v>
      </c>
      <c r="P56" s="829" t="s">
        <v>431</v>
      </c>
      <c r="Q56" s="815" t="s">
        <v>431</v>
      </c>
      <c r="R56" s="815" t="s">
        <v>431</v>
      </c>
    </row>
    <row r="57" spans="1:18" s="821" customFormat="1" ht="18" customHeight="1">
      <c r="A57" s="831" t="s">
        <v>1476</v>
      </c>
      <c r="B57" s="815">
        <v>23</v>
      </c>
      <c r="C57" s="830">
        <v>109</v>
      </c>
      <c r="D57" s="831" t="s">
        <v>1475</v>
      </c>
      <c r="E57" s="815" t="s">
        <v>432</v>
      </c>
      <c r="F57" s="830" t="s">
        <v>432</v>
      </c>
      <c r="G57" s="831" t="s">
        <v>1156</v>
      </c>
      <c r="H57" s="815" t="s">
        <v>432</v>
      </c>
      <c r="I57" s="830" t="s">
        <v>432</v>
      </c>
      <c r="J57" s="831" t="s">
        <v>1474</v>
      </c>
      <c r="K57" s="815">
        <v>4</v>
      </c>
      <c r="L57" s="830">
        <v>47</v>
      </c>
      <c r="M57" s="840" t="s">
        <v>431</v>
      </c>
      <c r="N57" s="834" t="s">
        <v>431</v>
      </c>
      <c r="O57" s="833" t="s">
        <v>431</v>
      </c>
      <c r="P57" s="829" t="s">
        <v>431</v>
      </c>
      <c r="Q57" s="815" t="s">
        <v>431</v>
      </c>
      <c r="R57" s="815" t="s">
        <v>431</v>
      </c>
    </row>
    <row r="58" spans="1:18" s="821" customFormat="1" ht="18" customHeight="1">
      <c r="A58" s="831" t="s">
        <v>1473</v>
      </c>
      <c r="B58" s="815">
        <v>226</v>
      </c>
      <c r="C58" s="830">
        <v>2526</v>
      </c>
      <c r="D58" s="831" t="s">
        <v>1472</v>
      </c>
      <c r="E58" s="815" t="s">
        <v>432</v>
      </c>
      <c r="F58" s="830" t="s">
        <v>432</v>
      </c>
      <c r="G58" s="831" t="s">
        <v>1471</v>
      </c>
      <c r="H58" s="815">
        <v>20</v>
      </c>
      <c r="I58" s="830">
        <v>78</v>
      </c>
      <c r="J58" s="831" t="s">
        <v>1470</v>
      </c>
      <c r="K58" s="815">
        <v>67</v>
      </c>
      <c r="L58" s="830">
        <v>1019</v>
      </c>
      <c r="M58" s="838" t="s">
        <v>1469</v>
      </c>
      <c r="N58" s="837">
        <v>184</v>
      </c>
      <c r="O58" s="836">
        <v>629</v>
      </c>
      <c r="P58" s="829" t="s">
        <v>431</v>
      </c>
      <c r="Q58" s="815" t="s">
        <v>431</v>
      </c>
      <c r="R58" s="815" t="s">
        <v>431</v>
      </c>
    </row>
    <row r="59" spans="1:18" s="821" customFormat="1" ht="18" customHeight="1">
      <c r="A59" s="874" t="s">
        <v>431</v>
      </c>
      <c r="B59" s="815" t="s">
        <v>431</v>
      </c>
      <c r="C59" s="830" t="s">
        <v>431</v>
      </c>
      <c r="D59" s="874" t="s">
        <v>431</v>
      </c>
      <c r="E59" s="815" t="s">
        <v>431</v>
      </c>
      <c r="F59" s="830" t="s">
        <v>431</v>
      </c>
      <c r="G59" s="874" t="s">
        <v>431</v>
      </c>
      <c r="H59" s="815" t="s">
        <v>431</v>
      </c>
      <c r="I59" s="830" t="s">
        <v>431</v>
      </c>
      <c r="J59" s="831" t="s">
        <v>1468</v>
      </c>
      <c r="K59" s="815">
        <v>38</v>
      </c>
      <c r="L59" s="830">
        <v>440</v>
      </c>
      <c r="M59" s="831" t="s">
        <v>1467</v>
      </c>
      <c r="N59" s="815">
        <v>27</v>
      </c>
      <c r="O59" s="830">
        <v>80</v>
      </c>
      <c r="P59" s="829" t="s">
        <v>431</v>
      </c>
      <c r="Q59" s="815" t="s">
        <v>431</v>
      </c>
      <c r="R59" s="815" t="s">
        <v>431</v>
      </c>
    </row>
    <row r="60" spans="1:18" s="821" customFormat="1" ht="18" customHeight="1">
      <c r="A60" s="838" t="s">
        <v>1466</v>
      </c>
      <c r="B60" s="837">
        <v>9</v>
      </c>
      <c r="C60" s="836">
        <v>1434</v>
      </c>
      <c r="D60" s="838" t="s">
        <v>1465</v>
      </c>
      <c r="E60" s="837">
        <v>7</v>
      </c>
      <c r="F60" s="836">
        <v>66</v>
      </c>
      <c r="G60" s="838" t="s">
        <v>1464</v>
      </c>
      <c r="H60" s="837">
        <v>191</v>
      </c>
      <c r="I60" s="836">
        <v>1014</v>
      </c>
      <c r="J60" s="875" t="s">
        <v>431</v>
      </c>
      <c r="K60" s="815" t="s">
        <v>431</v>
      </c>
      <c r="L60" s="830" t="s">
        <v>431</v>
      </c>
      <c r="M60" s="831" t="s">
        <v>1463</v>
      </c>
      <c r="N60" s="815">
        <v>110</v>
      </c>
      <c r="O60" s="830">
        <v>407</v>
      </c>
      <c r="P60" s="829" t="s">
        <v>431</v>
      </c>
      <c r="Q60" s="815" t="s">
        <v>431</v>
      </c>
      <c r="R60" s="815" t="s">
        <v>431</v>
      </c>
    </row>
    <row r="61" spans="1:18" s="821" customFormat="1" ht="18" customHeight="1">
      <c r="A61" s="831" t="s">
        <v>1156</v>
      </c>
      <c r="B61" s="815" t="s">
        <v>432</v>
      </c>
      <c r="C61" s="830" t="s">
        <v>432</v>
      </c>
      <c r="D61" s="831" t="s">
        <v>1156</v>
      </c>
      <c r="E61" s="815" t="s">
        <v>432</v>
      </c>
      <c r="F61" s="830" t="s">
        <v>432</v>
      </c>
      <c r="G61" s="831" t="s">
        <v>1156</v>
      </c>
      <c r="H61" s="815">
        <v>2</v>
      </c>
      <c r="I61" s="830">
        <v>7</v>
      </c>
      <c r="J61" s="838" t="s">
        <v>1462</v>
      </c>
      <c r="K61" s="837">
        <v>368</v>
      </c>
      <c r="L61" s="836">
        <v>4232</v>
      </c>
      <c r="M61" s="831" t="s">
        <v>1461</v>
      </c>
      <c r="N61" s="815">
        <v>11</v>
      </c>
      <c r="O61" s="830">
        <v>33</v>
      </c>
      <c r="P61" s="829" t="s">
        <v>431</v>
      </c>
      <c r="Q61" s="815" t="s">
        <v>431</v>
      </c>
      <c r="R61" s="815" t="s">
        <v>431</v>
      </c>
    </row>
    <row r="62" spans="1:18" s="821" customFormat="1" ht="18" customHeight="1">
      <c r="A62" s="831" t="s">
        <v>1460</v>
      </c>
      <c r="B62" s="815">
        <v>6</v>
      </c>
      <c r="C62" s="830">
        <v>1380</v>
      </c>
      <c r="D62" s="831" t="s">
        <v>1459</v>
      </c>
      <c r="E62" s="815">
        <v>7</v>
      </c>
      <c r="F62" s="830">
        <v>66</v>
      </c>
      <c r="G62" s="831" t="s">
        <v>1458</v>
      </c>
      <c r="H62" s="815">
        <v>24</v>
      </c>
      <c r="I62" s="830">
        <v>133</v>
      </c>
      <c r="J62" s="838" t="s">
        <v>1457</v>
      </c>
      <c r="K62" s="837">
        <v>48</v>
      </c>
      <c r="L62" s="836">
        <v>2269</v>
      </c>
      <c r="M62" s="831" t="s">
        <v>1456</v>
      </c>
      <c r="N62" s="815">
        <v>36</v>
      </c>
      <c r="O62" s="830">
        <v>109</v>
      </c>
      <c r="P62" s="829" t="s">
        <v>431</v>
      </c>
      <c r="Q62" s="815" t="s">
        <v>431</v>
      </c>
      <c r="R62" s="815" t="s">
        <v>431</v>
      </c>
    </row>
    <row r="63" spans="1:18" s="821" customFormat="1" ht="18" customHeight="1">
      <c r="A63" s="831" t="s">
        <v>1455</v>
      </c>
      <c r="B63" s="815">
        <v>3</v>
      </c>
      <c r="C63" s="830">
        <v>54</v>
      </c>
      <c r="D63" s="831" t="s">
        <v>1454</v>
      </c>
      <c r="E63" s="815" t="s">
        <v>432</v>
      </c>
      <c r="F63" s="830" t="s">
        <v>432</v>
      </c>
      <c r="G63" s="831" t="s">
        <v>1453</v>
      </c>
      <c r="H63" s="815">
        <v>91</v>
      </c>
      <c r="I63" s="830">
        <v>351</v>
      </c>
      <c r="J63" s="831" t="s">
        <v>1156</v>
      </c>
      <c r="K63" s="815">
        <v>2</v>
      </c>
      <c r="L63" s="830">
        <v>42</v>
      </c>
      <c r="M63" s="874" t="s">
        <v>431</v>
      </c>
      <c r="N63" s="815" t="s">
        <v>431</v>
      </c>
      <c r="O63" s="830" t="s">
        <v>431</v>
      </c>
      <c r="P63" s="829" t="s">
        <v>431</v>
      </c>
      <c r="Q63" s="815" t="s">
        <v>431</v>
      </c>
      <c r="R63" s="815" t="s">
        <v>431</v>
      </c>
    </row>
    <row r="64" spans="1:18" s="821" customFormat="1" ht="18" customHeight="1">
      <c r="A64" s="874" t="s">
        <v>431</v>
      </c>
      <c r="B64" s="815" t="s">
        <v>431</v>
      </c>
      <c r="C64" s="830" t="s">
        <v>431</v>
      </c>
      <c r="D64" s="875" t="s">
        <v>431</v>
      </c>
      <c r="E64" s="834" t="s">
        <v>431</v>
      </c>
      <c r="F64" s="833" t="s">
        <v>431</v>
      </c>
      <c r="G64" s="831" t="s">
        <v>1452</v>
      </c>
      <c r="H64" s="815">
        <v>18</v>
      </c>
      <c r="I64" s="830">
        <v>57</v>
      </c>
      <c r="J64" s="831" t="s">
        <v>1451</v>
      </c>
      <c r="K64" s="815">
        <v>26</v>
      </c>
      <c r="L64" s="830">
        <v>517</v>
      </c>
      <c r="M64" s="838" t="s">
        <v>1450</v>
      </c>
      <c r="N64" s="837">
        <v>44</v>
      </c>
      <c r="O64" s="836">
        <v>967</v>
      </c>
      <c r="P64" s="829" t="s">
        <v>431</v>
      </c>
      <c r="Q64" s="815" t="s">
        <v>431</v>
      </c>
      <c r="R64" s="815" t="s">
        <v>431</v>
      </c>
    </row>
    <row r="65" spans="1:18" s="821" customFormat="1" ht="18" customHeight="1">
      <c r="A65" s="838" t="s">
        <v>1449</v>
      </c>
      <c r="B65" s="837">
        <v>357</v>
      </c>
      <c r="C65" s="836">
        <v>1655</v>
      </c>
      <c r="D65" s="838" t="s">
        <v>1448</v>
      </c>
      <c r="E65" s="837">
        <v>3</v>
      </c>
      <c r="F65" s="836">
        <v>22</v>
      </c>
      <c r="G65" s="831" t="s">
        <v>1447</v>
      </c>
      <c r="H65" s="815">
        <v>10</v>
      </c>
      <c r="I65" s="830">
        <v>88</v>
      </c>
      <c r="J65" s="831" t="s">
        <v>1446</v>
      </c>
      <c r="K65" s="815">
        <v>3</v>
      </c>
      <c r="L65" s="830">
        <v>177</v>
      </c>
      <c r="M65" s="831" t="s">
        <v>1156</v>
      </c>
      <c r="N65" s="815">
        <v>2</v>
      </c>
      <c r="O65" s="830">
        <v>7</v>
      </c>
      <c r="P65" s="829" t="s">
        <v>431</v>
      </c>
      <c r="Q65" s="815" t="s">
        <v>431</v>
      </c>
      <c r="R65" s="815" t="s">
        <v>431</v>
      </c>
    </row>
    <row r="66" spans="1:18" s="821" customFormat="1" ht="18" customHeight="1">
      <c r="A66" s="831" t="s">
        <v>1156</v>
      </c>
      <c r="B66" s="815">
        <v>1</v>
      </c>
      <c r="C66" s="830">
        <v>9</v>
      </c>
      <c r="D66" s="831" t="s">
        <v>1156</v>
      </c>
      <c r="E66" s="815" t="s">
        <v>432</v>
      </c>
      <c r="F66" s="830" t="s">
        <v>432</v>
      </c>
      <c r="G66" s="831" t="s">
        <v>1445</v>
      </c>
      <c r="H66" s="815">
        <v>2</v>
      </c>
      <c r="I66" s="830">
        <v>13</v>
      </c>
      <c r="J66" s="831" t="s">
        <v>1444</v>
      </c>
      <c r="K66" s="815" t="s">
        <v>432</v>
      </c>
      <c r="L66" s="830" t="s">
        <v>432</v>
      </c>
      <c r="M66" s="831" t="s">
        <v>1443</v>
      </c>
      <c r="N66" s="815">
        <v>22</v>
      </c>
      <c r="O66" s="830">
        <v>670</v>
      </c>
      <c r="P66" s="829" t="s">
        <v>431</v>
      </c>
      <c r="Q66" s="815" t="s">
        <v>431</v>
      </c>
      <c r="R66" s="815" t="s">
        <v>431</v>
      </c>
    </row>
    <row r="67" spans="1:18" s="821" customFormat="1" ht="18" customHeight="1">
      <c r="A67" s="831" t="s">
        <v>1442</v>
      </c>
      <c r="B67" s="815">
        <v>38</v>
      </c>
      <c r="C67" s="830">
        <v>106</v>
      </c>
      <c r="D67" s="831" t="s">
        <v>1441</v>
      </c>
      <c r="E67" s="815">
        <v>1</v>
      </c>
      <c r="F67" s="830">
        <v>12</v>
      </c>
      <c r="G67" s="831" t="s">
        <v>1440</v>
      </c>
      <c r="H67" s="815">
        <v>26</v>
      </c>
      <c r="I67" s="830">
        <v>122</v>
      </c>
      <c r="J67" s="831" t="s">
        <v>1439</v>
      </c>
      <c r="K67" s="815">
        <v>2</v>
      </c>
      <c r="L67" s="830">
        <v>33</v>
      </c>
      <c r="M67" s="831" t="s">
        <v>1438</v>
      </c>
      <c r="N67" s="815">
        <v>20</v>
      </c>
      <c r="O67" s="830">
        <v>290</v>
      </c>
      <c r="P67" s="829" t="s">
        <v>431</v>
      </c>
      <c r="Q67" s="815" t="s">
        <v>431</v>
      </c>
      <c r="R67" s="815" t="s">
        <v>431</v>
      </c>
    </row>
    <row r="68" spans="1:18" s="821" customFormat="1" ht="18" customHeight="1">
      <c r="A68" s="831" t="s">
        <v>1437</v>
      </c>
      <c r="B68" s="815">
        <v>38</v>
      </c>
      <c r="C68" s="830">
        <v>171</v>
      </c>
      <c r="D68" s="831" t="s">
        <v>1436</v>
      </c>
      <c r="E68" s="815" t="s">
        <v>432</v>
      </c>
      <c r="F68" s="830" t="s">
        <v>432</v>
      </c>
      <c r="G68" s="831" t="s">
        <v>1435</v>
      </c>
      <c r="H68" s="815">
        <v>18</v>
      </c>
      <c r="I68" s="830">
        <v>243</v>
      </c>
      <c r="J68" s="831" t="s">
        <v>1434</v>
      </c>
      <c r="K68" s="815">
        <v>4</v>
      </c>
      <c r="L68" s="830">
        <v>181</v>
      </c>
      <c r="M68" s="831" t="s">
        <v>1433</v>
      </c>
      <c r="N68" s="815" t="s">
        <v>432</v>
      </c>
      <c r="O68" s="830" t="s">
        <v>432</v>
      </c>
      <c r="P68" s="829" t="s">
        <v>431</v>
      </c>
      <c r="Q68" s="815" t="s">
        <v>431</v>
      </c>
      <c r="R68" s="815" t="s">
        <v>431</v>
      </c>
    </row>
    <row r="69" spans="1:18" s="821" customFormat="1" ht="18" customHeight="1">
      <c r="A69" s="831" t="s">
        <v>1432</v>
      </c>
      <c r="B69" s="815">
        <v>160</v>
      </c>
      <c r="C69" s="830">
        <v>644</v>
      </c>
      <c r="D69" s="831" t="s">
        <v>1431</v>
      </c>
      <c r="E69" s="815">
        <v>2</v>
      </c>
      <c r="F69" s="830">
        <v>10</v>
      </c>
      <c r="G69" s="831" t="s">
        <v>431</v>
      </c>
      <c r="H69" s="815" t="s">
        <v>431</v>
      </c>
      <c r="I69" s="830" t="s">
        <v>431</v>
      </c>
      <c r="J69" s="831" t="s">
        <v>1430</v>
      </c>
      <c r="K69" s="815" t="s">
        <v>432</v>
      </c>
      <c r="L69" s="830" t="s">
        <v>432</v>
      </c>
      <c r="M69" s="831" t="s">
        <v>431</v>
      </c>
      <c r="N69" s="815" t="s">
        <v>431</v>
      </c>
      <c r="O69" s="830" t="s">
        <v>431</v>
      </c>
      <c r="P69" s="829" t="s">
        <v>431</v>
      </c>
      <c r="Q69" s="815" t="s">
        <v>431</v>
      </c>
      <c r="R69" s="815" t="s">
        <v>431</v>
      </c>
    </row>
    <row r="70" spans="1:18" s="821" customFormat="1" ht="18" customHeight="1">
      <c r="A70" s="831" t="s">
        <v>1429</v>
      </c>
      <c r="B70" s="815">
        <v>33</v>
      </c>
      <c r="C70" s="830">
        <v>102</v>
      </c>
      <c r="D70" s="831" t="s">
        <v>431</v>
      </c>
      <c r="E70" s="815" t="s">
        <v>431</v>
      </c>
      <c r="F70" s="830" t="s">
        <v>431</v>
      </c>
      <c r="G70" s="831" t="s">
        <v>431</v>
      </c>
      <c r="H70" s="815" t="s">
        <v>431</v>
      </c>
      <c r="I70" s="830" t="s">
        <v>431</v>
      </c>
      <c r="J70" s="831" t="s">
        <v>1428</v>
      </c>
      <c r="K70" s="815">
        <v>2</v>
      </c>
      <c r="L70" s="830">
        <v>1155</v>
      </c>
      <c r="M70" s="874" t="s">
        <v>431</v>
      </c>
      <c r="N70" s="815" t="s">
        <v>431</v>
      </c>
      <c r="O70" s="830" t="s">
        <v>431</v>
      </c>
      <c r="P70" s="829" t="s">
        <v>431</v>
      </c>
      <c r="Q70" s="815" t="s">
        <v>431</v>
      </c>
      <c r="R70" s="815" t="s">
        <v>431</v>
      </c>
    </row>
    <row r="71" spans="1:18" s="821" customFormat="1" ht="18" customHeight="1">
      <c r="A71" s="831" t="s">
        <v>1427</v>
      </c>
      <c r="B71" s="815">
        <v>87</v>
      </c>
      <c r="C71" s="830">
        <v>623</v>
      </c>
      <c r="D71" s="874" t="s">
        <v>431</v>
      </c>
      <c r="E71" s="815" t="s">
        <v>431</v>
      </c>
      <c r="F71" s="830" t="s">
        <v>431</v>
      </c>
      <c r="G71" s="831" t="s">
        <v>431</v>
      </c>
      <c r="H71" s="815" t="s">
        <v>431</v>
      </c>
      <c r="I71" s="830" t="s">
        <v>431</v>
      </c>
      <c r="J71" s="831" t="s">
        <v>1426</v>
      </c>
      <c r="K71" s="815">
        <v>9</v>
      </c>
      <c r="L71" s="830">
        <v>164</v>
      </c>
      <c r="M71" s="829" t="s">
        <v>431</v>
      </c>
      <c r="N71" s="815" t="s">
        <v>431</v>
      </c>
      <c r="O71" s="830" t="s">
        <v>431</v>
      </c>
      <c r="P71" s="829" t="s">
        <v>431</v>
      </c>
      <c r="Q71" s="815" t="s">
        <v>431</v>
      </c>
      <c r="R71" s="815" t="s">
        <v>431</v>
      </c>
    </row>
    <row r="72" spans="1:18" s="821" customFormat="1" ht="18" customHeight="1">
      <c r="A72" s="825"/>
      <c r="B72" s="823"/>
      <c r="C72" s="823"/>
      <c r="D72" s="828"/>
      <c r="E72" s="822"/>
      <c r="F72" s="824"/>
      <c r="G72" s="873"/>
      <c r="H72" s="823"/>
      <c r="I72" s="827"/>
      <c r="J72" s="825" t="s">
        <v>1425</v>
      </c>
      <c r="K72" s="822" t="s">
        <v>432</v>
      </c>
      <c r="L72" s="824" t="s">
        <v>432</v>
      </c>
      <c r="M72" s="823" t="s">
        <v>431</v>
      </c>
      <c r="N72" s="822" t="s">
        <v>431</v>
      </c>
      <c r="O72" s="824" t="s">
        <v>431</v>
      </c>
      <c r="P72" s="823" t="s">
        <v>431</v>
      </c>
      <c r="Q72" s="822" t="s">
        <v>431</v>
      </c>
      <c r="R72" s="822" t="s">
        <v>431</v>
      </c>
    </row>
    <row r="73" spans="1:18" s="814" customFormat="1" ht="15" customHeight="1">
      <c r="A73" s="820" t="s">
        <v>1137</v>
      </c>
      <c r="B73" s="818"/>
      <c r="C73" s="818"/>
      <c r="D73" s="816"/>
      <c r="E73" s="819"/>
      <c r="F73" s="819"/>
      <c r="G73" s="872"/>
      <c r="H73" s="818"/>
      <c r="I73" s="818"/>
      <c r="J73" s="872"/>
      <c r="K73" s="815"/>
      <c r="L73" s="815"/>
      <c r="M73" s="816"/>
      <c r="N73" s="815"/>
      <c r="O73" s="815"/>
      <c r="P73" s="816"/>
      <c r="Q73" s="815"/>
      <c r="R73" s="815"/>
    </row>
    <row r="74" spans="1:18" ht="15" customHeight="1">
      <c r="A74" s="813" t="s">
        <v>1136</v>
      </c>
      <c r="C74" s="812"/>
      <c r="I74" s="812"/>
    </row>
  </sheetData>
  <mergeCells count="3">
    <mergeCell ref="A3:R3"/>
    <mergeCell ref="A1:D1"/>
    <mergeCell ref="A2:D2"/>
  </mergeCells>
  <phoneticPr fontId="20"/>
  <printOptions horizontalCentered="1" verticalCentered="1"/>
  <pageMargins left="0.62992125984251968" right="0.62992125984251968" top="0.74803149606299213" bottom="0.74803149606299213" header="0.31496062992125984" footer="0.3149606299212598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197"/>
  <sheetViews>
    <sheetView zoomScale="85" zoomScaleNormal="85" zoomScaleSheetLayoutView="100" workbookViewId="0">
      <selection activeCell="G6" sqref="G6:G7"/>
    </sheetView>
  </sheetViews>
  <sheetFormatPr defaultColWidth="9" defaultRowHeight="13.5"/>
  <cols>
    <col min="1" max="1" width="15.625" style="58" customWidth="1"/>
    <col min="2" max="4" width="12.125" style="58" customWidth="1"/>
    <col min="5" max="5" width="12.125" style="59" customWidth="1"/>
    <col min="6" max="10" width="12.125" style="58" customWidth="1"/>
    <col min="11" max="16384" width="9" style="58"/>
  </cols>
  <sheetData>
    <row r="1" spans="1:10" s="1763" customFormat="1" ht="20.100000000000001" customHeight="1">
      <c r="A1" s="3046" t="str">
        <f>HYPERLINK("#目次!A1","【目次に戻る】")</f>
        <v>【目次に戻る】</v>
      </c>
      <c r="B1" s="3046"/>
      <c r="C1" s="3046"/>
      <c r="D1" s="3046"/>
      <c r="E1" s="1762"/>
      <c r="F1" s="1762"/>
      <c r="G1" s="1762"/>
      <c r="H1" s="1762"/>
      <c r="I1" s="1762"/>
      <c r="J1" s="1762"/>
    </row>
    <row r="2" spans="1:10"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row>
    <row r="3" spans="1:10" ht="26.1" customHeight="1">
      <c r="A3" s="3049" t="s">
        <v>198</v>
      </c>
      <c r="B3" s="3049"/>
      <c r="C3" s="3049"/>
      <c r="D3" s="3049"/>
      <c r="E3" s="3049"/>
      <c r="F3" s="3049"/>
      <c r="G3" s="3049"/>
      <c r="H3" s="3049"/>
      <c r="I3" s="3049"/>
      <c r="J3" s="3049"/>
    </row>
    <row r="4" spans="1:10" s="1" customFormat="1" ht="15" customHeight="1">
      <c r="A4" s="267"/>
      <c r="B4" s="267"/>
      <c r="C4" s="267"/>
      <c r="D4" s="267"/>
      <c r="E4" s="267"/>
      <c r="F4" s="267"/>
      <c r="G4" s="267"/>
      <c r="H4" s="267"/>
    </row>
    <row r="5" spans="1:10" s="60" customFormat="1" ht="15" customHeight="1" thickBot="1">
      <c r="A5" s="82"/>
      <c r="B5" s="82"/>
      <c r="C5" s="82"/>
      <c r="D5" s="82"/>
      <c r="E5" s="82"/>
      <c r="F5" s="82"/>
      <c r="G5" s="82"/>
      <c r="H5" s="82"/>
      <c r="I5" s="82"/>
      <c r="J5" s="83" t="s">
        <v>416</v>
      </c>
    </row>
    <row r="6" spans="1:10" s="78" customFormat="1" ht="18" customHeight="1" thickTop="1">
      <c r="A6" s="3050" t="s">
        <v>197</v>
      </c>
      <c r="B6" s="3052" t="s">
        <v>23</v>
      </c>
      <c r="C6" s="3053"/>
      <c r="D6" s="3054"/>
      <c r="E6" s="3055" t="s">
        <v>22</v>
      </c>
      <c r="F6" s="3059" t="s">
        <v>425</v>
      </c>
      <c r="G6" s="3059" t="s">
        <v>426</v>
      </c>
      <c r="H6" s="3059" t="s">
        <v>427</v>
      </c>
      <c r="I6" s="3057" t="s">
        <v>196</v>
      </c>
      <c r="J6" s="3061" t="s">
        <v>428</v>
      </c>
    </row>
    <row r="7" spans="1:10" s="78" customFormat="1" ht="18" customHeight="1">
      <c r="A7" s="3051"/>
      <c r="B7" s="81" t="s">
        <v>25</v>
      </c>
      <c r="C7" s="80" t="s">
        <v>1</v>
      </c>
      <c r="D7" s="79" t="s">
        <v>2</v>
      </c>
      <c r="E7" s="3056"/>
      <c r="F7" s="3060"/>
      <c r="G7" s="3060"/>
      <c r="H7" s="3060"/>
      <c r="I7" s="3058"/>
      <c r="J7" s="3062"/>
    </row>
    <row r="8" spans="1:10" s="60" customFormat="1" ht="18" customHeight="1">
      <c r="A8" s="77"/>
      <c r="B8" s="76" t="s">
        <v>4</v>
      </c>
      <c r="C8" s="75" t="s">
        <v>4</v>
      </c>
      <c r="D8" s="75" t="s">
        <v>4</v>
      </c>
      <c r="E8" s="74" t="s">
        <v>3</v>
      </c>
      <c r="F8" s="73" t="s">
        <v>4</v>
      </c>
      <c r="G8" s="73" t="s">
        <v>4</v>
      </c>
      <c r="H8" s="73" t="s">
        <v>4</v>
      </c>
      <c r="I8" s="73" t="s">
        <v>195</v>
      </c>
      <c r="J8" s="73" t="s">
        <v>4</v>
      </c>
    </row>
    <row r="9" spans="1:10" s="299" customFormat="1" ht="18" customHeight="1">
      <c r="A9" s="291" t="s">
        <v>194</v>
      </c>
      <c r="B9" s="292">
        <v>463691</v>
      </c>
      <c r="C9" s="293">
        <v>231646</v>
      </c>
      <c r="D9" s="294">
        <v>232045</v>
      </c>
      <c r="E9" s="294">
        <v>238563</v>
      </c>
      <c r="F9" s="295">
        <v>1.9436836391225798</v>
      </c>
      <c r="G9" s="295">
        <v>99.828050593634856</v>
      </c>
      <c r="H9" s="296">
        <v>13324.454022988506</v>
      </c>
      <c r="I9" s="297">
        <v>34.799999999999997</v>
      </c>
      <c r="J9" s="298">
        <v>-859</v>
      </c>
    </row>
    <row r="10" spans="1:10" ht="18" customHeight="1">
      <c r="A10" s="71" t="s">
        <v>193</v>
      </c>
      <c r="B10" s="69">
        <v>1945</v>
      </c>
      <c r="C10" s="68">
        <v>976</v>
      </c>
      <c r="D10" s="67">
        <v>969</v>
      </c>
      <c r="E10" s="67">
        <v>1098</v>
      </c>
      <c r="F10" s="66">
        <v>1.7714025500910746</v>
      </c>
      <c r="G10" s="66">
        <v>100.72239422084624</v>
      </c>
      <c r="H10" s="65">
        <v>19450</v>
      </c>
      <c r="I10" s="64">
        <v>0.1</v>
      </c>
      <c r="J10" s="63">
        <v>-25</v>
      </c>
    </row>
    <row r="11" spans="1:10" ht="18" customHeight="1">
      <c r="A11" s="71" t="s">
        <v>192</v>
      </c>
      <c r="B11" s="69">
        <v>2905</v>
      </c>
      <c r="C11" s="68">
        <v>1498</v>
      </c>
      <c r="D11" s="67">
        <v>1407</v>
      </c>
      <c r="E11" s="67">
        <v>1559</v>
      </c>
      <c r="F11" s="66">
        <v>1.86337395766517</v>
      </c>
      <c r="G11" s="66">
        <v>106.46766169154229</v>
      </c>
      <c r="H11" s="65">
        <v>17088.235294117647</v>
      </c>
      <c r="I11" s="64">
        <v>0.17</v>
      </c>
      <c r="J11" s="63">
        <v>-2</v>
      </c>
    </row>
    <row r="12" spans="1:10" ht="18" customHeight="1">
      <c r="A12" s="71" t="s">
        <v>191</v>
      </c>
      <c r="B12" s="69">
        <v>2345</v>
      </c>
      <c r="C12" s="68">
        <v>1187</v>
      </c>
      <c r="D12" s="67">
        <v>1158</v>
      </c>
      <c r="E12" s="67">
        <v>1254</v>
      </c>
      <c r="F12" s="66">
        <v>1.8700159489633175</v>
      </c>
      <c r="G12" s="66">
        <v>102.50431778929187</v>
      </c>
      <c r="H12" s="65">
        <v>16750</v>
      </c>
      <c r="I12" s="64">
        <v>0.14000000000000001</v>
      </c>
      <c r="J12" s="63">
        <v>-1</v>
      </c>
    </row>
    <row r="13" spans="1:10" ht="18" customHeight="1">
      <c r="A13" s="71" t="s">
        <v>190</v>
      </c>
      <c r="B13" s="69">
        <v>2681</v>
      </c>
      <c r="C13" s="68">
        <v>1324</v>
      </c>
      <c r="D13" s="67">
        <v>1357</v>
      </c>
      <c r="E13" s="67">
        <v>1379</v>
      </c>
      <c r="F13" s="66">
        <v>1.9441624365482233</v>
      </c>
      <c r="G13" s="66">
        <v>97.568165070007367</v>
      </c>
      <c r="H13" s="65">
        <v>22341.666666666668</v>
      </c>
      <c r="I13" s="64">
        <v>0.12</v>
      </c>
      <c r="J13" s="63">
        <v>39</v>
      </c>
    </row>
    <row r="14" spans="1:10" ht="18" customHeight="1">
      <c r="A14" s="71" t="s">
        <v>189</v>
      </c>
      <c r="B14" s="69">
        <v>3050</v>
      </c>
      <c r="C14" s="68">
        <v>1495</v>
      </c>
      <c r="D14" s="67">
        <v>1555</v>
      </c>
      <c r="E14" s="67">
        <v>1627</v>
      </c>
      <c r="F14" s="66">
        <v>1.8746158574062692</v>
      </c>
      <c r="G14" s="66">
        <v>96.141479099678463</v>
      </c>
      <c r="H14" s="65">
        <v>16944.444444444445</v>
      </c>
      <c r="I14" s="64">
        <v>0.18</v>
      </c>
      <c r="J14" s="63">
        <v>58</v>
      </c>
    </row>
    <row r="15" spans="1:10" ht="18" customHeight="1">
      <c r="A15" s="71"/>
      <c r="B15" s="69" t="s">
        <v>431</v>
      </c>
      <c r="C15" s="68" t="s">
        <v>431</v>
      </c>
      <c r="D15" s="67" t="s">
        <v>431</v>
      </c>
      <c r="E15" s="67" t="s">
        <v>431</v>
      </c>
      <c r="F15" s="66" t="s">
        <v>431</v>
      </c>
      <c r="G15" s="66" t="s">
        <v>431</v>
      </c>
      <c r="H15" s="65" t="s">
        <v>431</v>
      </c>
      <c r="I15" s="64" t="s">
        <v>431</v>
      </c>
      <c r="J15" s="63" t="s">
        <v>431</v>
      </c>
    </row>
    <row r="16" spans="1:10" ht="18" customHeight="1">
      <c r="A16" s="71" t="s">
        <v>188</v>
      </c>
      <c r="B16" s="69">
        <v>3541</v>
      </c>
      <c r="C16" s="68">
        <v>1743</v>
      </c>
      <c r="D16" s="67">
        <v>1798</v>
      </c>
      <c r="E16" s="67">
        <v>1770</v>
      </c>
      <c r="F16" s="66">
        <v>2.0005649717514125</v>
      </c>
      <c r="G16" s="66">
        <v>96.941045606229153</v>
      </c>
      <c r="H16" s="65">
        <v>17705</v>
      </c>
      <c r="I16" s="64">
        <v>0.2</v>
      </c>
      <c r="J16" s="63">
        <v>14</v>
      </c>
    </row>
    <row r="17" spans="1:10" ht="18" customHeight="1">
      <c r="A17" s="71" t="s">
        <v>187</v>
      </c>
      <c r="B17" s="69">
        <v>1873</v>
      </c>
      <c r="C17" s="68">
        <v>910</v>
      </c>
      <c r="D17" s="67">
        <v>963</v>
      </c>
      <c r="E17" s="67">
        <v>1076</v>
      </c>
      <c r="F17" s="66">
        <v>1.7407063197026023</v>
      </c>
      <c r="G17" s="66">
        <v>94.496365524402904</v>
      </c>
      <c r="H17" s="65">
        <v>15608.333333333334</v>
      </c>
      <c r="I17" s="64">
        <v>0.12</v>
      </c>
      <c r="J17" s="63">
        <v>36</v>
      </c>
    </row>
    <row r="18" spans="1:10" ht="18" customHeight="1">
      <c r="A18" s="71" t="s">
        <v>186</v>
      </c>
      <c r="B18" s="69">
        <v>5033</v>
      </c>
      <c r="C18" s="68">
        <v>2497</v>
      </c>
      <c r="D18" s="67">
        <v>2536</v>
      </c>
      <c r="E18" s="67">
        <v>2711</v>
      </c>
      <c r="F18" s="66">
        <v>1.8565105127259314</v>
      </c>
      <c r="G18" s="66">
        <v>98.462145110410091</v>
      </c>
      <c r="H18" s="65">
        <v>13244.736842105263</v>
      </c>
      <c r="I18" s="64">
        <v>0.38</v>
      </c>
      <c r="J18" s="63">
        <v>20</v>
      </c>
    </row>
    <row r="19" spans="1:10" ht="18" customHeight="1">
      <c r="A19" s="71" t="s">
        <v>185</v>
      </c>
      <c r="B19" s="69">
        <v>2277</v>
      </c>
      <c r="C19" s="68">
        <v>1156</v>
      </c>
      <c r="D19" s="67">
        <v>1121</v>
      </c>
      <c r="E19" s="67">
        <v>1069</v>
      </c>
      <c r="F19" s="66">
        <v>2.1300280636108511</v>
      </c>
      <c r="G19" s="66">
        <v>103.12221231043711</v>
      </c>
      <c r="H19" s="65">
        <v>11385</v>
      </c>
      <c r="I19" s="64">
        <v>0.2</v>
      </c>
      <c r="J19" s="63">
        <v>2</v>
      </c>
    </row>
    <row r="20" spans="1:10" ht="18" customHeight="1">
      <c r="A20" s="71" t="s">
        <v>184</v>
      </c>
      <c r="B20" s="69">
        <v>2039</v>
      </c>
      <c r="C20" s="68">
        <v>1054</v>
      </c>
      <c r="D20" s="67">
        <v>985</v>
      </c>
      <c r="E20" s="67">
        <v>1109</v>
      </c>
      <c r="F20" s="66">
        <v>1.8385933273219117</v>
      </c>
      <c r="G20" s="66">
        <v>107.00507614213197</v>
      </c>
      <c r="H20" s="65">
        <v>14564.285714285714</v>
      </c>
      <c r="I20" s="64">
        <v>0.14000000000000001</v>
      </c>
      <c r="J20" s="63">
        <v>-19</v>
      </c>
    </row>
    <row r="21" spans="1:10" ht="18" customHeight="1">
      <c r="A21" s="71"/>
      <c r="B21" s="69" t="s">
        <v>431</v>
      </c>
      <c r="C21" s="68" t="s">
        <v>431</v>
      </c>
      <c r="D21" s="67" t="s">
        <v>431</v>
      </c>
      <c r="E21" s="67" t="s">
        <v>431</v>
      </c>
      <c r="F21" s="66" t="s">
        <v>431</v>
      </c>
      <c r="G21" s="66" t="s">
        <v>431</v>
      </c>
      <c r="H21" s="65" t="s">
        <v>431</v>
      </c>
      <c r="I21" s="64" t="s">
        <v>431</v>
      </c>
      <c r="J21" s="63" t="s">
        <v>431</v>
      </c>
    </row>
    <row r="22" spans="1:10" ht="18" customHeight="1">
      <c r="A22" s="71" t="s">
        <v>183</v>
      </c>
      <c r="B22" s="69">
        <v>2486</v>
      </c>
      <c r="C22" s="68">
        <v>1262</v>
      </c>
      <c r="D22" s="67">
        <v>1224</v>
      </c>
      <c r="E22" s="67">
        <v>1289</v>
      </c>
      <c r="F22" s="66">
        <v>1.9286268425135764</v>
      </c>
      <c r="G22" s="66">
        <v>103.10457516339868</v>
      </c>
      <c r="H22" s="65">
        <v>16573.333333333336</v>
      </c>
      <c r="I22" s="64">
        <v>0.15</v>
      </c>
      <c r="J22" s="63">
        <v>21</v>
      </c>
    </row>
    <row r="23" spans="1:10" ht="18" customHeight="1">
      <c r="A23" s="71" t="s">
        <v>182</v>
      </c>
      <c r="B23" s="69">
        <v>4677</v>
      </c>
      <c r="C23" s="68">
        <v>2302</v>
      </c>
      <c r="D23" s="67">
        <v>2375</v>
      </c>
      <c r="E23" s="67">
        <v>2366</v>
      </c>
      <c r="F23" s="66">
        <v>1.9767540152155536</v>
      </c>
      <c r="G23" s="66">
        <v>96.926315789473676</v>
      </c>
      <c r="H23" s="65">
        <v>14172.727272727272</v>
      </c>
      <c r="I23" s="64">
        <v>0.33</v>
      </c>
      <c r="J23" s="63">
        <v>-37</v>
      </c>
    </row>
    <row r="24" spans="1:10" ht="18" customHeight="1">
      <c r="A24" s="71" t="s">
        <v>181</v>
      </c>
      <c r="B24" s="69">
        <v>2716</v>
      </c>
      <c r="C24" s="68">
        <v>1341</v>
      </c>
      <c r="D24" s="67">
        <v>1375</v>
      </c>
      <c r="E24" s="67">
        <v>1491</v>
      </c>
      <c r="F24" s="66">
        <v>1.8215962441314555</v>
      </c>
      <c r="G24" s="66">
        <v>97.527272727272731</v>
      </c>
      <c r="H24" s="65">
        <v>9365.5172413793116</v>
      </c>
      <c r="I24" s="64">
        <v>0.28999999999999998</v>
      </c>
      <c r="J24" s="63">
        <v>-14</v>
      </c>
    </row>
    <row r="25" spans="1:10" ht="18" customHeight="1">
      <c r="A25" s="71" t="s">
        <v>180</v>
      </c>
      <c r="B25" s="69">
        <v>2270</v>
      </c>
      <c r="C25" s="68">
        <v>1100</v>
      </c>
      <c r="D25" s="67">
        <v>1170</v>
      </c>
      <c r="E25" s="67">
        <v>1246</v>
      </c>
      <c r="F25" s="66">
        <v>1.8218298555377208</v>
      </c>
      <c r="G25" s="66">
        <v>94.01709401709401</v>
      </c>
      <c r="H25" s="65">
        <v>18916.666666666668</v>
      </c>
      <c r="I25" s="64">
        <v>0.12</v>
      </c>
      <c r="J25" s="63">
        <v>32</v>
      </c>
    </row>
    <row r="26" spans="1:10" ht="18" customHeight="1">
      <c r="A26" s="71" t="s">
        <v>179</v>
      </c>
      <c r="B26" s="69">
        <v>2043</v>
      </c>
      <c r="C26" s="68">
        <v>1073</v>
      </c>
      <c r="D26" s="67">
        <v>970</v>
      </c>
      <c r="E26" s="67">
        <v>1054</v>
      </c>
      <c r="F26" s="66">
        <v>1.9383301707779885</v>
      </c>
      <c r="G26" s="66">
        <v>110.61855670103094</v>
      </c>
      <c r="H26" s="65">
        <v>8512.5</v>
      </c>
      <c r="I26" s="64">
        <v>0.24</v>
      </c>
      <c r="J26" s="63">
        <v>53</v>
      </c>
    </row>
    <row r="27" spans="1:10" ht="18" customHeight="1">
      <c r="A27" s="71"/>
      <c r="B27" s="69" t="s">
        <v>431</v>
      </c>
      <c r="C27" s="68" t="s">
        <v>431</v>
      </c>
      <c r="D27" s="67" t="s">
        <v>431</v>
      </c>
      <c r="E27" s="67" t="s">
        <v>431</v>
      </c>
      <c r="F27" s="66" t="s">
        <v>431</v>
      </c>
      <c r="G27" s="66" t="s">
        <v>431</v>
      </c>
      <c r="H27" s="65" t="s">
        <v>431</v>
      </c>
      <c r="I27" s="64" t="s">
        <v>431</v>
      </c>
      <c r="J27" s="63" t="s">
        <v>431</v>
      </c>
    </row>
    <row r="28" spans="1:10" ht="18" customHeight="1">
      <c r="A28" s="71" t="s">
        <v>178</v>
      </c>
      <c r="B28" s="69">
        <v>3792</v>
      </c>
      <c r="C28" s="68">
        <v>1928</v>
      </c>
      <c r="D28" s="67">
        <v>1864</v>
      </c>
      <c r="E28" s="67">
        <v>1829</v>
      </c>
      <c r="F28" s="66">
        <v>2.0732640787315475</v>
      </c>
      <c r="G28" s="66">
        <v>103.43347639484979</v>
      </c>
      <c r="H28" s="65">
        <v>18057.142857142859</v>
      </c>
      <c r="I28" s="64">
        <v>0.21</v>
      </c>
      <c r="J28" s="63">
        <v>-55</v>
      </c>
    </row>
    <row r="29" spans="1:10" ht="18" customHeight="1">
      <c r="A29" s="71" t="s">
        <v>177</v>
      </c>
      <c r="B29" s="69">
        <v>2493</v>
      </c>
      <c r="C29" s="68">
        <v>1299</v>
      </c>
      <c r="D29" s="67">
        <v>1194</v>
      </c>
      <c r="E29" s="67">
        <v>1262</v>
      </c>
      <c r="F29" s="66">
        <v>1.9754358161648178</v>
      </c>
      <c r="G29" s="66">
        <v>108.79396984924622</v>
      </c>
      <c r="H29" s="65">
        <v>13850</v>
      </c>
      <c r="I29" s="64">
        <v>0.18</v>
      </c>
      <c r="J29" s="63">
        <v>3</v>
      </c>
    </row>
    <row r="30" spans="1:10" ht="18" customHeight="1">
      <c r="A30" s="71" t="s">
        <v>176</v>
      </c>
      <c r="B30" s="69">
        <v>2109</v>
      </c>
      <c r="C30" s="68">
        <v>1074</v>
      </c>
      <c r="D30" s="67">
        <v>1035</v>
      </c>
      <c r="E30" s="67">
        <v>1068</v>
      </c>
      <c r="F30" s="66">
        <v>1.9747191011235956</v>
      </c>
      <c r="G30" s="66">
        <v>103.768115942029</v>
      </c>
      <c r="H30" s="65">
        <v>4904.6511627906975</v>
      </c>
      <c r="I30" s="64">
        <v>0.43</v>
      </c>
      <c r="J30" s="63">
        <v>-34</v>
      </c>
    </row>
    <row r="31" spans="1:10" ht="18" customHeight="1">
      <c r="A31" s="71" t="s">
        <v>175</v>
      </c>
      <c r="B31" s="69">
        <v>4385</v>
      </c>
      <c r="C31" s="68">
        <v>2197</v>
      </c>
      <c r="D31" s="67">
        <v>2188</v>
      </c>
      <c r="E31" s="67">
        <v>2193</v>
      </c>
      <c r="F31" s="66">
        <v>1.9995440036479708</v>
      </c>
      <c r="G31" s="66">
        <v>100.41133455210239</v>
      </c>
      <c r="H31" s="65">
        <v>21925</v>
      </c>
      <c r="I31" s="64">
        <v>0.2</v>
      </c>
      <c r="J31" s="63">
        <v>-72</v>
      </c>
    </row>
    <row r="32" spans="1:10" ht="18" customHeight="1">
      <c r="A32" s="71" t="s">
        <v>174</v>
      </c>
      <c r="B32" s="69">
        <v>3160</v>
      </c>
      <c r="C32" s="68">
        <v>1575</v>
      </c>
      <c r="D32" s="67">
        <v>1585</v>
      </c>
      <c r="E32" s="67">
        <v>1724</v>
      </c>
      <c r="F32" s="66">
        <v>1.8329466357308584</v>
      </c>
      <c r="G32" s="66">
        <v>99.369085173501588</v>
      </c>
      <c r="H32" s="65">
        <v>8540.54054054054</v>
      </c>
      <c r="I32" s="64">
        <v>0.37</v>
      </c>
      <c r="J32" s="63">
        <v>-14</v>
      </c>
    </row>
    <row r="33" spans="1:10" ht="18" customHeight="1">
      <c r="A33" s="71"/>
      <c r="B33" s="69" t="s">
        <v>431</v>
      </c>
      <c r="C33" s="68" t="s">
        <v>431</v>
      </c>
      <c r="D33" s="67" t="s">
        <v>431</v>
      </c>
      <c r="E33" s="67" t="s">
        <v>431</v>
      </c>
      <c r="F33" s="66" t="s">
        <v>431</v>
      </c>
      <c r="G33" s="66" t="s">
        <v>431</v>
      </c>
      <c r="H33" s="65" t="s">
        <v>431</v>
      </c>
      <c r="I33" s="64" t="s">
        <v>431</v>
      </c>
      <c r="J33" s="63" t="s">
        <v>431</v>
      </c>
    </row>
    <row r="34" spans="1:10" ht="18" customHeight="1">
      <c r="A34" s="71" t="s">
        <v>173</v>
      </c>
      <c r="B34" s="69">
        <v>4438</v>
      </c>
      <c r="C34" s="68">
        <v>2178</v>
      </c>
      <c r="D34" s="67">
        <v>2260</v>
      </c>
      <c r="E34" s="67">
        <v>2364</v>
      </c>
      <c r="F34" s="66">
        <v>1.877326565143824</v>
      </c>
      <c r="G34" s="66">
        <v>96.371681415929203</v>
      </c>
      <c r="H34" s="65">
        <v>19295.652173913044</v>
      </c>
      <c r="I34" s="64">
        <v>0.23</v>
      </c>
      <c r="J34" s="63">
        <v>87</v>
      </c>
    </row>
    <row r="35" spans="1:10" ht="18" customHeight="1">
      <c r="A35" s="71" t="s">
        <v>172</v>
      </c>
      <c r="B35" s="69">
        <v>3187</v>
      </c>
      <c r="C35" s="68">
        <v>1587</v>
      </c>
      <c r="D35" s="67">
        <v>1600</v>
      </c>
      <c r="E35" s="67">
        <v>1620</v>
      </c>
      <c r="F35" s="66">
        <v>1.9672839506172839</v>
      </c>
      <c r="G35" s="66">
        <v>99.1875</v>
      </c>
      <c r="H35" s="65">
        <v>18747.058823529409</v>
      </c>
      <c r="I35" s="64">
        <v>0.17</v>
      </c>
      <c r="J35" s="63">
        <v>-34</v>
      </c>
    </row>
    <row r="36" spans="1:10" ht="18" customHeight="1">
      <c r="A36" s="71" t="s">
        <v>171</v>
      </c>
      <c r="B36" s="69">
        <v>4217</v>
      </c>
      <c r="C36" s="68">
        <v>2073</v>
      </c>
      <c r="D36" s="67">
        <v>2144</v>
      </c>
      <c r="E36" s="67">
        <v>2324</v>
      </c>
      <c r="F36" s="66">
        <v>1.8145438898450947</v>
      </c>
      <c r="G36" s="66">
        <v>96.68843283582089</v>
      </c>
      <c r="H36" s="65">
        <v>18334.782608695652</v>
      </c>
      <c r="I36" s="64">
        <v>0.23</v>
      </c>
      <c r="J36" s="63">
        <v>-39</v>
      </c>
    </row>
    <row r="37" spans="1:10" ht="18" customHeight="1">
      <c r="A37" s="71" t="s">
        <v>170</v>
      </c>
      <c r="B37" s="69">
        <v>4839</v>
      </c>
      <c r="C37" s="68">
        <v>2391</v>
      </c>
      <c r="D37" s="67">
        <v>2448</v>
      </c>
      <c r="E37" s="67">
        <v>2377</v>
      </c>
      <c r="F37" s="66">
        <v>2.0357593605384938</v>
      </c>
      <c r="G37" s="66">
        <v>97.671568627450981</v>
      </c>
      <c r="H37" s="65">
        <v>10081.25</v>
      </c>
      <c r="I37" s="64">
        <v>0.48</v>
      </c>
      <c r="J37" s="63">
        <v>16</v>
      </c>
    </row>
    <row r="38" spans="1:10" ht="18" customHeight="1">
      <c r="A38" s="71" t="s">
        <v>169</v>
      </c>
      <c r="B38" s="69">
        <v>5721</v>
      </c>
      <c r="C38" s="68">
        <v>2841</v>
      </c>
      <c r="D38" s="67">
        <v>2880</v>
      </c>
      <c r="E38" s="67">
        <v>3132</v>
      </c>
      <c r="F38" s="66">
        <v>1.8266283524904214</v>
      </c>
      <c r="G38" s="66">
        <v>98.645833333333329</v>
      </c>
      <c r="H38" s="65">
        <v>13953.658536585366</v>
      </c>
      <c r="I38" s="64">
        <v>0.41</v>
      </c>
      <c r="J38" s="63">
        <v>-13</v>
      </c>
    </row>
    <row r="39" spans="1:10" ht="18" customHeight="1">
      <c r="A39" s="71"/>
      <c r="B39" s="69" t="s">
        <v>431</v>
      </c>
      <c r="C39" s="68" t="s">
        <v>431</v>
      </c>
      <c r="D39" s="67" t="s">
        <v>431</v>
      </c>
      <c r="E39" s="67" t="s">
        <v>431</v>
      </c>
      <c r="F39" s="66" t="s">
        <v>431</v>
      </c>
      <c r="G39" s="66" t="s">
        <v>431</v>
      </c>
      <c r="H39" s="65" t="s">
        <v>431</v>
      </c>
      <c r="I39" s="64" t="s">
        <v>431</v>
      </c>
      <c r="J39" s="63" t="s">
        <v>431</v>
      </c>
    </row>
    <row r="40" spans="1:10" ht="18" customHeight="1">
      <c r="A40" s="71" t="s">
        <v>168</v>
      </c>
      <c r="B40" s="69">
        <v>3097</v>
      </c>
      <c r="C40" s="68">
        <v>1580</v>
      </c>
      <c r="D40" s="67">
        <v>1517</v>
      </c>
      <c r="E40" s="67">
        <v>1744</v>
      </c>
      <c r="F40" s="66">
        <v>1.775802752293578</v>
      </c>
      <c r="G40" s="66">
        <v>104.15293342122611</v>
      </c>
      <c r="H40" s="65">
        <v>16300</v>
      </c>
      <c r="I40" s="64">
        <v>0.19</v>
      </c>
      <c r="J40" s="63">
        <v>9</v>
      </c>
    </row>
    <row r="41" spans="1:10" ht="18" customHeight="1">
      <c r="A41" s="71" t="s">
        <v>167</v>
      </c>
      <c r="B41" s="69">
        <v>3888</v>
      </c>
      <c r="C41" s="68">
        <v>1932</v>
      </c>
      <c r="D41" s="67">
        <v>1956</v>
      </c>
      <c r="E41" s="67">
        <v>2154</v>
      </c>
      <c r="F41" s="66">
        <v>1.8050139275766017</v>
      </c>
      <c r="G41" s="66">
        <v>98.773006134969322</v>
      </c>
      <c r="H41" s="65">
        <v>8452.173913043478</v>
      </c>
      <c r="I41" s="64">
        <v>0.46</v>
      </c>
      <c r="J41" s="63">
        <v>-137</v>
      </c>
    </row>
    <row r="42" spans="1:10" ht="18" customHeight="1">
      <c r="A42" s="71" t="s">
        <v>166</v>
      </c>
      <c r="B42" s="69">
        <v>2911</v>
      </c>
      <c r="C42" s="68">
        <v>1487</v>
      </c>
      <c r="D42" s="67">
        <v>1424</v>
      </c>
      <c r="E42" s="67">
        <v>1714</v>
      </c>
      <c r="F42" s="66">
        <v>1.6983663943990666</v>
      </c>
      <c r="G42" s="66">
        <v>104.42415730337078</v>
      </c>
      <c r="H42" s="65">
        <v>17123.529411764706</v>
      </c>
      <c r="I42" s="64">
        <v>0.17</v>
      </c>
      <c r="J42" s="63">
        <v>-11</v>
      </c>
    </row>
    <row r="43" spans="1:10" ht="18" customHeight="1">
      <c r="A43" s="71" t="s">
        <v>165</v>
      </c>
      <c r="B43" s="69">
        <v>2557</v>
      </c>
      <c r="C43" s="68">
        <v>1308</v>
      </c>
      <c r="D43" s="67">
        <v>1249</v>
      </c>
      <c r="E43" s="67">
        <v>1360</v>
      </c>
      <c r="F43" s="66">
        <v>1.8801470588235294</v>
      </c>
      <c r="G43" s="66">
        <v>104.72377902321857</v>
      </c>
      <c r="H43" s="65">
        <v>15041.176470588234</v>
      </c>
      <c r="I43" s="64">
        <v>0.17</v>
      </c>
      <c r="J43" s="63">
        <v>-36</v>
      </c>
    </row>
    <row r="44" spans="1:10" ht="18" customHeight="1">
      <c r="A44" s="71" t="s">
        <v>164</v>
      </c>
      <c r="B44" s="69">
        <v>2901</v>
      </c>
      <c r="C44" s="68">
        <v>1447</v>
      </c>
      <c r="D44" s="67">
        <v>1454</v>
      </c>
      <c r="E44" s="67">
        <v>1467</v>
      </c>
      <c r="F44" s="66">
        <v>1.9775051124744376</v>
      </c>
      <c r="G44" s="66">
        <v>99.518569463548829</v>
      </c>
      <c r="H44" s="65">
        <v>17064.705882352941</v>
      </c>
      <c r="I44" s="64">
        <v>0.17</v>
      </c>
      <c r="J44" s="63">
        <v>8</v>
      </c>
    </row>
    <row r="45" spans="1:10" ht="18" customHeight="1">
      <c r="A45" s="71"/>
      <c r="B45" s="69" t="s">
        <v>431</v>
      </c>
      <c r="C45" s="68" t="s">
        <v>431</v>
      </c>
      <c r="D45" s="67" t="s">
        <v>431</v>
      </c>
      <c r="E45" s="67" t="s">
        <v>431</v>
      </c>
      <c r="F45" s="66" t="s">
        <v>431</v>
      </c>
      <c r="G45" s="66" t="s">
        <v>431</v>
      </c>
      <c r="H45" s="65" t="s">
        <v>431</v>
      </c>
      <c r="I45" s="64" t="s">
        <v>431</v>
      </c>
      <c r="J45" s="63" t="s">
        <v>431</v>
      </c>
    </row>
    <row r="46" spans="1:10" ht="18" customHeight="1">
      <c r="A46" s="71" t="s">
        <v>163</v>
      </c>
      <c r="B46" s="69">
        <v>2487</v>
      </c>
      <c r="C46" s="68">
        <v>1279</v>
      </c>
      <c r="D46" s="67">
        <v>1208</v>
      </c>
      <c r="E46" s="67">
        <v>1345</v>
      </c>
      <c r="F46" s="66">
        <v>1.8490706319702601</v>
      </c>
      <c r="G46" s="66">
        <v>105.87748344370863</v>
      </c>
      <c r="H46" s="65">
        <v>16580</v>
      </c>
      <c r="I46" s="64">
        <v>0.15</v>
      </c>
      <c r="J46" s="63">
        <v>-69</v>
      </c>
    </row>
    <row r="47" spans="1:10" ht="18" customHeight="1">
      <c r="A47" s="71" t="s">
        <v>162</v>
      </c>
      <c r="B47" s="69">
        <v>2467</v>
      </c>
      <c r="C47" s="68">
        <v>1220</v>
      </c>
      <c r="D47" s="67">
        <v>1247</v>
      </c>
      <c r="E47" s="67">
        <v>1322</v>
      </c>
      <c r="F47" s="66">
        <v>1.8661119515885023</v>
      </c>
      <c r="G47" s="66">
        <v>97.834803528468328</v>
      </c>
      <c r="H47" s="65">
        <v>18976.923076923078</v>
      </c>
      <c r="I47" s="64">
        <v>0.13</v>
      </c>
      <c r="J47" s="63">
        <v>-9</v>
      </c>
    </row>
    <row r="48" spans="1:10" ht="18" customHeight="1">
      <c r="A48" s="71" t="s">
        <v>161</v>
      </c>
      <c r="B48" s="69">
        <v>3744</v>
      </c>
      <c r="C48" s="68">
        <v>1806</v>
      </c>
      <c r="D48" s="67">
        <v>1938</v>
      </c>
      <c r="E48" s="67">
        <v>1722</v>
      </c>
      <c r="F48" s="66">
        <v>2.1742160278745644</v>
      </c>
      <c r="G48" s="66">
        <v>93.188854489164086</v>
      </c>
      <c r="H48" s="65">
        <v>20800</v>
      </c>
      <c r="I48" s="64">
        <v>0.18</v>
      </c>
      <c r="J48" s="63">
        <v>-12</v>
      </c>
    </row>
    <row r="49" spans="1:10" ht="18" customHeight="1">
      <c r="A49" s="71" t="s">
        <v>160</v>
      </c>
      <c r="B49" s="69">
        <v>2152</v>
      </c>
      <c r="C49" s="68">
        <v>1050</v>
      </c>
      <c r="D49" s="67">
        <v>1102</v>
      </c>
      <c r="E49" s="67">
        <v>1016</v>
      </c>
      <c r="F49" s="66">
        <v>2.1181102362204722</v>
      </c>
      <c r="G49" s="66">
        <v>95.281306715063522</v>
      </c>
      <c r="H49" s="65">
        <v>12658.823529411764</v>
      </c>
      <c r="I49" s="64">
        <v>0.17</v>
      </c>
      <c r="J49" s="63">
        <v>10</v>
      </c>
    </row>
    <row r="50" spans="1:10" ht="18" customHeight="1">
      <c r="A50" s="71" t="s">
        <v>159</v>
      </c>
      <c r="B50" s="69">
        <v>4920</v>
      </c>
      <c r="C50" s="68">
        <v>2736</v>
      </c>
      <c r="D50" s="67">
        <v>2184</v>
      </c>
      <c r="E50" s="67">
        <v>2718</v>
      </c>
      <c r="F50" s="66">
        <v>1.8101545253863134</v>
      </c>
      <c r="G50" s="66">
        <v>125.27472527472527</v>
      </c>
      <c r="H50" s="65">
        <v>7235.2941176470586</v>
      </c>
      <c r="I50" s="64">
        <v>0.68</v>
      </c>
      <c r="J50" s="63">
        <v>87</v>
      </c>
    </row>
    <row r="51" spans="1:10" ht="18" customHeight="1">
      <c r="A51" s="71"/>
      <c r="B51" s="69" t="s">
        <v>431</v>
      </c>
      <c r="C51" s="68" t="s">
        <v>431</v>
      </c>
      <c r="D51" s="67" t="s">
        <v>431</v>
      </c>
      <c r="E51" s="67" t="s">
        <v>431</v>
      </c>
      <c r="F51" s="66" t="s">
        <v>431</v>
      </c>
      <c r="G51" s="66" t="s">
        <v>431</v>
      </c>
      <c r="H51" s="65" t="s">
        <v>431</v>
      </c>
      <c r="I51" s="64" t="s">
        <v>431</v>
      </c>
      <c r="J51" s="63" t="s">
        <v>431</v>
      </c>
    </row>
    <row r="52" spans="1:10" ht="18" customHeight="1">
      <c r="A52" s="71" t="s">
        <v>158</v>
      </c>
      <c r="B52" s="69">
        <v>2946</v>
      </c>
      <c r="C52" s="68">
        <v>1511</v>
      </c>
      <c r="D52" s="67">
        <v>1435</v>
      </c>
      <c r="E52" s="67">
        <v>1641</v>
      </c>
      <c r="F52" s="66">
        <v>1.7952468007312614</v>
      </c>
      <c r="G52" s="66">
        <v>105.29616724738675</v>
      </c>
      <c r="H52" s="65">
        <v>14730</v>
      </c>
      <c r="I52" s="64">
        <v>0.2</v>
      </c>
      <c r="J52" s="63">
        <v>17</v>
      </c>
    </row>
    <row r="53" spans="1:10" ht="18" customHeight="1">
      <c r="A53" s="71" t="s">
        <v>157</v>
      </c>
      <c r="B53" s="69">
        <v>1911</v>
      </c>
      <c r="C53" s="68">
        <v>957</v>
      </c>
      <c r="D53" s="67">
        <v>954</v>
      </c>
      <c r="E53" s="67">
        <v>1067</v>
      </c>
      <c r="F53" s="66">
        <v>1.7910028116213683</v>
      </c>
      <c r="G53" s="66">
        <v>100.31446540880505</v>
      </c>
      <c r="H53" s="65">
        <v>9555</v>
      </c>
      <c r="I53" s="64">
        <v>0.2</v>
      </c>
      <c r="J53" s="63">
        <v>-67</v>
      </c>
    </row>
    <row r="54" spans="1:10" ht="18" customHeight="1">
      <c r="A54" s="71" t="s">
        <v>156</v>
      </c>
      <c r="B54" s="69">
        <v>2786</v>
      </c>
      <c r="C54" s="68">
        <v>1463</v>
      </c>
      <c r="D54" s="67">
        <v>1323</v>
      </c>
      <c r="E54" s="67">
        <v>1705</v>
      </c>
      <c r="F54" s="66">
        <v>1.6340175953079179</v>
      </c>
      <c r="G54" s="66">
        <v>110.58201058201058</v>
      </c>
      <c r="H54" s="65">
        <v>18573.333333333336</v>
      </c>
      <c r="I54" s="64">
        <v>0.15</v>
      </c>
      <c r="J54" s="63">
        <v>-55</v>
      </c>
    </row>
    <row r="55" spans="1:10" ht="18" customHeight="1">
      <c r="A55" s="71" t="s">
        <v>155</v>
      </c>
      <c r="B55" s="69">
        <v>1981</v>
      </c>
      <c r="C55" s="68">
        <v>964</v>
      </c>
      <c r="D55" s="67">
        <v>1017</v>
      </c>
      <c r="E55" s="67">
        <v>1248</v>
      </c>
      <c r="F55" s="66">
        <v>1.5873397435897436</v>
      </c>
      <c r="G55" s="66">
        <v>94.788593903638159</v>
      </c>
      <c r="H55" s="65">
        <v>16508.333333333336</v>
      </c>
      <c r="I55" s="64">
        <v>0.12</v>
      </c>
      <c r="J55" s="63">
        <v>3</v>
      </c>
    </row>
    <row r="56" spans="1:10" ht="18" customHeight="1">
      <c r="A56" s="71" t="s">
        <v>154</v>
      </c>
      <c r="B56" s="69">
        <v>1669</v>
      </c>
      <c r="C56" s="68">
        <v>866</v>
      </c>
      <c r="D56" s="67">
        <v>803</v>
      </c>
      <c r="E56" s="67">
        <v>897</v>
      </c>
      <c r="F56" s="66">
        <v>1.8606465997770345</v>
      </c>
      <c r="G56" s="66">
        <v>107.8455790784558</v>
      </c>
      <c r="H56" s="65">
        <v>18544.444444444445</v>
      </c>
      <c r="I56" s="64">
        <v>0.09</v>
      </c>
      <c r="J56" s="63">
        <v>-2</v>
      </c>
    </row>
    <row r="57" spans="1:10" ht="18" customHeight="1">
      <c r="A57" s="71"/>
      <c r="B57" s="69" t="s">
        <v>431</v>
      </c>
      <c r="C57" s="68" t="s">
        <v>431</v>
      </c>
      <c r="D57" s="67" t="s">
        <v>431</v>
      </c>
      <c r="E57" s="67" t="s">
        <v>431</v>
      </c>
      <c r="F57" s="66" t="s">
        <v>431</v>
      </c>
      <c r="G57" s="66" t="s">
        <v>431</v>
      </c>
      <c r="H57" s="65" t="s">
        <v>431</v>
      </c>
      <c r="I57" s="64" t="s">
        <v>431</v>
      </c>
      <c r="J57" s="63" t="s">
        <v>431</v>
      </c>
    </row>
    <row r="58" spans="1:10" ht="18" customHeight="1">
      <c r="A58" s="71" t="s">
        <v>153</v>
      </c>
      <c r="B58" s="69">
        <v>3002</v>
      </c>
      <c r="C58" s="68">
        <v>1493</v>
      </c>
      <c r="D58" s="67">
        <v>1509</v>
      </c>
      <c r="E58" s="67">
        <v>1431</v>
      </c>
      <c r="F58" s="66">
        <v>2.0978336827393429</v>
      </c>
      <c r="G58" s="66">
        <v>98.939695162359172</v>
      </c>
      <c r="H58" s="65">
        <v>21442.857142857141</v>
      </c>
      <c r="I58" s="64">
        <v>0.14000000000000001</v>
      </c>
      <c r="J58" s="63">
        <v>-63</v>
      </c>
    </row>
    <row r="59" spans="1:10" ht="18" customHeight="1">
      <c r="A59" s="71" t="s">
        <v>152</v>
      </c>
      <c r="B59" s="69">
        <v>1399</v>
      </c>
      <c r="C59" s="68">
        <v>661</v>
      </c>
      <c r="D59" s="67">
        <v>738</v>
      </c>
      <c r="E59" s="67">
        <v>656</v>
      </c>
      <c r="F59" s="66">
        <v>2.1326219512195124</v>
      </c>
      <c r="G59" s="66">
        <v>89.566395663956641</v>
      </c>
      <c r="H59" s="65">
        <v>15544.444444444445</v>
      </c>
      <c r="I59" s="64">
        <v>0.09</v>
      </c>
      <c r="J59" s="63">
        <v>-25</v>
      </c>
    </row>
    <row r="60" spans="1:10" ht="18" customHeight="1">
      <c r="A60" s="71" t="s">
        <v>151</v>
      </c>
      <c r="B60" s="69">
        <v>3485</v>
      </c>
      <c r="C60" s="68">
        <v>1717</v>
      </c>
      <c r="D60" s="67">
        <v>1768</v>
      </c>
      <c r="E60" s="67">
        <v>1775</v>
      </c>
      <c r="F60" s="66">
        <v>1.9633802816901409</v>
      </c>
      <c r="G60" s="66">
        <v>97.115384615384613</v>
      </c>
      <c r="H60" s="65">
        <v>20500</v>
      </c>
      <c r="I60" s="64">
        <v>0.17</v>
      </c>
      <c r="J60" s="63">
        <v>-16</v>
      </c>
    </row>
    <row r="61" spans="1:10" ht="18" customHeight="1">
      <c r="A61" s="71" t="s">
        <v>150</v>
      </c>
      <c r="B61" s="69">
        <v>3223</v>
      </c>
      <c r="C61" s="68">
        <v>1629</v>
      </c>
      <c r="D61" s="67">
        <v>1594</v>
      </c>
      <c r="E61" s="67">
        <v>1574</v>
      </c>
      <c r="F61" s="66">
        <v>2.0476493011435832</v>
      </c>
      <c r="G61" s="66">
        <v>102.19573400250941</v>
      </c>
      <c r="H61" s="65">
        <v>16115</v>
      </c>
      <c r="I61" s="64">
        <v>0.2</v>
      </c>
      <c r="J61" s="63">
        <v>-50</v>
      </c>
    </row>
    <row r="62" spans="1:10" ht="18" customHeight="1">
      <c r="A62" s="71" t="s">
        <v>149</v>
      </c>
      <c r="B62" s="69">
        <v>4082</v>
      </c>
      <c r="C62" s="68">
        <v>1989</v>
      </c>
      <c r="D62" s="67">
        <v>2093</v>
      </c>
      <c r="E62" s="67">
        <v>2012</v>
      </c>
      <c r="F62" s="66">
        <v>2.0288270377733597</v>
      </c>
      <c r="G62" s="66">
        <v>95.031055900621126</v>
      </c>
      <c r="H62" s="65">
        <v>21484.21052631579</v>
      </c>
      <c r="I62" s="64">
        <v>0.19</v>
      </c>
      <c r="J62" s="63">
        <v>-61</v>
      </c>
    </row>
    <row r="63" spans="1:10" ht="18" customHeight="1">
      <c r="A63" s="71"/>
      <c r="B63" s="69" t="s">
        <v>431</v>
      </c>
      <c r="C63" s="68" t="s">
        <v>431</v>
      </c>
      <c r="D63" s="67" t="s">
        <v>431</v>
      </c>
      <c r="E63" s="67" t="s">
        <v>431</v>
      </c>
      <c r="F63" s="66" t="s">
        <v>431</v>
      </c>
      <c r="G63" s="66" t="s">
        <v>431</v>
      </c>
      <c r="H63" s="65" t="s">
        <v>431</v>
      </c>
      <c r="I63" s="64" t="s">
        <v>431</v>
      </c>
      <c r="J63" s="63" t="s">
        <v>431</v>
      </c>
    </row>
    <row r="64" spans="1:10" ht="18" customHeight="1">
      <c r="A64" s="71" t="s">
        <v>148</v>
      </c>
      <c r="B64" s="69">
        <v>4200</v>
      </c>
      <c r="C64" s="68">
        <v>1980</v>
      </c>
      <c r="D64" s="67">
        <v>2220</v>
      </c>
      <c r="E64" s="67">
        <v>2148</v>
      </c>
      <c r="F64" s="66">
        <v>1.9553072625698324</v>
      </c>
      <c r="G64" s="66">
        <v>89.189189189189193</v>
      </c>
      <c r="H64" s="65">
        <v>16153.846153846152</v>
      </c>
      <c r="I64" s="64">
        <v>0.26</v>
      </c>
      <c r="J64" s="63">
        <v>-103</v>
      </c>
    </row>
    <row r="65" spans="1:10" ht="18" customHeight="1">
      <c r="A65" s="71" t="s">
        <v>147</v>
      </c>
      <c r="B65" s="69">
        <v>6077</v>
      </c>
      <c r="C65" s="68">
        <v>2944</v>
      </c>
      <c r="D65" s="67">
        <v>3133</v>
      </c>
      <c r="E65" s="67">
        <v>3280</v>
      </c>
      <c r="F65" s="66">
        <v>1.8527439024390244</v>
      </c>
      <c r="G65" s="66">
        <v>93.967443345036699</v>
      </c>
      <c r="H65" s="65">
        <v>18415.151515151516</v>
      </c>
      <c r="I65" s="64">
        <v>0.33</v>
      </c>
      <c r="J65" s="63">
        <v>37</v>
      </c>
    </row>
    <row r="66" spans="1:10" ht="18" customHeight="1">
      <c r="A66" s="71" t="s">
        <v>146</v>
      </c>
      <c r="B66" s="69">
        <v>7535</v>
      </c>
      <c r="C66" s="68">
        <v>3631</v>
      </c>
      <c r="D66" s="67">
        <v>3904</v>
      </c>
      <c r="E66" s="67">
        <v>3771</v>
      </c>
      <c r="F66" s="66">
        <v>1.9981437284539909</v>
      </c>
      <c r="G66" s="66">
        <v>93.007172131147541</v>
      </c>
      <c r="H66" s="65">
        <v>23546.875</v>
      </c>
      <c r="I66" s="64">
        <v>0.32</v>
      </c>
      <c r="J66" s="63">
        <v>40</v>
      </c>
    </row>
    <row r="67" spans="1:10" ht="18" customHeight="1">
      <c r="A67" s="71" t="s">
        <v>145</v>
      </c>
      <c r="B67" s="69">
        <v>3940</v>
      </c>
      <c r="C67" s="68">
        <v>1937</v>
      </c>
      <c r="D67" s="67">
        <v>2003</v>
      </c>
      <c r="E67" s="67">
        <v>2050</v>
      </c>
      <c r="F67" s="66">
        <v>1.9219512195121951</v>
      </c>
      <c r="G67" s="66">
        <v>96.704942586120822</v>
      </c>
      <c r="H67" s="65">
        <v>17909.090909090908</v>
      </c>
      <c r="I67" s="64">
        <v>0.22</v>
      </c>
      <c r="J67" s="63">
        <v>-31</v>
      </c>
    </row>
    <row r="68" spans="1:10" ht="18" customHeight="1">
      <c r="A68" s="71" t="s">
        <v>144</v>
      </c>
      <c r="B68" s="69">
        <v>5124</v>
      </c>
      <c r="C68" s="68">
        <v>2514</v>
      </c>
      <c r="D68" s="67">
        <v>2610</v>
      </c>
      <c r="E68" s="67">
        <v>2904</v>
      </c>
      <c r="F68" s="66">
        <v>1.7644628099173554</v>
      </c>
      <c r="G68" s="66">
        <v>96.321839080459768</v>
      </c>
      <c r="H68" s="65">
        <v>18977.777777777777</v>
      </c>
      <c r="I68" s="64">
        <v>0.27</v>
      </c>
      <c r="J68" s="63">
        <v>43</v>
      </c>
    </row>
    <row r="69" spans="1:10" ht="18" customHeight="1">
      <c r="A69" s="71"/>
      <c r="B69" s="69" t="s">
        <v>431</v>
      </c>
      <c r="C69" s="68" t="s">
        <v>431</v>
      </c>
      <c r="D69" s="67" t="s">
        <v>431</v>
      </c>
      <c r="E69" s="67" t="s">
        <v>431</v>
      </c>
      <c r="F69" s="66" t="s">
        <v>431</v>
      </c>
      <c r="G69" s="66" t="s">
        <v>431</v>
      </c>
      <c r="H69" s="65" t="s">
        <v>431</v>
      </c>
      <c r="I69" s="64" t="s">
        <v>431</v>
      </c>
      <c r="J69" s="63" t="s">
        <v>431</v>
      </c>
    </row>
    <row r="70" spans="1:10" ht="18" customHeight="1">
      <c r="A70" s="71" t="s">
        <v>143</v>
      </c>
      <c r="B70" s="69">
        <v>3266</v>
      </c>
      <c r="C70" s="68">
        <v>1611</v>
      </c>
      <c r="D70" s="67">
        <v>1655</v>
      </c>
      <c r="E70" s="67">
        <v>1556</v>
      </c>
      <c r="F70" s="66">
        <v>2.0989717223650386</v>
      </c>
      <c r="G70" s="66">
        <v>97.341389728096672</v>
      </c>
      <c r="H70" s="65">
        <v>14200</v>
      </c>
      <c r="I70" s="64">
        <v>0.23</v>
      </c>
      <c r="J70" s="63">
        <v>-17</v>
      </c>
    </row>
    <row r="71" spans="1:10" ht="18" customHeight="1">
      <c r="A71" s="71" t="s">
        <v>142</v>
      </c>
      <c r="B71" s="69">
        <v>5085</v>
      </c>
      <c r="C71" s="68">
        <v>2500</v>
      </c>
      <c r="D71" s="67">
        <v>2585</v>
      </c>
      <c r="E71" s="67">
        <v>2741</v>
      </c>
      <c r="F71" s="66">
        <v>1.8551623495074789</v>
      </c>
      <c r="G71" s="66">
        <v>96.711798839458424</v>
      </c>
      <c r="H71" s="65">
        <v>17534.482758620692</v>
      </c>
      <c r="I71" s="64">
        <v>0.28999999999999998</v>
      </c>
      <c r="J71" s="63">
        <v>-29</v>
      </c>
    </row>
    <row r="72" spans="1:10" ht="18" customHeight="1">
      <c r="A72" s="71" t="s">
        <v>141</v>
      </c>
      <c r="B72" s="69">
        <v>4301</v>
      </c>
      <c r="C72" s="68">
        <v>2169</v>
      </c>
      <c r="D72" s="67">
        <v>2132</v>
      </c>
      <c r="E72" s="67">
        <v>2051</v>
      </c>
      <c r="F72" s="66">
        <v>2.0970258410531448</v>
      </c>
      <c r="G72" s="66">
        <v>101.73545966228895</v>
      </c>
      <c r="H72" s="65">
        <v>17204</v>
      </c>
      <c r="I72" s="64">
        <v>0.25</v>
      </c>
      <c r="J72" s="63">
        <v>41</v>
      </c>
    </row>
    <row r="73" spans="1:10" ht="18" customHeight="1">
      <c r="A73" s="71" t="s">
        <v>140</v>
      </c>
      <c r="B73" s="69">
        <v>2460</v>
      </c>
      <c r="C73" s="68">
        <v>1237</v>
      </c>
      <c r="D73" s="67">
        <v>1223</v>
      </c>
      <c r="E73" s="67">
        <v>1317</v>
      </c>
      <c r="F73" s="66">
        <v>1.867881548974943</v>
      </c>
      <c r="G73" s="66">
        <v>101.14472608340148</v>
      </c>
      <c r="H73" s="65">
        <v>15375</v>
      </c>
      <c r="I73" s="64">
        <v>0.16</v>
      </c>
      <c r="J73" s="63">
        <v>40</v>
      </c>
    </row>
    <row r="74" spans="1:10" ht="18" customHeight="1">
      <c r="A74" s="71" t="s">
        <v>139</v>
      </c>
      <c r="B74" s="69">
        <v>1583</v>
      </c>
      <c r="C74" s="68">
        <v>792</v>
      </c>
      <c r="D74" s="67">
        <v>791</v>
      </c>
      <c r="E74" s="67">
        <v>958</v>
      </c>
      <c r="F74" s="66">
        <v>1.6524008350730688</v>
      </c>
      <c r="G74" s="66">
        <v>100.12642225031605</v>
      </c>
      <c r="H74" s="65">
        <v>12176.923076923076</v>
      </c>
      <c r="I74" s="64">
        <v>0.13</v>
      </c>
      <c r="J74" s="63">
        <v>37</v>
      </c>
    </row>
    <row r="75" spans="1:10" ht="18" customHeight="1">
      <c r="A75" s="71"/>
      <c r="B75" s="69" t="s">
        <v>431</v>
      </c>
      <c r="C75" s="68" t="s">
        <v>431</v>
      </c>
      <c r="D75" s="67" t="s">
        <v>431</v>
      </c>
      <c r="E75" s="67" t="s">
        <v>431</v>
      </c>
      <c r="F75" s="66" t="s">
        <v>431</v>
      </c>
      <c r="G75" s="66" t="s">
        <v>431</v>
      </c>
      <c r="H75" s="65" t="s">
        <v>431</v>
      </c>
      <c r="I75" s="64" t="s">
        <v>431</v>
      </c>
      <c r="J75" s="63" t="s">
        <v>431</v>
      </c>
    </row>
    <row r="76" spans="1:10" ht="18" customHeight="1">
      <c r="A76" s="71" t="s">
        <v>138</v>
      </c>
      <c r="B76" s="69">
        <v>1516</v>
      </c>
      <c r="C76" s="68">
        <v>767</v>
      </c>
      <c r="D76" s="67">
        <v>749</v>
      </c>
      <c r="E76" s="67">
        <v>908</v>
      </c>
      <c r="F76" s="66">
        <v>1.669603524229075</v>
      </c>
      <c r="G76" s="66">
        <v>102.40320427236315</v>
      </c>
      <c r="H76" s="65">
        <v>9475</v>
      </c>
      <c r="I76" s="64">
        <v>0.16</v>
      </c>
      <c r="J76" s="63">
        <v>130</v>
      </c>
    </row>
    <row r="77" spans="1:10" ht="18" customHeight="1">
      <c r="A77" s="71" t="s">
        <v>137</v>
      </c>
      <c r="B77" s="69">
        <v>5552</v>
      </c>
      <c r="C77" s="68">
        <v>2654</v>
      </c>
      <c r="D77" s="67">
        <v>2898</v>
      </c>
      <c r="E77" s="67">
        <v>3051</v>
      </c>
      <c r="F77" s="66">
        <v>1.8197312356604392</v>
      </c>
      <c r="G77" s="66">
        <v>91.580400276052458</v>
      </c>
      <c r="H77" s="65">
        <v>24139.130434782608</v>
      </c>
      <c r="I77" s="64">
        <v>0.23</v>
      </c>
      <c r="J77" s="63">
        <v>68</v>
      </c>
    </row>
    <row r="78" spans="1:10" ht="18" customHeight="1">
      <c r="A78" s="71" t="s">
        <v>136</v>
      </c>
      <c r="B78" s="69">
        <v>3602</v>
      </c>
      <c r="C78" s="68">
        <v>1835</v>
      </c>
      <c r="D78" s="67">
        <v>1767</v>
      </c>
      <c r="E78" s="67">
        <v>1757</v>
      </c>
      <c r="F78" s="66">
        <v>2.0500853727945363</v>
      </c>
      <c r="G78" s="66">
        <v>103.84833050367854</v>
      </c>
      <c r="H78" s="65">
        <v>16372.727272727272</v>
      </c>
      <c r="I78" s="64">
        <v>0.22</v>
      </c>
      <c r="J78" s="63">
        <v>19</v>
      </c>
    </row>
    <row r="79" spans="1:10" ht="18" customHeight="1">
      <c r="A79" s="71" t="s">
        <v>135</v>
      </c>
      <c r="B79" s="69">
        <v>3071</v>
      </c>
      <c r="C79" s="68">
        <v>1538</v>
      </c>
      <c r="D79" s="67">
        <v>1533</v>
      </c>
      <c r="E79" s="67">
        <v>1617</v>
      </c>
      <c r="F79" s="66">
        <v>1.8991960420531848</v>
      </c>
      <c r="G79" s="66">
        <v>100.32615786040444</v>
      </c>
      <c r="H79" s="65">
        <v>19193.75</v>
      </c>
      <c r="I79" s="64">
        <v>0.16</v>
      </c>
      <c r="J79" s="63">
        <v>-26</v>
      </c>
    </row>
    <row r="80" spans="1:10" ht="18" customHeight="1">
      <c r="A80" s="71" t="s">
        <v>134</v>
      </c>
      <c r="B80" s="69">
        <v>3507</v>
      </c>
      <c r="C80" s="68">
        <v>1741</v>
      </c>
      <c r="D80" s="67">
        <v>1766</v>
      </c>
      <c r="E80" s="67">
        <v>1962</v>
      </c>
      <c r="F80" s="66">
        <v>1.7874617737003058</v>
      </c>
      <c r="G80" s="66">
        <v>98.584371460928651</v>
      </c>
      <c r="H80" s="65">
        <v>12988.888888888889</v>
      </c>
      <c r="I80" s="64">
        <v>0.27</v>
      </c>
      <c r="J80" s="63">
        <v>5</v>
      </c>
    </row>
    <row r="81" spans="1:10" ht="18" customHeight="1">
      <c r="A81" s="71"/>
      <c r="B81" s="69" t="s">
        <v>431</v>
      </c>
      <c r="C81" s="68" t="s">
        <v>431</v>
      </c>
      <c r="D81" s="67" t="s">
        <v>431</v>
      </c>
      <c r="E81" s="67" t="s">
        <v>431</v>
      </c>
      <c r="F81" s="66" t="s">
        <v>431</v>
      </c>
      <c r="G81" s="66" t="s">
        <v>431</v>
      </c>
      <c r="H81" s="65" t="s">
        <v>431</v>
      </c>
      <c r="I81" s="64" t="s">
        <v>431</v>
      </c>
      <c r="J81" s="63" t="s">
        <v>431</v>
      </c>
    </row>
    <row r="82" spans="1:10" ht="18" customHeight="1">
      <c r="A82" s="71" t="s">
        <v>133</v>
      </c>
      <c r="B82" s="69">
        <v>6361</v>
      </c>
      <c r="C82" s="68">
        <v>3153</v>
      </c>
      <c r="D82" s="67">
        <v>3208</v>
      </c>
      <c r="E82" s="67">
        <v>2833</v>
      </c>
      <c r="F82" s="66">
        <v>2.2453229791740204</v>
      </c>
      <c r="G82" s="66">
        <v>98.285536159600994</v>
      </c>
      <c r="H82" s="65">
        <v>21934.482758620692</v>
      </c>
      <c r="I82" s="64">
        <v>0.28999999999999998</v>
      </c>
      <c r="J82" s="63">
        <v>7</v>
      </c>
    </row>
    <row r="83" spans="1:10" ht="18" customHeight="1">
      <c r="A83" s="71" t="s">
        <v>132</v>
      </c>
      <c r="B83" s="69">
        <v>2785</v>
      </c>
      <c r="C83" s="68">
        <v>1438</v>
      </c>
      <c r="D83" s="67">
        <v>1347</v>
      </c>
      <c r="E83" s="67">
        <v>1498</v>
      </c>
      <c r="F83" s="66">
        <v>1.8591455273698265</v>
      </c>
      <c r="G83" s="66">
        <v>106.75575352635487</v>
      </c>
      <c r="H83" s="65">
        <v>12659.09090909091</v>
      </c>
      <c r="I83" s="64">
        <v>0.22</v>
      </c>
      <c r="J83" s="63">
        <v>-25</v>
      </c>
    </row>
    <row r="84" spans="1:10" ht="18" customHeight="1">
      <c r="A84" s="71" t="s">
        <v>131</v>
      </c>
      <c r="B84" s="69">
        <v>3853</v>
      </c>
      <c r="C84" s="68">
        <v>1980</v>
      </c>
      <c r="D84" s="67">
        <v>1873</v>
      </c>
      <c r="E84" s="67">
        <v>2357</v>
      </c>
      <c r="F84" s="66">
        <v>1.6347051336444633</v>
      </c>
      <c r="G84" s="66">
        <v>105.71276027762949</v>
      </c>
      <c r="H84" s="65">
        <v>16054.166666666668</v>
      </c>
      <c r="I84" s="64">
        <v>0.24</v>
      </c>
      <c r="J84" s="63">
        <v>-23</v>
      </c>
    </row>
    <row r="85" spans="1:10" ht="18" customHeight="1">
      <c r="A85" s="71" t="s">
        <v>130</v>
      </c>
      <c r="B85" s="69">
        <v>4146</v>
      </c>
      <c r="C85" s="68">
        <v>2093</v>
      </c>
      <c r="D85" s="67">
        <v>2053</v>
      </c>
      <c r="E85" s="67">
        <v>2636</v>
      </c>
      <c r="F85" s="66">
        <v>1.5728376327769347</v>
      </c>
      <c r="G85" s="66">
        <v>101.94836824159765</v>
      </c>
      <c r="H85" s="65">
        <v>29614.28571428571</v>
      </c>
      <c r="I85" s="64">
        <v>0.14000000000000001</v>
      </c>
      <c r="J85" s="63">
        <v>-39</v>
      </c>
    </row>
    <row r="86" spans="1:10" ht="18" customHeight="1">
      <c r="A86" s="71" t="s">
        <v>129</v>
      </c>
      <c r="B86" s="69">
        <v>3873</v>
      </c>
      <c r="C86" s="68">
        <v>2051</v>
      </c>
      <c r="D86" s="67">
        <v>1822</v>
      </c>
      <c r="E86" s="67">
        <v>2249</v>
      </c>
      <c r="F86" s="66">
        <v>1.722098710538017</v>
      </c>
      <c r="G86" s="66">
        <v>112.56860592755214</v>
      </c>
      <c r="H86" s="65">
        <v>20384.21052631579</v>
      </c>
      <c r="I86" s="64">
        <v>0.19</v>
      </c>
      <c r="J86" s="63">
        <v>-97</v>
      </c>
    </row>
    <row r="87" spans="1:10" ht="18" customHeight="1">
      <c r="A87" s="71"/>
      <c r="B87" s="69" t="s">
        <v>431</v>
      </c>
      <c r="C87" s="68" t="s">
        <v>431</v>
      </c>
      <c r="D87" s="67" t="s">
        <v>431</v>
      </c>
      <c r="E87" s="67" t="s">
        <v>431</v>
      </c>
      <c r="F87" s="66" t="s">
        <v>431</v>
      </c>
      <c r="G87" s="66" t="s">
        <v>431</v>
      </c>
      <c r="H87" s="65" t="s">
        <v>431</v>
      </c>
      <c r="I87" s="64" t="s">
        <v>431</v>
      </c>
      <c r="J87" s="63" t="s">
        <v>431</v>
      </c>
    </row>
    <row r="88" spans="1:10" ht="18" customHeight="1">
      <c r="A88" s="71" t="s">
        <v>128</v>
      </c>
      <c r="B88" s="69">
        <v>3908</v>
      </c>
      <c r="C88" s="68">
        <v>2070</v>
      </c>
      <c r="D88" s="67">
        <v>1838</v>
      </c>
      <c r="E88" s="67">
        <v>2440</v>
      </c>
      <c r="F88" s="66">
        <v>1.6016393442622952</v>
      </c>
      <c r="G88" s="66">
        <v>112.62241566920565</v>
      </c>
      <c r="H88" s="65">
        <v>20568.42105263158</v>
      </c>
      <c r="I88" s="64">
        <v>0.19</v>
      </c>
      <c r="J88" s="63">
        <v>-84</v>
      </c>
    </row>
    <row r="89" spans="1:10" ht="18" customHeight="1">
      <c r="A89" s="71" t="s">
        <v>127</v>
      </c>
      <c r="B89" s="69">
        <v>3824</v>
      </c>
      <c r="C89" s="68">
        <v>1921</v>
      </c>
      <c r="D89" s="67">
        <v>1903</v>
      </c>
      <c r="E89" s="67">
        <v>1899</v>
      </c>
      <c r="F89" s="66">
        <v>2.0136914165350186</v>
      </c>
      <c r="G89" s="66">
        <v>100.94587493431423</v>
      </c>
      <c r="H89" s="65">
        <v>16626.08695652174</v>
      </c>
      <c r="I89" s="64">
        <v>0.23</v>
      </c>
      <c r="J89" s="63">
        <v>-25</v>
      </c>
    </row>
    <row r="90" spans="1:10" ht="18" customHeight="1">
      <c r="A90" s="71" t="s">
        <v>126</v>
      </c>
      <c r="B90" s="69">
        <v>3964</v>
      </c>
      <c r="C90" s="68">
        <v>1979</v>
      </c>
      <c r="D90" s="67">
        <v>1985</v>
      </c>
      <c r="E90" s="67">
        <v>1821</v>
      </c>
      <c r="F90" s="66">
        <v>2.1768259198242723</v>
      </c>
      <c r="G90" s="66">
        <v>99.697732997481097</v>
      </c>
      <c r="H90" s="65">
        <v>20863.157894736843</v>
      </c>
      <c r="I90" s="64">
        <v>0.19</v>
      </c>
      <c r="J90" s="63">
        <v>12</v>
      </c>
    </row>
    <row r="91" spans="1:10" ht="18" customHeight="1">
      <c r="A91" s="71" t="s">
        <v>125</v>
      </c>
      <c r="B91" s="69">
        <v>3084</v>
      </c>
      <c r="C91" s="68">
        <v>1521</v>
      </c>
      <c r="D91" s="67">
        <v>1563</v>
      </c>
      <c r="E91" s="67">
        <v>1790</v>
      </c>
      <c r="F91" s="66">
        <v>1.722905027932961</v>
      </c>
      <c r="G91" s="66">
        <v>97.312859884836854</v>
      </c>
      <c r="H91" s="65">
        <v>28036.363636363636</v>
      </c>
      <c r="I91" s="64">
        <v>0.11</v>
      </c>
      <c r="J91" s="63">
        <v>-67</v>
      </c>
    </row>
    <row r="92" spans="1:10" ht="18" customHeight="1">
      <c r="A92" s="71" t="s">
        <v>124</v>
      </c>
      <c r="B92" s="69">
        <v>2319</v>
      </c>
      <c r="C92" s="68">
        <v>1204</v>
      </c>
      <c r="D92" s="67">
        <v>1115</v>
      </c>
      <c r="E92" s="67">
        <v>1210</v>
      </c>
      <c r="F92" s="66">
        <v>1.9165289256198348</v>
      </c>
      <c r="G92" s="66">
        <v>107.98206278026905</v>
      </c>
      <c r="H92" s="65">
        <v>13641.176470588234</v>
      </c>
      <c r="I92" s="64">
        <v>0.17</v>
      </c>
      <c r="J92" s="63">
        <v>-41</v>
      </c>
    </row>
    <row r="93" spans="1:10" ht="18" customHeight="1">
      <c r="A93" s="71"/>
      <c r="B93" s="69" t="s">
        <v>431</v>
      </c>
      <c r="C93" s="68" t="s">
        <v>431</v>
      </c>
      <c r="D93" s="67" t="s">
        <v>431</v>
      </c>
      <c r="E93" s="67" t="s">
        <v>431</v>
      </c>
      <c r="F93" s="66" t="s">
        <v>431</v>
      </c>
      <c r="G93" s="66" t="s">
        <v>431</v>
      </c>
      <c r="H93" s="65" t="s">
        <v>431</v>
      </c>
      <c r="I93" s="64" t="s">
        <v>431</v>
      </c>
      <c r="J93" s="63" t="s">
        <v>431</v>
      </c>
    </row>
    <row r="94" spans="1:10" ht="18" customHeight="1">
      <c r="A94" s="71" t="s">
        <v>123</v>
      </c>
      <c r="B94" s="69">
        <v>3242</v>
      </c>
      <c r="C94" s="68">
        <v>1679</v>
      </c>
      <c r="D94" s="67">
        <v>1563</v>
      </c>
      <c r="E94" s="67">
        <v>1820</v>
      </c>
      <c r="F94" s="66">
        <v>1.7813186813186814</v>
      </c>
      <c r="G94" s="66">
        <v>107.42162507997442</v>
      </c>
      <c r="H94" s="65">
        <v>23157.142857142855</v>
      </c>
      <c r="I94" s="64">
        <v>0.14000000000000001</v>
      </c>
      <c r="J94" s="63">
        <v>-116</v>
      </c>
    </row>
    <row r="95" spans="1:10" ht="18" customHeight="1">
      <c r="A95" s="71" t="s">
        <v>122</v>
      </c>
      <c r="B95" s="69">
        <v>3207</v>
      </c>
      <c r="C95" s="68">
        <v>1687</v>
      </c>
      <c r="D95" s="67">
        <v>1520</v>
      </c>
      <c r="E95" s="67">
        <v>1637</v>
      </c>
      <c r="F95" s="66">
        <v>1.9590714722052536</v>
      </c>
      <c r="G95" s="66">
        <v>110.98684210526315</v>
      </c>
      <c r="H95" s="65">
        <v>22907.142857142855</v>
      </c>
      <c r="I95" s="64">
        <v>0.14000000000000001</v>
      </c>
      <c r="J95" s="63">
        <v>-40</v>
      </c>
    </row>
    <row r="96" spans="1:10" ht="18" customHeight="1">
      <c r="A96" s="71" t="s">
        <v>121</v>
      </c>
      <c r="B96" s="69">
        <v>3390</v>
      </c>
      <c r="C96" s="68">
        <v>1733</v>
      </c>
      <c r="D96" s="67">
        <v>1657</v>
      </c>
      <c r="E96" s="67">
        <v>1759</v>
      </c>
      <c r="F96" s="66">
        <v>1.9272313814667426</v>
      </c>
      <c r="G96" s="66">
        <v>104.58660229330114</v>
      </c>
      <c r="H96" s="65">
        <v>19941.176470588234</v>
      </c>
      <c r="I96" s="64">
        <v>0.17</v>
      </c>
      <c r="J96" s="63">
        <v>-4</v>
      </c>
    </row>
    <row r="97" spans="1:10" ht="18" customHeight="1">
      <c r="A97" s="71" t="s">
        <v>120</v>
      </c>
      <c r="B97" s="69">
        <v>3737</v>
      </c>
      <c r="C97" s="68">
        <v>1938</v>
      </c>
      <c r="D97" s="67">
        <v>1799</v>
      </c>
      <c r="E97" s="67">
        <v>1753</v>
      </c>
      <c r="F97" s="66">
        <v>2.1317741015402167</v>
      </c>
      <c r="G97" s="66">
        <v>107.72651473040578</v>
      </c>
      <c r="H97" s="65">
        <v>17795.238095238095</v>
      </c>
      <c r="I97" s="64">
        <v>0.21</v>
      </c>
      <c r="J97" s="63">
        <v>-51</v>
      </c>
    </row>
    <row r="98" spans="1:10" ht="18" customHeight="1">
      <c r="A98" s="71" t="s">
        <v>119</v>
      </c>
      <c r="B98" s="69">
        <v>2533</v>
      </c>
      <c r="C98" s="68">
        <v>1146</v>
      </c>
      <c r="D98" s="67">
        <v>1387</v>
      </c>
      <c r="E98" s="67">
        <v>1403</v>
      </c>
      <c r="F98" s="66">
        <v>1.8054169636493229</v>
      </c>
      <c r="G98" s="66">
        <v>82.62436914203316</v>
      </c>
      <c r="H98" s="65">
        <v>9381.4814814814818</v>
      </c>
      <c r="I98" s="64">
        <v>0.27</v>
      </c>
      <c r="J98" s="63">
        <v>-16</v>
      </c>
    </row>
    <row r="99" spans="1:10" ht="18" customHeight="1">
      <c r="A99" s="71"/>
      <c r="B99" s="69" t="s">
        <v>431</v>
      </c>
      <c r="C99" s="68" t="s">
        <v>431</v>
      </c>
      <c r="D99" s="67" t="s">
        <v>431</v>
      </c>
      <c r="E99" s="67" t="s">
        <v>431</v>
      </c>
      <c r="F99" s="66" t="s">
        <v>431</v>
      </c>
      <c r="G99" s="66" t="s">
        <v>431</v>
      </c>
      <c r="H99" s="65" t="s">
        <v>431</v>
      </c>
      <c r="I99" s="64" t="s">
        <v>431</v>
      </c>
      <c r="J99" s="63" t="s">
        <v>431</v>
      </c>
    </row>
    <row r="100" spans="1:10" ht="18" customHeight="1">
      <c r="A100" s="71" t="s">
        <v>118</v>
      </c>
      <c r="B100" s="69">
        <v>897</v>
      </c>
      <c r="C100" s="68">
        <v>483</v>
      </c>
      <c r="D100" s="67">
        <v>414</v>
      </c>
      <c r="E100" s="67">
        <v>481</v>
      </c>
      <c r="F100" s="66">
        <v>1.8648648648648649</v>
      </c>
      <c r="G100" s="66">
        <v>116.66666666666667</v>
      </c>
      <c r="H100" s="65">
        <v>3737.5</v>
      </c>
      <c r="I100" s="64">
        <v>0.24</v>
      </c>
      <c r="J100" s="63">
        <v>73</v>
      </c>
    </row>
    <row r="101" spans="1:10" ht="18" customHeight="1">
      <c r="A101" s="72" t="s">
        <v>117</v>
      </c>
      <c r="B101" s="69">
        <v>3625</v>
      </c>
      <c r="C101" s="68">
        <v>1808</v>
      </c>
      <c r="D101" s="67">
        <v>1817</v>
      </c>
      <c r="E101" s="67">
        <v>1894</v>
      </c>
      <c r="F101" s="66">
        <v>1.9139387539598733</v>
      </c>
      <c r="G101" s="66">
        <v>99.504678040726475</v>
      </c>
      <c r="H101" s="65">
        <v>6839.6226415094334</v>
      </c>
      <c r="I101" s="64">
        <v>0.53</v>
      </c>
      <c r="J101" s="63">
        <v>-24</v>
      </c>
    </row>
    <row r="102" spans="1:10" ht="18" customHeight="1">
      <c r="A102" s="71" t="s">
        <v>116</v>
      </c>
      <c r="B102" s="69">
        <v>5781</v>
      </c>
      <c r="C102" s="68">
        <v>2950</v>
      </c>
      <c r="D102" s="67">
        <v>2831</v>
      </c>
      <c r="E102" s="67">
        <v>3168</v>
      </c>
      <c r="F102" s="66">
        <v>1.824810606060606</v>
      </c>
      <c r="G102" s="66">
        <v>104.20346167432002</v>
      </c>
      <c r="H102" s="65">
        <v>21411.111111111109</v>
      </c>
      <c r="I102" s="64">
        <v>0.27</v>
      </c>
      <c r="J102" s="63">
        <v>-18</v>
      </c>
    </row>
    <row r="103" spans="1:10" ht="18" customHeight="1">
      <c r="A103" s="71" t="s">
        <v>115</v>
      </c>
      <c r="B103" s="69">
        <v>3536</v>
      </c>
      <c r="C103" s="68">
        <v>1814</v>
      </c>
      <c r="D103" s="67">
        <v>1722</v>
      </c>
      <c r="E103" s="67">
        <v>1790</v>
      </c>
      <c r="F103" s="66">
        <v>1.9754189944134077</v>
      </c>
      <c r="G103" s="66">
        <v>105.34262485481997</v>
      </c>
      <c r="H103" s="65">
        <v>13600</v>
      </c>
      <c r="I103" s="64">
        <v>0.26</v>
      </c>
      <c r="J103" s="63">
        <v>-30</v>
      </c>
    </row>
    <row r="104" spans="1:10" ht="18" customHeight="1">
      <c r="A104" s="71" t="s">
        <v>114</v>
      </c>
      <c r="B104" s="69">
        <v>2078</v>
      </c>
      <c r="C104" s="68">
        <v>1062</v>
      </c>
      <c r="D104" s="67">
        <v>1016</v>
      </c>
      <c r="E104" s="67">
        <v>945</v>
      </c>
      <c r="F104" s="66">
        <v>2.198941798941799</v>
      </c>
      <c r="G104" s="66">
        <v>104.5275590551181</v>
      </c>
      <c r="H104" s="65">
        <v>7992.3076923076924</v>
      </c>
      <c r="I104" s="64">
        <v>0.26</v>
      </c>
      <c r="J104" s="63">
        <v>-5</v>
      </c>
    </row>
    <row r="105" spans="1:10" ht="18" customHeight="1">
      <c r="A105" s="71" t="s">
        <v>113</v>
      </c>
      <c r="B105" s="69">
        <v>4877</v>
      </c>
      <c r="C105" s="68">
        <v>2466</v>
      </c>
      <c r="D105" s="67">
        <v>2411</v>
      </c>
      <c r="E105" s="67">
        <v>2392</v>
      </c>
      <c r="F105" s="66">
        <v>2.0388795986622075</v>
      </c>
      <c r="G105" s="66">
        <v>102.28121111571961</v>
      </c>
      <c r="H105" s="65">
        <v>13181.081081081082</v>
      </c>
      <c r="I105" s="64">
        <v>0.37</v>
      </c>
      <c r="J105" s="63">
        <v>-66</v>
      </c>
    </row>
    <row r="106" spans="1:10" ht="18" customHeight="1">
      <c r="A106" s="71" t="s">
        <v>112</v>
      </c>
      <c r="B106" s="69">
        <v>3033</v>
      </c>
      <c r="C106" s="68">
        <v>1519</v>
      </c>
      <c r="D106" s="67">
        <v>1514</v>
      </c>
      <c r="E106" s="67">
        <v>1492</v>
      </c>
      <c r="F106" s="66">
        <v>2.0328418230563003</v>
      </c>
      <c r="G106" s="66">
        <v>100.33025099075297</v>
      </c>
      <c r="H106" s="65">
        <v>14442.857142857143</v>
      </c>
      <c r="I106" s="64">
        <v>0.21</v>
      </c>
      <c r="J106" s="63">
        <v>-35</v>
      </c>
    </row>
    <row r="107" spans="1:10" ht="18" customHeight="1">
      <c r="A107" s="71"/>
      <c r="B107" s="69" t="s">
        <v>431</v>
      </c>
      <c r="C107" s="68" t="s">
        <v>431</v>
      </c>
      <c r="D107" s="67" t="s">
        <v>431</v>
      </c>
      <c r="E107" s="67" t="s">
        <v>431</v>
      </c>
      <c r="F107" s="66" t="s">
        <v>431</v>
      </c>
      <c r="G107" s="66" t="s">
        <v>431</v>
      </c>
      <c r="H107" s="65" t="s">
        <v>431</v>
      </c>
      <c r="I107" s="64" t="s">
        <v>431</v>
      </c>
      <c r="J107" s="63" t="s">
        <v>431</v>
      </c>
    </row>
    <row r="108" spans="1:10" ht="18" customHeight="1">
      <c r="A108" s="71" t="s">
        <v>111</v>
      </c>
      <c r="B108" s="69">
        <v>2484</v>
      </c>
      <c r="C108" s="68">
        <v>1293</v>
      </c>
      <c r="D108" s="67">
        <v>1191</v>
      </c>
      <c r="E108" s="67">
        <v>1156</v>
      </c>
      <c r="F108" s="66">
        <v>2.14878892733564</v>
      </c>
      <c r="G108" s="66">
        <v>108.56423173803526</v>
      </c>
      <c r="H108" s="65">
        <v>10350</v>
      </c>
      <c r="I108" s="64">
        <v>0.24</v>
      </c>
      <c r="J108" s="63">
        <v>-6</v>
      </c>
    </row>
    <row r="109" spans="1:10" ht="18" customHeight="1">
      <c r="A109" s="71" t="s">
        <v>110</v>
      </c>
      <c r="B109" s="69">
        <v>1949</v>
      </c>
      <c r="C109" s="68">
        <v>971</v>
      </c>
      <c r="D109" s="67">
        <v>978</v>
      </c>
      <c r="E109" s="67">
        <v>974</v>
      </c>
      <c r="F109" s="66">
        <v>2.0010266940451746</v>
      </c>
      <c r="G109" s="66">
        <v>99.284253578732105</v>
      </c>
      <c r="H109" s="65">
        <v>12993.333333333334</v>
      </c>
      <c r="I109" s="64">
        <v>0.15</v>
      </c>
      <c r="J109" s="63">
        <v>-17</v>
      </c>
    </row>
    <row r="110" spans="1:10" ht="18" customHeight="1">
      <c r="A110" s="71" t="s">
        <v>109</v>
      </c>
      <c r="B110" s="69">
        <v>1977</v>
      </c>
      <c r="C110" s="68">
        <v>1033</v>
      </c>
      <c r="D110" s="67">
        <v>944</v>
      </c>
      <c r="E110" s="67">
        <v>957</v>
      </c>
      <c r="F110" s="66">
        <v>2.0658307210031346</v>
      </c>
      <c r="G110" s="66">
        <v>109.42796610169492</v>
      </c>
      <c r="H110" s="65">
        <v>10983.333333333334</v>
      </c>
      <c r="I110" s="64">
        <v>0.18</v>
      </c>
      <c r="J110" s="63">
        <v>31</v>
      </c>
    </row>
    <row r="111" spans="1:10" ht="18" customHeight="1">
      <c r="A111" s="71" t="s">
        <v>108</v>
      </c>
      <c r="B111" s="69">
        <v>1754</v>
      </c>
      <c r="C111" s="68">
        <v>901</v>
      </c>
      <c r="D111" s="67">
        <v>853</v>
      </c>
      <c r="E111" s="67">
        <v>799</v>
      </c>
      <c r="F111" s="66">
        <v>2.1952440550688359</v>
      </c>
      <c r="G111" s="66">
        <v>105.62719812426728</v>
      </c>
      <c r="H111" s="65">
        <v>9231.5789473684217</v>
      </c>
      <c r="I111" s="64">
        <v>0.19</v>
      </c>
      <c r="J111" s="63">
        <v>5</v>
      </c>
    </row>
    <row r="112" spans="1:10" ht="18" customHeight="1">
      <c r="A112" s="71" t="s">
        <v>107</v>
      </c>
      <c r="B112" s="69">
        <v>1555</v>
      </c>
      <c r="C112" s="68">
        <v>816</v>
      </c>
      <c r="D112" s="67">
        <v>739</v>
      </c>
      <c r="E112" s="67">
        <v>713</v>
      </c>
      <c r="F112" s="66">
        <v>2.1809256661991583</v>
      </c>
      <c r="G112" s="66">
        <v>110.4194857916103</v>
      </c>
      <c r="H112" s="65">
        <v>6760.869565217391</v>
      </c>
      <c r="I112" s="64">
        <v>0.23</v>
      </c>
      <c r="J112" s="63">
        <v>-17</v>
      </c>
    </row>
    <row r="113" spans="1:10" ht="18" customHeight="1">
      <c r="A113" s="71"/>
      <c r="B113" s="69" t="s">
        <v>431</v>
      </c>
      <c r="C113" s="68" t="s">
        <v>431</v>
      </c>
      <c r="D113" s="67" t="s">
        <v>431</v>
      </c>
      <c r="E113" s="67" t="s">
        <v>431</v>
      </c>
      <c r="F113" s="66" t="s">
        <v>431</v>
      </c>
      <c r="G113" s="66" t="s">
        <v>431</v>
      </c>
      <c r="H113" s="65" t="s">
        <v>431</v>
      </c>
      <c r="I113" s="64" t="s">
        <v>431</v>
      </c>
      <c r="J113" s="63" t="s">
        <v>431</v>
      </c>
    </row>
    <row r="114" spans="1:10" ht="18" customHeight="1">
      <c r="A114" s="71" t="s">
        <v>106</v>
      </c>
      <c r="B114" s="69">
        <v>1325</v>
      </c>
      <c r="C114" s="68">
        <v>710</v>
      </c>
      <c r="D114" s="67">
        <v>615</v>
      </c>
      <c r="E114" s="67">
        <v>696</v>
      </c>
      <c r="F114" s="66">
        <v>1.9037356321839081</v>
      </c>
      <c r="G114" s="66">
        <v>115.44715447154472</v>
      </c>
      <c r="H114" s="65">
        <v>8833.3333333333339</v>
      </c>
      <c r="I114" s="64">
        <v>0.15</v>
      </c>
      <c r="J114" s="63">
        <v>42</v>
      </c>
    </row>
    <row r="115" spans="1:10" ht="18" customHeight="1">
      <c r="A115" s="71" t="s">
        <v>105</v>
      </c>
      <c r="B115" s="69">
        <v>2840</v>
      </c>
      <c r="C115" s="68">
        <v>1452</v>
      </c>
      <c r="D115" s="67">
        <v>1388</v>
      </c>
      <c r="E115" s="67">
        <v>1460</v>
      </c>
      <c r="F115" s="66">
        <v>1.9452054794520548</v>
      </c>
      <c r="G115" s="66">
        <v>104.61095100864553</v>
      </c>
      <c r="H115" s="65">
        <v>8352.9411764705874</v>
      </c>
      <c r="I115" s="64">
        <v>0.34</v>
      </c>
      <c r="J115" s="63">
        <v>12</v>
      </c>
    </row>
    <row r="116" spans="1:10" ht="18" customHeight="1">
      <c r="A116" s="71" t="s">
        <v>104</v>
      </c>
      <c r="B116" s="69">
        <v>2835</v>
      </c>
      <c r="C116" s="68">
        <v>1410</v>
      </c>
      <c r="D116" s="67">
        <v>1425</v>
      </c>
      <c r="E116" s="67">
        <v>1566</v>
      </c>
      <c r="F116" s="66">
        <v>1.8103448275862069</v>
      </c>
      <c r="G116" s="66">
        <v>98.94736842105263</v>
      </c>
      <c r="H116" s="65">
        <v>10903.846153846154</v>
      </c>
      <c r="I116" s="64">
        <v>0.26</v>
      </c>
      <c r="J116" s="63">
        <v>-18</v>
      </c>
    </row>
    <row r="117" spans="1:10" ht="18" customHeight="1">
      <c r="A117" s="71" t="s">
        <v>103</v>
      </c>
      <c r="B117" s="69">
        <v>3979</v>
      </c>
      <c r="C117" s="68">
        <v>1994</v>
      </c>
      <c r="D117" s="67">
        <v>1985</v>
      </c>
      <c r="E117" s="67">
        <v>2198</v>
      </c>
      <c r="F117" s="66">
        <v>1.8102820746132848</v>
      </c>
      <c r="G117" s="66">
        <v>100.45340050377834</v>
      </c>
      <c r="H117" s="65">
        <v>19895</v>
      </c>
      <c r="I117" s="64">
        <v>0.2</v>
      </c>
      <c r="J117" s="63">
        <v>27</v>
      </c>
    </row>
    <row r="118" spans="1:10" ht="18" customHeight="1">
      <c r="A118" s="71" t="s">
        <v>102</v>
      </c>
      <c r="B118" s="69">
        <v>1664</v>
      </c>
      <c r="C118" s="68">
        <v>691</v>
      </c>
      <c r="D118" s="67">
        <v>973</v>
      </c>
      <c r="E118" s="67">
        <v>949</v>
      </c>
      <c r="F118" s="66">
        <v>1.7534246575342465</v>
      </c>
      <c r="G118" s="66">
        <v>71.017471736896198</v>
      </c>
      <c r="H118" s="65">
        <v>11885.714285714284</v>
      </c>
      <c r="I118" s="64">
        <v>0.14000000000000001</v>
      </c>
      <c r="J118" s="63">
        <v>-71</v>
      </c>
    </row>
    <row r="119" spans="1:10" ht="18" customHeight="1">
      <c r="A119" s="71"/>
      <c r="B119" s="69" t="s">
        <v>431</v>
      </c>
      <c r="C119" s="68" t="s">
        <v>431</v>
      </c>
      <c r="D119" s="67" t="s">
        <v>431</v>
      </c>
      <c r="E119" s="67" t="s">
        <v>431</v>
      </c>
      <c r="F119" s="66" t="s">
        <v>431</v>
      </c>
      <c r="G119" s="66" t="s">
        <v>431</v>
      </c>
      <c r="H119" s="65" t="s">
        <v>431</v>
      </c>
      <c r="I119" s="64" t="s">
        <v>431</v>
      </c>
      <c r="J119" s="63" t="s">
        <v>431</v>
      </c>
    </row>
    <row r="120" spans="1:10" ht="18" customHeight="1">
      <c r="A120" s="71" t="s">
        <v>101</v>
      </c>
      <c r="B120" s="69">
        <v>2548</v>
      </c>
      <c r="C120" s="68">
        <v>1276</v>
      </c>
      <c r="D120" s="67">
        <v>1272</v>
      </c>
      <c r="E120" s="67">
        <v>1465</v>
      </c>
      <c r="F120" s="66">
        <v>1.7392491467576792</v>
      </c>
      <c r="G120" s="66">
        <v>100.31446540880505</v>
      </c>
      <c r="H120" s="65">
        <v>10192</v>
      </c>
      <c r="I120" s="64">
        <v>0.25</v>
      </c>
      <c r="J120" s="63">
        <v>-72</v>
      </c>
    </row>
    <row r="121" spans="1:10" ht="18" customHeight="1">
      <c r="A121" s="71" t="s">
        <v>100</v>
      </c>
      <c r="B121" s="69">
        <v>1523</v>
      </c>
      <c r="C121" s="68">
        <v>796</v>
      </c>
      <c r="D121" s="67">
        <v>727</v>
      </c>
      <c r="E121" s="67">
        <v>799</v>
      </c>
      <c r="F121" s="66">
        <v>1.9061326658322904</v>
      </c>
      <c r="G121" s="66">
        <v>109.49105914718021</v>
      </c>
      <c r="H121" s="65">
        <v>10153.333333333334</v>
      </c>
      <c r="I121" s="64">
        <v>0.15</v>
      </c>
      <c r="J121" s="63">
        <v>-27</v>
      </c>
    </row>
    <row r="122" spans="1:10" ht="18" customHeight="1">
      <c r="A122" s="71" t="s">
        <v>99</v>
      </c>
      <c r="B122" s="69">
        <v>2913</v>
      </c>
      <c r="C122" s="68">
        <v>1520</v>
      </c>
      <c r="D122" s="67">
        <v>1393</v>
      </c>
      <c r="E122" s="67">
        <v>1458</v>
      </c>
      <c r="F122" s="66">
        <v>1.9979423868312758</v>
      </c>
      <c r="G122" s="66">
        <v>109.11701363962672</v>
      </c>
      <c r="H122" s="65">
        <v>14565</v>
      </c>
      <c r="I122" s="64">
        <v>0.2</v>
      </c>
      <c r="J122" s="63">
        <v>11</v>
      </c>
    </row>
    <row r="123" spans="1:10" ht="18" customHeight="1">
      <c r="A123" s="71" t="s">
        <v>98</v>
      </c>
      <c r="B123" s="69">
        <v>2196</v>
      </c>
      <c r="C123" s="68">
        <v>1067</v>
      </c>
      <c r="D123" s="67">
        <v>1129</v>
      </c>
      <c r="E123" s="67">
        <v>1240</v>
      </c>
      <c r="F123" s="66">
        <v>1.7709677419354839</v>
      </c>
      <c r="G123" s="66">
        <v>94.508414526129314</v>
      </c>
      <c r="H123" s="65">
        <v>18300</v>
      </c>
      <c r="I123" s="64">
        <v>0.12</v>
      </c>
      <c r="J123" s="63">
        <v>54</v>
      </c>
    </row>
    <row r="124" spans="1:10" ht="18" customHeight="1">
      <c r="A124" s="71" t="s">
        <v>97</v>
      </c>
      <c r="B124" s="69">
        <v>2974</v>
      </c>
      <c r="C124" s="68">
        <v>1464</v>
      </c>
      <c r="D124" s="67">
        <v>1510</v>
      </c>
      <c r="E124" s="67">
        <v>1602</v>
      </c>
      <c r="F124" s="66">
        <v>1.8564294631710363</v>
      </c>
      <c r="G124" s="66">
        <v>96.953642384105962</v>
      </c>
      <c r="H124" s="65">
        <v>16522.222222222223</v>
      </c>
      <c r="I124" s="64">
        <v>0.18</v>
      </c>
      <c r="J124" s="63">
        <v>-38</v>
      </c>
    </row>
    <row r="125" spans="1:10" ht="18" customHeight="1">
      <c r="A125" s="71"/>
      <c r="B125" s="69" t="s">
        <v>431</v>
      </c>
      <c r="C125" s="68" t="s">
        <v>431</v>
      </c>
      <c r="D125" s="67" t="s">
        <v>431</v>
      </c>
      <c r="E125" s="67" t="s">
        <v>431</v>
      </c>
      <c r="F125" s="66" t="s">
        <v>431</v>
      </c>
      <c r="G125" s="66" t="s">
        <v>431</v>
      </c>
      <c r="H125" s="65" t="s">
        <v>431</v>
      </c>
      <c r="I125" s="64" t="s">
        <v>431</v>
      </c>
      <c r="J125" s="63" t="s">
        <v>431</v>
      </c>
    </row>
    <row r="126" spans="1:10" ht="18" customHeight="1">
      <c r="A126" s="71" t="s">
        <v>96</v>
      </c>
      <c r="B126" s="69">
        <v>2705</v>
      </c>
      <c r="C126" s="68">
        <v>1347</v>
      </c>
      <c r="D126" s="67">
        <v>1358</v>
      </c>
      <c r="E126" s="67">
        <v>1346</v>
      </c>
      <c r="F126" s="66">
        <v>2.0096582466567607</v>
      </c>
      <c r="G126" s="66">
        <v>99.189985272459495</v>
      </c>
      <c r="H126" s="65">
        <v>16906.25</v>
      </c>
      <c r="I126" s="64">
        <v>0.16</v>
      </c>
      <c r="J126" s="63">
        <v>14</v>
      </c>
    </row>
    <row r="127" spans="1:10" ht="18" customHeight="1">
      <c r="A127" s="71" t="s">
        <v>95</v>
      </c>
      <c r="B127" s="69">
        <v>4700</v>
      </c>
      <c r="C127" s="68">
        <v>2321</v>
      </c>
      <c r="D127" s="67">
        <v>2379</v>
      </c>
      <c r="E127" s="67">
        <v>2244</v>
      </c>
      <c r="F127" s="66">
        <v>2.0944741532976825</v>
      </c>
      <c r="G127" s="66">
        <v>97.562000840689365</v>
      </c>
      <c r="H127" s="65">
        <v>18076.923076923078</v>
      </c>
      <c r="I127" s="64">
        <v>0.26</v>
      </c>
      <c r="J127" s="63">
        <v>-23</v>
      </c>
    </row>
    <row r="128" spans="1:10" ht="18" customHeight="1">
      <c r="A128" s="71" t="s">
        <v>94</v>
      </c>
      <c r="B128" s="69">
        <v>2974</v>
      </c>
      <c r="C128" s="68">
        <v>1457</v>
      </c>
      <c r="D128" s="67">
        <v>1517</v>
      </c>
      <c r="E128" s="67">
        <v>1548</v>
      </c>
      <c r="F128" s="66">
        <v>1.921188630490956</v>
      </c>
      <c r="G128" s="66">
        <v>96.044825313117997</v>
      </c>
      <c r="H128" s="65">
        <v>17494.117647058822</v>
      </c>
      <c r="I128" s="64">
        <v>0.17</v>
      </c>
      <c r="J128" s="63">
        <v>25</v>
      </c>
    </row>
    <row r="129" spans="1:10" ht="18" customHeight="1">
      <c r="A129" s="71" t="s">
        <v>93</v>
      </c>
      <c r="B129" s="69">
        <v>2025</v>
      </c>
      <c r="C129" s="68">
        <v>1020</v>
      </c>
      <c r="D129" s="67">
        <v>1005</v>
      </c>
      <c r="E129" s="67">
        <v>968</v>
      </c>
      <c r="F129" s="66">
        <v>2.0919421487603307</v>
      </c>
      <c r="G129" s="66">
        <v>101.49253731343283</v>
      </c>
      <c r="H129" s="65">
        <v>13500</v>
      </c>
      <c r="I129" s="64">
        <v>0.15</v>
      </c>
      <c r="J129" s="63">
        <v>9</v>
      </c>
    </row>
    <row r="130" spans="1:10" ht="18" customHeight="1">
      <c r="A130" s="71" t="s">
        <v>92</v>
      </c>
      <c r="B130" s="69">
        <v>360</v>
      </c>
      <c r="C130" s="68">
        <v>183</v>
      </c>
      <c r="D130" s="67">
        <v>177</v>
      </c>
      <c r="E130" s="67">
        <v>146</v>
      </c>
      <c r="F130" s="66">
        <v>2.4657534246575343</v>
      </c>
      <c r="G130" s="66">
        <v>103.38983050847457</v>
      </c>
      <c r="H130" s="65">
        <v>7200</v>
      </c>
      <c r="I130" s="64">
        <v>0.05</v>
      </c>
      <c r="J130" s="63">
        <v>-8</v>
      </c>
    </row>
    <row r="131" spans="1:10" ht="18" customHeight="1">
      <c r="A131" s="71"/>
      <c r="B131" s="69" t="s">
        <v>431</v>
      </c>
      <c r="C131" s="68" t="s">
        <v>431</v>
      </c>
      <c r="D131" s="67" t="s">
        <v>431</v>
      </c>
      <c r="E131" s="67" t="s">
        <v>431</v>
      </c>
      <c r="F131" s="66" t="s">
        <v>431</v>
      </c>
      <c r="G131" s="66" t="s">
        <v>431</v>
      </c>
      <c r="H131" s="65" t="s">
        <v>431</v>
      </c>
      <c r="I131" s="64" t="s">
        <v>431</v>
      </c>
      <c r="J131" s="63" t="s">
        <v>431</v>
      </c>
    </row>
    <row r="132" spans="1:10" ht="18" customHeight="1">
      <c r="A132" s="71" t="s">
        <v>91</v>
      </c>
      <c r="B132" s="69">
        <v>3192</v>
      </c>
      <c r="C132" s="68">
        <v>1657</v>
      </c>
      <c r="D132" s="67">
        <v>1535</v>
      </c>
      <c r="E132" s="67">
        <v>1392</v>
      </c>
      <c r="F132" s="66">
        <v>2.2931034482758621</v>
      </c>
      <c r="G132" s="66">
        <v>107.94788273615634</v>
      </c>
      <c r="H132" s="65">
        <v>12768</v>
      </c>
      <c r="I132" s="64">
        <v>0.25</v>
      </c>
      <c r="J132" s="63">
        <v>72</v>
      </c>
    </row>
    <row r="133" spans="1:10" ht="18" customHeight="1">
      <c r="A133" s="71" t="s">
        <v>90</v>
      </c>
      <c r="B133" s="69">
        <v>3711</v>
      </c>
      <c r="C133" s="68">
        <v>1885</v>
      </c>
      <c r="D133" s="67">
        <v>1826</v>
      </c>
      <c r="E133" s="67">
        <v>1775</v>
      </c>
      <c r="F133" s="66">
        <v>2.0907042253521126</v>
      </c>
      <c r="G133" s="66">
        <v>103.23110624315444</v>
      </c>
      <c r="H133" s="65">
        <v>15462.5</v>
      </c>
      <c r="I133" s="64">
        <v>0.24</v>
      </c>
      <c r="J133" s="63">
        <v>11</v>
      </c>
    </row>
    <row r="134" spans="1:10" ht="18" customHeight="1">
      <c r="A134" s="71" t="s">
        <v>89</v>
      </c>
      <c r="B134" s="69">
        <v>2304</v>
      </c>
      <c r="C134" s="68">
        <v>1232</v>
      </c>
      <c r="D134" s="67">
        <v>1072</v>
      </c>
      <c r="E134" s="67">
        <v>1285</v>
      </c>
      <c r="F134" s="66">
        <v>1.7929961089494164</v>
      </c>
      <c r="G134" s="66">
        <v>114.92537313432835</v>
      </c>
      <c r="H134" s="65">
        <v>15360</v>
      </c>
      <c r="I134" s="64">
        <v>0.15</v>
      </c>
      <c r="J134" s="63">
        <v>-25</v>
      </c>
    </row>
    <row r="135" spans="1:10" ht="18" customHeight="1">
      <c r="A135" s="71" t="s">
        <v>88</v>
      </c>
      <c r="B135" s="69">
        <v>4191</v>
      </c>
      <c r="C135" s="68">
        <v>2045</v>
      </c>
      <c r="D135" s="67">
        <v>2146</v>
      </c>
      <c r="E135" s="67">
        <v>2274</v>
      </c>
      <c r="F135" s="66">
        <v>1.8430079155672823</v>
      </c>
      <c r="G135" s="66">
        <v>95.293569431500472</v>
      </c>
      <c r="H135" s="65">
        <v>20955</v>
      </c>
      <c r="I135" s="64">
        <v>0.2</v>
      </c>
      <c r="J135" s="63">
        <v>15</v>
      </c>
    </row>
    <row r="136" spans="1:10" ht="18" customHeight="1">
      <c r="A136" s="71" t="s">
        <v>87</v>
      </c>
      <c r="B136" s="69">
        <v>2771</v>
      </c>
      <c r="C136" s="68">
        <v>1410</v>
      </c>
      <c r="D136" s="67">
        <v>1361</v>
      </c>
      <c r="E136" s="67">
        <v>1281</v>
      </c>
      <c r="F136" s="66">
        <v>2.1631537861046057</v>
      </c>
      <c r="G136" s="66">
        <v>103.60029390154297</v>
      </c>
      <c r="H136" s="65">
        <v>21315.384615384613</v>
      </c>
      <c r="I136" s="64">
        <v>0.13</v>
      </c>
      <c r="J136" s="63">
        <v>-41</v>
      </c>
    </row>
    <row r="137" spans="1:10" ht="18" customHeight="1">
      <c r="A137" s="71"/>
      <c r="B137" s="69" t="s">
        <v>431</v>
      </c>
      <c r="C137" s="68" t="s">
        <v>431</v>
      </c>
      <c r="D137" s="67" t="s">
        <v>431</v>
      </c>
      <c r="E137" s="67" t="s">
        <v>431</v>
      </c>
      <c r="F137" s="66" t="s">
        <v>431</v>
      </c>
      <c r="G137" s="66" t="s">
        <v>431</v>
      </c>
      <c r="H137" s="65" t="s">
        <v>431</v>
      </c>
      <c r="I137" s="64" t="s">
        <v>431</v>
      </c>
      <c r="J137" s="63" t="s">
        <v>431</v>
      </c>
    </row>
    <row r="138" spans="1:10" ht="18" customHeight="1">
      <c r="A138" s="71" t="s">
        <v>86</v>
      </c>
      <c r="B138" s="69">
        <v>3953</v>
      </c>
      <c r="C138" s="68">
        <v>1905</v>
      </c>
      <c r="D138" s="67">
        <v>2048</v>
      </c>
      <c r="E138" s="67">
        <v>1878</v>
      </c>
      <c r="F138" s="66">
        <v>2.1048988285410011</v>
      </c>
      <c r="G138" s="66">
        <v>93.017578125</v>
      </c>
      <c r="H138" s="65">
        <v>18823.809523809523</v>
      </c>
      <c r="I138" s="64">
        <v>0.21</v>
      </c>
      <c r="J138" s="63">
        <v>-53</v>
      </c>
    </row>
    <row r="139" spans="1:10" ht="18" customHeight="1">
      <c r="A139" s="71" t="s">
        <v>85</v>
      </c>
      <c r="B139" s="69">
        <v>3950</v>
      </c>
      <c r="C139" s="68">
        <v>1930</v>
      </c>
      <c r="D139" s="67">
        <v>2020</v>
      </c>
      <c r="E139" s="67">
        <v>2061</v>
      </c>
      <c r="F139" s="66">
        <v>1.9165453663270258</v>
      </c>
      <c r="G139" s="66">
        <v>95.544554455445535</v>
      </c>
      <c r="H139" s="65">
        <v>17173.91304347826</v>
      </c>
      <c r="I139" s="64">
        <v>0.23</v>
      </c>
      <c r="J139" s="63">
        <v>21</v>
      </c>
    </row>
    <row r="140" spans="1:10" ht="18" customHeight="1">
      <c r="A140" s="71" t="s">
        <v>84</v>
      </c>
      <c r="B140" s="69">
        <v>3554</v>
      </c>
      <c r="C140" s="68">
        <v>1772</v>
      </c>
      <c r="D140" s="67">
        <v>1782</v>
      </c>
      <c r="E140" s="67">
        <v>1704</v>
      </c>
      <c r="F140" s="66">
        <v>2.085680751173709</v>
      </c>
      <c r="G140" s="66">
        <v>99.438832772166108</v>
      </c>
      <c r="H140" s="65">
        <v>11106.25</v>
      </c>
      <c r="I140" s="64">
        <v>0.32</v>
      </c>
      <c r="J140" s="63">
        <v>-1</v>
      </c>
    </row>
    <row r="141" spans="1:10" ht="18" customHeight="1">
      <c r="A141" s="71" t="s">
        <v>83</v>
      </c>
      <c r="B141" s="69">
        <v>3111</v>
      </c>
      <c r="C141" s="68">
        <v>1543</v>
      </c>
      <c r="D141" s="67">
        <v>1568</v>
      </c>
      <c r="E141" s="67">
        <v>1556</v>
      </c>
      <c r="F141" s="66">
        <v>1.999357326478149</v>
      </c>
      <c r="G141" s="66">
        <v>98.405612244897952</v>
      </c>
      <c r="H141" s="65">
        <v>11965.384615384615</v>
      </c>
      <c r="I141" s="64">
        <v>0.26</v>
      </c>
      <c r="J141" s="63">
        <v>15</v>
      </c>
    </row>
    <row r="142" spans="1:10" ht="18" customHeight="1">
      <c r="A142" s="71" t="s">
        <v>82</v>
      </c>
      <c r="B142" s="69">
        <v>1602</v>
      </c>
      <c r="C142" s="68">
        <v>785</v>
      </c>
      <c r="D142" s="67">
        <v>817</v>
      </c>
      <c r="E142" s="67">
        <v>795</v>
      </c>
      <c r="F142" s="66">
        <v>2.0150943396226415</v>
      </c>
      <c r="G142" s="66">
        <v>96.083231334149318</v>
      </c>
      <c r="H142" s="65">
        <v>7281.818181818182</v>
      </c>
      <c r="I142" s="64">
        <v>0.22</v>
      </c>
      <c r="J142" s="63">
        <v>7</v>
      </c>
    </row>
    <row r="143" spans="1:10" ht="18" customHeight="1">
      <c r="A143" s="71"/>
      <c r="B143" s="69" t="s">
        <v>431</v>
      </c>
      <c r="C143" s="68" t="s">
        <v>431</v>
      </c>
      <c r="D143" s="67" t="s">
        <v>431</v>
      </c>
      <c r="E143" s="67" t="s">
        <v>431</v>
      </c>
      <c r="F143" s="66" t="s">
        <v>431</v>
      </c>
      <c r="G143" s="66" t="s">
        <v>431</v>
      </c>
      <c r="H143" s="65" t="s">
        <v>431</v>
      </c>
      <c r="I143" s="64" t="s">
        <v>431</v>
      </c>
      <c r="J143" s="63" t="s">
        <v>431</v>
      </c>
    </row>
    <row r="144" spans="1:10" ht="18" customHeight="1">
      <c r="A144" s="71" t="s">
        <v>81</v>
      </c>
      <c r="B144" s="69">
        <v>2537</v>
      </c>
      <c r="C144" s="68">
        <v>1248</v>
      </c>
      <c r="D144" s="67">
        <v>1289</v>
      </c>
      <c r="E144" s="67">
        <v>1265</v>
      </c>
      <c r="F144" s="66">
        <v>2.0055335968379446</v>
      </c>
      <c r="G144" s="66">
        <v>96.819239720713739</v>
      </c>
      <c r="H144" s="65">
        <v>14923.529411764704</v>
      </c>
      <c r="I144" s="64">
        <v>0.17</v>
      </c>
      <c r="J144" s="63">
        <v>34</v>
      </c>
    </row>
    <row r="145" spans="1:10" ht="18" customHeight="1">
      <c r="A145" s="71" t="s">
        <v>80</v>
      </c>
      <c r="B145" s="69">
        <v>1857</v>
      </c>
      <c r="C145" s="68">
        <v>947</v>
      </c>
      <c r="D145" s="67">
        <v>910</v>
      </c>
      <c r="E145" s="67">
        <v>958</v>
      </c>
      <c r="F145" s="66">
        <v>1.9384133611691023</v>
      </c>
      <c r="G145" s="66">
        <v>104.06593406593407</v>
      </c>
      <c r="H145" s="65">
        <v>8842.8571428571431</v>
      </c>
      <c r="I145" s="64">
        <v>0.21</v>
      </c>
      <c r="J145" s="63">
        <v>2</v>
      </c>
    </row>
    <row r="146" spans="1:10" ht="18" customHeight="1">
      <c r="A146" s="71" t="s">
        <v>79</v>
      </c>
      <c r="B146" s="69">
        <v>2341</v>
      </c>
      <c r="C146" s="68">
        <v>1180</v>
      </c>
      <c r="D146" s="67">
        <v>1161</v>
      </c>
      <c r="E146" s="67">
        <v>1023</v>
      </c>
      <c r="F146" s="66">
        <v>2.2883675464320627</v>
      </c>
      <c r="G146" s="66">
        <v>101.6365202411714</v>
      </c>
      <c r="H146" s="65">
        <v>9754.1666666666679</v>
      </c>
      <c r="I146" s="64">
        <v>0.24</v>
      </c>
      <c r="J146" s="63">
        <v>20</v>
      </c>
    </row>
    <row r="147" spans="1:10" ht="18" customHeight="1">
      <c r="A147" s="71" t="s">
        <v>78</v>
      </c>
      <c r="B147" s="69">
        <v>2072</v>
      </c>
      <c r="C147" s="68">
        <v>999</v>
      </c>
      <c r="D147" s="67">
        <v>1073</v>
      </c>
      <c r="E147" s="67">
        <v>1028</v>
      </c>
      <c r="F147" s="66">
        <v>2.0155642023346303</v>
      </c>
      <c r="G147" s="66">
        <v>93.103448275862064</v>
      </c>
      <c r="H147" s="65">
        <v>14799.999999999998</v>
      </c>
      <c r="I147" s="64">
        <v>0.14000000000000001</v>
      </c>
      <c r="J147" s="63">
        <v>-25</v>
      </c>
    </row>
    <row r="148" spans="1:10" ht="18" customHeight="1">
      <c r="A148" s="71" t="s">
        <v>77</v>
      </c>
      <c r="B148" s="69">
        <v>2113</v>
      </c>
      <c r="C148" s="68">
        <v>1047</v>
      </c>
      <c r="D148" s="67">
        <v>1066</v>
      </c>
      <c r="E148" s="67">
        <v>1099</v>
      </c>
      <c r="F148" s="66">
        <v>1.9226569608735213</v>
      </c>
      <c r="G148" s="66">
        <v>98.217636022514071</v>
      </c>
      <c r="H148" s="65">
        <v>11738.888888888889</v>
      </c>
      <c r="I148" s="64">
        <v>0.18</v>
      </c>
      <c r="J148" s="63">
        <v>11</v>
      </c>
    </row>
    <row r="149" spans="1:10" ht="18" customHeight="1">
      <c r="A149" s="71"/>
      <c r="B149" s="69" t="s">
        <v>431</v>
      </c>
      <c r="C149" s="68" t="s">
        <v>431</v>
      </c>
      <c r="D149" s="67" t="s">
        <v>431</v>
      </c>
      <c r="E149" s="67" t="s">
        <v>431</v>
      </c>
      <c r="F149" s="66" t="s">
        <v>431</v>
      </c>
      <c r="G149" s="66" t="s">
        <v>431</v>
      </c>
      <c r="H149" s="65" t="s">
        <v>431</v>
      </c>
      <c r="I149" s="64" t="s">
        <v>431</v>
      </c>
      <c r="J149" s="63" t="s">
        <v>431</v>
      </c>
    </row>
    <row r="150" spans="1:10" ht="18" customHeight="1">
      <c r="A150" s="71" t="s">
        <v>76</v>
      </c>
      <c r="B150" s="69">
        <v>4574</v>
      </c>
      <c r="C150" s="68">
        <v>2221</v>
      </c>
      <c r="D150" s="67">
        <v>2353</v>
      </c>
      <c r="E150" s="67">
        <v>2006</v>
      </c>
      <c r="F150" s="66">
        <v>2.2801595214356931</v>
      </c>
      <c r="G150" s="66">
        <v>94.390140246493843</v>
      </c>
      <c r="H150" s="65">
        <v>11156.09756097561</v>
      </c>
      <c r="I150" s="64">
        <v>0.41</v>
      </c>
      <c r="J150" s="63">
        <v>-13</v>
      </c>
    </row>
    <row r="151" spans="1:10" ht="18" customHeight="1">
      <c r="A151" s="71" t="s">
        <v>75</v>
      </c>
      <c r="B151" s="69">
        <v>2486</v>
      </c>
      <c r="C151" s="68">
        <v>1226</v>
      </c>
      <c r="D151" s="67">
        <v>1260</v>
      </c>
      <c r="E151" s="67">
        <v>1284</v>
      </c>
      <c r="F151" s="66">
        <v>1.9361370716510904</v>
      </c>
      <c r="G151" s="66">
        <v>97.301587301587304</v>
      </c>
      <c r="H151" s="65">
        <v>19123.076923076922</v>
      </c>
      <c r="I151" s="64">
        <v>0.13</v>
      </c>
      <c r="J151" s="63">
        <v>-27</v>
      </c>
    </row>
    <row r="152" spans="1:10" ht="18" customHeight="1">
      <c r="A152" s="71" t="s">
        <v>74</v>
      </c>
      <c r="B152" s="69">
        <v>3191</v>
      </c>
      <c r="C152" s="68">
        <v>1574</v>
      </c>
      <c r="D152" s="67">
        <v>1617</v>
      </c>
      <c r="E152" s="67">
        <v>1734</v>
      </c>
      <c r="F152" s="66">
        <v>1.8402537485582469</v>
      </c>
      <c r="G152" s="66">
        <v>97.340754483611619</v>
      </c>
      <c r="H152" s="65">
        <v>17727.777777777777</v>
      </c>
      <c r="I152" s="64">
        <v>0.18</v>
      </c>
      <c r="J152" s="63">
        <v>-16</v>
      </c>
    </row>
    <row r="153" spans="1:10" ht="18" customHeight="1">
      <c r="A153" s="71" t="s">
        <v>73</v>
      </c>
      <c r="B153" s="69">
        <v>4001</v>
      </c>
      <c r="C153" s="68">
        <v>1928</v>
      </c>
      <c r="D153" s="67">
        <v>2073</v>
      </c>
      <c r="E153" s="67">
        <v>2310</v>
      </c>
      <c r="F153" s="66">
        <v>1.732034632034632</v>
      </c>
      <c r="G153" s="66">
        <v>93.005306319343944</v>
      </c>
      <c r="H153" s="65">
        <v>11767.647058823528</v>
      </c>
      <c r="I153" s="64">
        <v>0.34</v>
      </c>
      <c r="J153" s="63">
        <v>-43</v>
      </c>
    </row>
    <row r="154" spans="1:10" ht="18" customHeight="1">
      <c r="A154" s="71" t="s">
        <v>72</v>
      </c>
      <c r="B154" s="69">
        <v>2730</v>
      </c>
      <c r="C154" s="68">
        <v>1396</v>
      </c>
      <c r="D154" s="67">
        <v>1334</v>
      </c>
      <c r="E154" s="67">
        <v>1460</v>
      </c>
      <c r="F154" s="66">
        <v>1.8698630136986301</v>
      </c>
      <c r="G154" s="66">
        <v>104.64767616191904</v>
      </c>
      <c r="H154" s="65">
        <v>18200</v>
      </c>
      <c r="I154" s="64">
        <v>0.15</v>
      </c>
      <c r="J154" s="63">
        <v>36</v>
      </c>
    </row>
    <row r="155" spans="1:10" ht="18" customHeight="1">
      <c r="A155" s="71"/>
      <c r="B155" s="69" t="s">
        <v>431</v>
      </c>
      <c r="C155" s="68" t="s">
        <v>431</v>
      </c>
      <c r="D155" s="67" t="s">
        <v>431</v>
      </c>
      <c r="E155" s="67" t="s">
        <v>431</v>
      </c>
      <c r="F155" s="66" t="s">
        <v>431</v>
      </c>
      <c r="G155" s="66" t="s">
        <v>431</v>
      </c>
      <c r="H155" s="65" t="s">
        <v>431</v>
      </c>
      <c r="I155" s="64" t="s">
        <v>431</v>
      </c>
      <c r="J155" s="63" t="s">
        <v>431</v>
      </c>
    </row>
    <row r="156" spans="1:10" ht="18" customHeight="1">
      <c r="A156" s="71" t="s">
        <v>71</v>
      </c>
      <c r="B156" s="69">
        <v>2889</v>
      </c>
      <c r="C156" s="68">
        <v>1397</v>
      </c>
      <c r="D156" s="67">
        <v>1492</v>
      </c>
      <c r="E156" s="67">
        <v>1720</v>
      </c>
      <c r="F156" s="66">
        <v>1.6796511627906976</v>
      </c>
      <c r="G156" s="66">
        <v>93.632707774798931</v>
      </c>
      <c r="H156" s="65">
        <v>18056.25</v>
      </c>
      <c r="I156" s="64">
        <v>0.16</v>
      </c>
      <c r="J156" s="63">
        <v>68</v>
      </c>
    </row>
    <row r="157" spans="1:10" ht="18" customHeight="1">
      <c r="A157" s="71" t="s">
        <v>70</v>
      </c>
      <c r="B157" s="69">
        <v>2659</v>
      </c>
      <c r="C157" s="68">
        <v>1255</v>
      </c>
      <c r="D157" s="67">
        <v>1404</v>
      </c>
      <c r="E157" s="67">
        <v>1277</v>
      </c>
      <c r="F157" s="66">
        <v>2.082223962411903</v>
      </c>
      <c r="G157" s="66">
        <v>89.387464387464391</v>
      </c>
      <c r="H157" s="65">
        <v>24172.727272727272</v>
      </c>
      <c r="I157" s="64">
        <v>0.11</v>
      </c>
      <c r="J157" s="63">
        <v>8</v>
      </c>
    </row>
    <row r="158" spans="1:10" ht="18" customHeight="1">
      <c r="A158" s="71" t="s">
        <v>69</v>
      </c>
      <c r="B158" s="69">
        <v>0</v>
      </c>
      <c r="C158" s="68">
        <v>0</v>
      </c>
      <c r="D158" s="67">
        <v>0</v>
      </c>
      <c r="E158" s="67">
        <v>0</v>
      </c>
      <c r="F158" s="66" t="s">
        <v>432</v>
      </c>
      <c r="G158" s="66" t="s">
        <v>432</v>
      </c>
      <c r="H158" s="65" t="s">
        <v>432</v>
      </c>
      <c r="I158" s="64">
        <v>0.36</v>
      </c>
      <c r="J158" s="63" t="s">
        <v>432</v>
      </c>
    </row>
    <row r="159" spans="1:10" ht="18" customHeight="1">
      <c r="A159" s="71" t="s">
        <v>68</v>
      </c>
      <c r="B159" s="69">
        <v>5962</v>
      </c>
      <c r="C159" s="68">
        <v>2869</v>
      </c>
      <c r="D159" s="67">
        <v>3093</v>
      </c>
      <c r="E159" s="67">
        <v>3150</v>
      </c>
      <c r="F159" s="66">
        <v>1.8926984126984128</v>
      </c>
      <c r="G159" s="66">
        <v>92.757840284513421</v>
      </c>
      <c r="H159" s="65">
        <v>24841.666666666668</v>
      </c>
      <c r="I159" s="64">
        <v>0.24</v>
      </c>
      <c r="J159" s="63">
        <v>-38</v>
      </c>
    </row>
    <row r="160" spans="1:10" ht="18" customHeight="1">
      <c r="A160" s="71" t="s">
        <v>67</v>
      </c>
      <c r="B160" s="69">
        <v>3554</v>
      </c>
      <c r="C160" s="68">
        <v>1666</v>
      </c>
      <c r="D160" s="67">
        <v>1888</v>
      </c>
      <c r="E160" s="67">
        <v>1904</v>
      </c>
      <c r="F160" s="66">
        <v>1.8665966386554622</v>
      </c>
      <c r="G160" s="66">
        <v>88.241525423728817</v>
      </c>
      <c r="H160" s="65">
        <v>18705.263157894737</v>
      </c>
      <c r="I160" s="64">
        <v>0.19</v>
      </c>
      <c r="J160" s="63">
        <v>-102</v>
      </c>
    </row>
    <row r="161" spans="1:10" ht="18" customHeight="1">
      <c r="A161" s="71"/>
      <c r="B161" s="69" t="s">
        <v>431</v>
      </c>
      <c r="C161" s="68" t="s">
        <v>431</v>
      </c>
      <c r="D161" s="67" t="s">
        <v>431</v>
      </c>
      <c r="E161" s="67" t="s">
        <v>431</v>
      </c>
      <c r="F161" s="66" t="s">
        <v>431</v>
      </c>
      <c r="G161" s="66" t="s">
        <v>431</v>
      </c>
      <c r="H161" s="65" t="s">
        <v>431</v>
      </c>
      <c r="I161" s="64" t="s">
        <v>431</v>
      </c>
      <c r="J161" s="63" t="s">
        <v>431</v>
      </c>
    </row>
    <row r="162" spans="1:10" ht="18" customHeight="1">
      <c r="A162" s="71" t="s">
        <v>66</v>
      </c>
      <c r="B162" s="69">
        <v>2717</v>
      </c>
      <c r="C162" s="68">
        <v>1344</v>
      </c>
      <c r="D162" s="67">
        <v>1373</v>
      </c>
      <c r="E162" s="67">
        <v>1595</v>
      </c>
      <c r="F162" s="66">
        <v>1.703448275862069</v>
      </c>
      <c r="G162" s="66">
        <v>97.887836853605251</v>
      </c>
      <c r="H162" s="65">
        <v>15982.35294117647</v>
      </c>
      <c r="I162" s="64">
        <v>0.17</v>
      </c>
      <c r="J162" s="63">
        <v>36</v>
      </c>
    </row>
    <row r="163" spans="1:10" ht="18" customHeight="1">
      <c r="A163" s="71" t="s">
        <v>65</v>
      </c>
      <c r="B163" s="69">
        <v>2985</v>
      </c>
      <c r="C163" s="68">
        <v>1490</v>
      </c>
      <c r="D163" s="67">
        <v>1495</v>
      </c>
      <c r="E163" s="67">
        <v>1545</v>
      </c>
      <c r="F163" s="66">
        <v>1.9320388349514563</v>
      </c>
      <c r="G163" s="66">
        <v>99.665551839464882</v>
      </c>
      <c r="H163" s="65">
        <v>14214.285714285716</v>
      </c>
      <c r="I163" s="64">
        <v>0.21</v>
      </c>
      <c r="J163" s="63">
        <v>16</v>
      </c>
    </row>
    <row r="164" spans="1:10" ht="18" customHeight="1">
      <c r="A164" s="71" t="s">
        <v>64</v>
      </c>
      <c r="B164" s="69">
        <v>3893</v>
      </c>
      <c r="C164" s="68">
        <v>1977</v>
      </c>
      <c r="D164" s="67">
        <v>1916</v>
      </c>
      <c r="E164" s="67">
        <v>1838</v>
      </c>
      <c r="F164" s="66">
        <v>2.118063112078346</v>
      </c>
      <c r="G164" s="66">
        <v>103.18371607515657</v>
      </c>
      <c r="H164" s="65">
        <v>14973.076923076922</v>
      </c>
      <c r="I164" s="64">
        <v>0.26</v>
      </c>
      <c r="J164" s="63">
        <v>24</v>
      </c>
    </row>
    <row r="165" spans="1:10" ht="18" customHeight="1">
      <c r="A165" s="71" t="s">
        <v>63</v>
      </c>
      <c r="B165" s="69">
        <v>2512</v>
      </c>
      <c r="C165" s="68">
        <v>1235</v>
      </c>
      <c r="D165" s="67">
        <v>1277</v>
      </c>
      <c r="E165" s="67">
        <v>1268</v>
      </c>
      <c r="F165" s="66">
        <v>1.9810725552050472</v>
      </c>
      <c r="G165" s="66">
        <v>96.711041503523887</v>
      </c>
      <c r="H165" s="65">
        <v>11418.181818181818</v>
      </c>
      <c r="I165" s="64">
        <v>0.22</v>
      </c>
      <c r="J165" s="63">
        <v>-30</v>
      </c>
    </row>
    <row r="166" spans="1:10" ht="18" customHeight="1">
      <c r="A166" s="71" t="s">
        <v>62</v>
      </c>
      <c r="B166" s="69">
        <v>1840</v>
      </c>
      <c r="C166" s="68">
        <v>915</v>
      </c>
      <c r="D166" s="67">
        <v>925</v>
      </c>
      <c r="E166" s="67">
        <v>835</v>
      </c>
      <c r="F166" s="66">
        <v>2.2035928143712575</v>
      </c>
      <c r="G166" s="66">
        <v>98.918918918918919</v>
      </c>
      <c r="H166" s="65">
        <v>4600</v>
      </c>
      <c r="I166" s="64">
        <v>0.4</v>
      </c>
      <c r="J166" s="63">
        <v>17</v>
      </c>
    </row>
    <row r="167" spans="1:10" ht="18" customHeight="1">
      <c r="A167" s="71"/>
      <c r="B167" s="69" t="s">
        <v>431</v>
      </c>
      <c r="C167" s="68" t="s">
        <v>431</v>
      </c>
      <c r="D167" s="67" t="s">
        <v>431</v>
      </c>
      <c r="E167" s="67" t="s">
        <v>431</v>
      </c>
      <c r="F167" s="66" t="s">
        <v>431</v>
      </c>
      <c r="G167" s="66" t="s">
        <v>431</v>
      </c>
      <c r="H167" s="65" t="s">
        <v>431</v>
      </c>
      <c r="I167" s="64" t="s">
        <v>431</v>
      </c>
      <c r="J167" s="63" t="s">
        <v>431</v>
      </c>
    </row>
    <row r="168" spans="1:10" ht="18" customHeight="1">
      <c r="A168" s="71" t="s">
        <v>61</v>
      </c>
      <c r="B168" s="69">
        <v>912</v>
      </c>
      <c r="C168" s="68">
        <v>476</v>
      </c>
      <c r="D168" s="67">
        <v>436</v>
      </c>
      <c r="E168" s="67">
        <v>363</v>
      </c>
      <c r="F168" s="66">
        <v>2.5123966942148761</v>
      </c>
      <c r="G168" s="66">
        <v>109.1743119266055</v>
      </c>
      <c r="H168" s="65">
        <v>1425</v>
      </c>
      <c r="I168" s="64">
        <v>0.64</v>
      </c>
      <c r="J168" s="63">
        <v>5</v>
      </c>
    </row>
    <row r="169" spans="1:10" ht="18" customHeight="1">
      <c r="A169" s="71" t="s">
        <v>60</v>
      </c>
      <c r="B169" s="69">
        <v>2447</v>
      </c>
      <c r="C169" s="68">
        <v>1239</v>
      </c>
      <c r="D169" s="67">
        <v>1208</v>
      </c>
      <c r="E169" s="67">
        <v>1132</v>
      </c>
      <c r="F169" s="66">
        <v>2.1616607773851588</v>
      </c>
      <c r="G169" s="66">
        <v>102.56622516556291</v>
      </c>
      <c r="H169" s="65">
        <v>8156.666666666667</v>
      </c>
      <c r="I169" s="64">
        <v>0.3</v>
      </c>
      <c r="J169" s="63">
        <v>5</v>
      </c>
    </row>
    <row r="170" spans="1:10" ht="18" customHeight="1">
      <c r="A170" s="71" t="s">
        <v>59</v>
      </c>
      <c r="B170" s="69">
        <v>3133</v>
      </c>
      <c r="C170" s="68">
        <v>1588</v>
      </c>
      <c r="D170" s="67">
        <v>1545</v>
      </c>
      <c r="E170" s="67">
        <v>1422</v>
      </c>
      <c r="F170" s="66">
        <v>2.2032348804500703</v>
      </c>
      <c r="G170" s="66">
        <v>102.7831715210356</v>
      </c>
      <c r="H170" s="65">
        <v>16489.473684210527</v>
      </c>
      <c r="I170" s="64">
        <v>0.19</v>
      </c>
      <c r="J170" s="63">
        <v>33</v>
      </c>
    </row>
    <row r="171" spans="1:10" ht="18" customHeight="1">
      <c r="A171" s="71" t="s">
        <v>58</v>
      </c>
      <c r="B171" s="69">
        <v>3248</v>
      </c>
      <c r="C171" s="68">
        <v>1600</v>
      </c>
      <c r="D171" s="67">
        <v>1648</v>
      </c>
      <c r="E171" s="67">
        <v>1519</v>
      </c>
      <c r="F171" s="66">
        <v>2.1382488479262673</v>
      </c>
      <c r="G171" s="66">
        <v>97.087378640776706</v>
      </c>
      <c r="H171" s="65">
        <v>14121.739130434782</v>
      </c>
      <c r="I171" s="64">
        <v>0.23</v>
      </c>
      <c r="J171" s="63">
        <v>14</v>
      </c>
    </row>
    <row r="172" spans="1:10" ht="18" customHeight="1">
      <c r="A172" s="71" t="s">
        <v>57</v>
      </c>
      <c r="B172" s="69">
        <v>3333</v>
      </c>
      <c r="C172" s="68">
        <v>1666</v>
      </c>
      <c r="D172" s="67">
        <v>1667</v>
      </c>
      <c r="E172" s="67">
        <v>1441</v>
      </c>
      <c r="F172" s="66">
        <v>2.3129770992366412</v>
      </c>
      <c r="G172" s="66">
        <v>99.940011997600479</v>
      </c>
      <c r="H172" s="65">
        <v>15150</v>
      </c>
      <c r="I172" s="64">
        <v>0.22</v>
      </c>
      <c r="J172" s="63">
        <v>35</v>
      </c>
    </row>
    <row r="173" spans="1:10" ht="18" customHeight="1">
      <c r="A173" s="71"/>
      <c r="B173" s="69" t="s">
        <v>431</v>
      </c>
      <c r="C173" s="68" t="s">
        <v>431</v>
      </c>
      <c r="D173" s="67" t="s">
        <v>431</v>
      </c>
      <c r="E173" s="67" t="s">
        <v>431</v>
      </c>
      <c r="F173" s="66" t="s">
        <v>431</v>
      </c>
      <c r="G173" s="66" t="s">
        <v>431</v>
      </c>
      <c r="H173" s="65" t="s">
        <v>431</v>
      </c>
      <c r="I173" s="64" t="s">
        <v>431</v>
      </c>
      <c r="J173" s="63" t="s">
        <v>431</v>
      </c>
    </row>
    <row r="174" spans="1:10" ht="18" customHeight="1">
      <c r="A174" s="71" t="s">
        <v>56</v>
      </c>
      <c r="B174" s="69">
        <v>1510</v>
      </c>
      <c r="C174" s="68">
        <v>736</v>
      </c>
      <c r="D174" s="67">
        <v>774</v>
      </c>
      <c r="E174" s="67">
        <v>685</v>
      </c>
      <c r="F174" s="66">
        <v>2.2043795620437958</v>
      </c>
      <c r="G174" s="66">
        <v>95.090439276485782</v>
      </c>
      <c r="H174" s="65">
        <v>10066.666666666668</v>
      </c>
      <c r="I174" s="64">
        <v>0.15</v>
      </c>
      <c r="J174" s="63">
        <v>61</v>
      </c>
    </row>
    <row r="175" spans="1:10" ht="18" customHeight="1">
      <c r="A175" s="71" t="s">
        <v>55</v>
      </c>
      <c r="B175" s="69">
        <v>0</v>
      </c>
      <c r="C175" s="68">
        <v>0</v>
      </c>
      <c r="D175" s="67">
        <v>0</v>
      </c>
      <c r="E175" s="67">
        <v>0</v>
      </c>
      <c r="F175" s="66" t="s">
        <v>432</v>
      </c>
      <c r="G175" s="66" t="s">
        <v>432</v>
      </c>
      <c r="H175" s="65" t="s">
        <v>432</v>
      </c>
      <c r="I175" s="64">
        <v>0.99</v>
      </c>
      <c r="J175" s="63" t="s">
        <v>432</v>
      </c>
    </row>
    <row r="176" spans="1:10" ht="18" customHeight="1">
      <c r="A176" s="71" t="s">
        <v>54</v>
      </c>
      <c r="B176" s="69">
        <v>1814</v>
      </c>
      <c r="C176" s="68">
        <v>888</v>
      </c>
      <c r="D176" s="67">
        <v>926</v>
      </c>
      <c r="E176" s="67">
        <v>870</v>
      </c>
      <c r="F176" s="66">
        <v>2.0850574712643679</v>
      </c>
      <c r="G176" s="66">
        <v>95.896328293736502</v>
      </c>
      <c r="H176" s="65">
        <v>16490.909090909092</v>
      </c>
      <c r="I176" s="64">
        <v>0.11</v>
      </c>
      <c r="J176" s="63">
        <v>-14</v>
      </c>
    </row>
    <row r="177" spans="1:10" ht="18" customHeight="1">
      <c r="A177" s="71" t="s">
        <v>53</v>
      </c>
      <c r="B177" s="69">
        <v>2405</v>
      </c>
      <c r="C177" s="68">
        <v>1209</v>
      </c>
      <c r="D177" s="67">
        <v>1196</v>
      </c>
      <c r="E177" s="67">
        <v>1146</v>
      </c>
      <c r="F177" s="66">
        <v>2.0986038394415356</v>
      </c>
      <c r="G177" s="66">
        <v>101.08695652173914</v>
      </c>
      <c r="H177" s="65">
        <v>9250</v>
      </c>
      <c r="I177" s="64">
        <v>0.26</v>
      </c>
      <c r="J177" s="63">
        <v>31</v>
      </c>
    </row>
    <row r="178" spans="1:10" ht="18" customHeight="1">
      <c r="A178" s="71" t="s">
        <v>52</v>
      </c>
      <c r="B178" s="69">
        <v>1341</v>
      </c>
      <c r="C178" s="68">
        <v>669</v>
      </c>
      <c r="D178" s="67">
        <v>672</v>
      </c>
      <c r="E178" s="67">
        <v>640</v>
      </c>
      <c r="F178" s="66">
        <v>2.0953124999999999</v>
      </c>
      <c r="G178" s="66">
        <v>99.553571428571431</v>
      </c>
      <c r="H178" s="65">
        <v>9578.5714285714275</v>
      </c>
      <c r="I178" s="64">
        <v>0.14000000000000001</v>
      </c>
      <c r="J178" s="63">
        <v>9</v>
      </c>
    </row>
    <row r="179" spans="1:10" ht="18" customHeight="1">
      <c r="A179" s="71"/>
      <c r="B179" s="69" t="s">
        <v>431</v>
      </c>
      <c r="C179" s="68" t="s">
        <v>431</v>
      </c>
      <c r="D179" s="67" t="s">
        <v>431</v>
      </c>
      <c r="E179" s="67" t="s">
        <v>431</v>
      </c>
      <c r="F179" s="66" t="s">
        <v>431</v>
      </c>
      <c r="G179" s="66" t="s">
        <v>431</v>
      </c>
      <c r="H179" s="65" t="s">
        <v>431</v>
      </c>
      <c r="I179" s="64" t="s">
        <v>431</v>
      </c>
      <c r="J179" s="63" t="s">
        <v>431</v>
      </c>
    </row>
    <row r="180" spans="1:10" ht="18" customHeight="1">
      <c r="A180" s="71" t="s">
        <v>51</v>
      </c>
      <c r="B180" s="69">
        <v>1334</v>
      </c>
      <c r="C180" s="68">
        <v>678</v>
      </c>
      <c r="D180" s="67">
        <v>656</v>
      </c>
      <c r="E180" s="67">
        <v>534</v>
      </c>
      <c r="F180" s="66">
        <v>2.4981273408239701</v>
      </c>
      <c r="G180" s="66">
        <v>103.35365853658536</v>
      </c>
      <c r="H180" s="65">
        <v>8893.3333333333339</v>
      </c>
      <c r="I180" s="64">
        <v>0.15</v>
      </c>
      <c r="J180" s="63">
        <v>17</v>
      </c>
    </row>
    <row r="181" spans="1:10" ht="18" customHeight="1">
      <c r="A181" s="71" t="s">
        <v>50</v>
      </c>
      <c r="B181" s="69">
        <v>2209</v>
      </c>
      <c r="C181" s="68">
        <v>1116</v>
      </c>
      <c r="D181" s="67">
        <v>1093</v>
      </c>
      <c r="E181" s="67">
        <v>914</v>
      </c>
      <c r="F181" s="66">
        <v>2.4168490153172866</v>
      </c>
      <c r="G181" s="66">
        <v>102.10430009149133</v>
      </c>
      <c r="H181" s="65">
        <v>12272.222222222223</v>
      </c>
      <c r="I181" s="64">
        <v>0.18</v>
      </c>
      <c r="J181" s="63">
        <v>-13</v>
      </c>
    </row>
    <row r="182" spans="1:10" ht="18" customHeight="1">
      <c r="A182" s="71" t="s">
        <v>49</v>
      </c>
      <c r="B182" s="69">
        <v>468</v>
      </c>
      <c r="C182" s="68">
        <v>225</v>
      </c>
      <c r="D182" s="67">
        <v>243</v>
      </c>
      <c r="E182" s="67">
        <v>214</v>
      </c>
      <c r="F182" s="66">
        <v>2.1869158878504673</v>
      </c>
      <c r="G182" s="66">
        <v>92.592592592592595</v>
      </c>
      <c r="H182" s="65">
        <v>5850</v>
      </c>
      <c r="I182" s="64">
        <v>0.08</v>
      </c>
      <c r="J182" s="63">
        <v>28</v>
      </c>
    </row>
    <row r="183" spans="1:10" ht="18" customHeight="1">
      <c r="A183" s="71" t="s">
        <v>48</v>
      </c>
      <c r="B183" s="69">
        <v>3633</v>
      </c>
      <c r="C183" s="68">
        <v>1740</v>
      </c>
      <c r="D183" s="67">
        <v>1893</v>
      </c>
      <c r="E183" s="67">
        <v>1809</v>
      </c>
      <c r="F183" s="66">
        <v>2.0082918739635156</v>
      </c>
      <c r="G183" s="66">
        <v>91.917591125198101</v>
      </c>
      <c r="H183" s="65">
        <v>12527.586206896553</v>
      </c>
      <c r="I183" s="64">
        <v>0.28999999999999998</v>
      </c>
      <c r="J183" s="63">
        <v>-89</v>
      </c>
    </row>
    <row r="184" spans="1:10" ht="18" customHeight="1">
      <c r="A184" s="71" t="s">
        <v>47</v>
      </c>
      <c r="B184" s="69">
        <v>2855</v>
      </c>
      <c r="C184" s="68">
        <v>1444</v>
      </c>
      <c r="D184" s="67">
        <v>1411</v>
      </c>
      <c r="E184" s="67">
        <v>1336</v>
      </c>
      <c r="F184" s="66">
        <v>2.1369760479041915</v>
      </c>
      <c r="G184" s="66">
        <v>102.33876683203403</v>
      </c>
      <c r="H184" s="65">
        <v>10574.074074074073</v>
      </c>
      <c r="I184" s="64">
        <v>0.27</v>
      </c>
      <c r="J184" s="63">
        <v>-28</v>
      </c>
    </row>
    <row r="185" spans="1:10" ht="18" customHeight="1">
      <c r="A185" s="71"/>
      <c r="B185" s="69" t="s">
        <v>431</v>
      </c>
      <c r="C185" s="68" t="s">
        <v>431</v>
      </c>
      <c r="D185" s="67" t="s">
        <v>431</v>
      </c>
      <c r="E185" s="67" t="s">
        <v>431</v>
      </c>
      <c r="F185" s="66" t="s">
        <v>431</v>
      </c>
      <c r="G185" s="66" t="s">
        <v>431</v>
      </c>
      <c r="H185" s="65" t="s">
        <v>431</v>
      </c>
      <c r="I185" s="64" t="s">
        <v>431</v>
      </c>
      <c r="J185" s="63" t="s">
        <v>431</v>
      </c>
    </row>
    <row r="186" spans="1:10" ht="18" customHeight="1">
      <c r="A186" s="71" t="s">
        <v>46</v>
      </c>
      <c r="B186" s="69">
        <v>3805</v>
      </c>
      <c r="C186" s="68">
        <v>1813</v>
      </c>
      <c r="D186" s="67">
        <v>1992</v>
      </c>
      <c r="E186" s="67">
        <v>1624</v>
      </c>
      <c r="F186" s="66">
        <v>2.3429802955665027</v>
      </c>
      <c r="G186" s="66">
        <v>91.014056224899605</v>
      </c>
      <c r="H186" s="65">
        <v>31708.333333333336</v>
      </c>
      <c r="I186" s="64">
        <v>0.12</v>
      </c>
      <c r="J186" s="63">
        <v>110</v>
      </c>
    </row>
    <row r="187" spans="1:10" ht="18" customHeight="1">
      <c r="A187" s="71" t="s">
        <v>45</v>
      </c>
      <c r="B187" s="69">
        <v>3575</v>
      </c>
      <c r="C187" s="68">
        <v>1801</v>
      </c>
      <c r="D187" s="67">
        <v>1774</v>
      </c>
      <c r="E187" s="67">
        <v>1694</v>
      </c>
      <c r="F187" s="66">
        <v>2.1103896103896105</v>
      </c>
      <c r="G187" s="66">
        <v>101.52198421645997</v>
      </c>
      <c r="H187" s="65">
        <v>13240.740740740739</v>
      </c>
      <c r="I187" s="64">
        <v>0.27</v>
      </c>
      <c r="J187" s="63">
        <v>20</v>
      </c>
    </row>
    <row r="188" spans="1:10" ht="18" customHeight="1">
      <c r="A188" s="71" t="s">
        <v>44</v>
      </c>
      <c r="B188" s="69">
        <v>2005</v>
      </c>
      <c r="C188" s="68">
        <v>1037</v>
      </c>
      <c r="D188" s="67">
        <v>968</v>
      </c>
      <c r="E188" s="67">
        <v>887</v>
      </c>
      <c r="F188" s="66">
        <v>2.2604284103720405</v>
      </c>
      <c r="G188" s="66">
        <v>107.12809917355372</v>
      </c>
      <c r="H188" s="65">
        <v>7711.538461538461</v>
      </c>
      <c r="I188" s="64">
        <v>0.26</v>
      </c>
      <c r="J188" s="63">
        <v>-32</v>
      </c>
    </row>
    <row r="189" spans="1:10" ht="18" customHeight="1">
      <c r="A189" s="71" t="s">
        <v>43</v>
      </c>
      <c r="B189" s="69">
        <v>2605</v>
      </c>
      <c r="C189" s="68">
        <v>1300</v>
      </c>
      <c r="D189" s="67">
        <v>1305</v>
      </c>
      <c r="E189" s="67">
        <v>1177</v>
      </c>
      <c r="F189" s="66">
        <v>2.2132540356839421</v>
      </c>
      <c r="G189" s="66">
        <v>99.616858237547888</v>
      </c>
      <c r="H189" s="65">
        <v>10854.166666666668</v>
      </c>
      <c r="I189" s="64">
        <v>0.24</v>
      </c>
      <c r="J189" s="63">
        <v>-29</v>
      </c>
    </row>
    <row r="190" spans="1:10" ht="18" customHeight="1">
      <c r="A190" s="71" t="s">
        <v>42</v>
      </c>
      <c r="B190" s="69">
        <v>3074</v>
      </c>
      <c r="C190" s="68">
        <v>1571</v>
      </c>
      <c r="D190" s="67">
        <v>1503</v>
      </c>
      <c r="E190" s="67">
        <v>1364</v>
      </c>
      <c r="F190" s="66">
        <v>2.2536656891495603</v>
      </c>
      <c r="G190" s="66">
        <v>104.52428476380572</v>
      </c>
      <c r="H190" s="65">
        <v>8308.1081081081084</v>
      </c>
      <c r="I190" s="64">
        <v>0.37</v>
      </c>
      <c r="J190" s="63">
        <v>-21</v>
      </c>
    </row>
    <row r="191" spans="1:10" ht="18" customHeight="1">
      <c r="A191" s="71"/>
      <c r="B191" s="69" t="s">
        <v>431</v>
      </c>
      <c r="C191" s="68" t="s">
        <v>431</v>
      </c>
      <c r="D191" s="67" t="s">
        <v>431</v>
      </c>
      <c r="E191" s="67" t="s">
        <v>431</v>
      </c>
      <c r="F191" s="66" t="s">
        <v>431</v>
      </c>
      <c r="G191" s="66" t="s">
        <v>431</v>
      </c>
      <c r="H191" s="65" t="s">
        <v>431</v>
      </c>
      <c r="I191" s="64" t="s">
        <v>431</v>
      </c>
      <c r="J191" s="63" t="s">
        <v>431</v>
      </c>
    </row>
    <row r="192" spans="1:10" ht="18" customHeight="1">
      <c r="A192" s="71" t="s">
        <v>41</v>
      </c>
      <c r="B192" s="69">
        <v>1560</v>
      </c>
      <c r="C192" s="68">
        <v>751</v>
      </c>
      <c r="D192" s="67">
        <v>809</v>
      </c>
      <c r="E192" s="67">
        <v>863</v>
      </c>
      <c r="F192" s="66">
        <v>1.8076477404403244</v>
      </c>
      <c r="G192" s="66">
        <v>92.830655129789861</v>
      </c>
      <c r="H192" s="65">
        <v>7090.909090909091</v>
      </c>
      <c r="I192" s="64">
        <v>0.22</v>
      </c>
      <c r="J192" s="63">
        <v>-30</v>
      </c>
    </row>
    <row r="193" spans="1:10" ht="18" customHeight="1">
      <c r="A193" s="71" t="s">
        <v>40</v>
      </c>
      <c r="B193" s="69">
        <v>1581</v>
      </c>
      <c r="C193" s="68">
        <v>763</v>
      </c>
      <c r="D193" s="67">
        <v>818</v>
      </c>
      <c r="E193" s="67">
        <v>730</v>
      </c>
      <c r="F193" s="66">
        <v>2.1657534246575341</v>
      </c>
      <c r="G193" s="66">
        <v>93.276283618581914</v>
      </c>
      <c r="H193" s="65">
        <v>14372.727272727272</v>
      </c>
      <c r="I193" s="64">
        <v>0.11</v>
      </c>
      <c r="J193" s="63">
        <v>37</v>
      </c>
    </row>
    <row r="194" spans="1:10" ht="18" customHeight="1">
      <c r="A194" s="70" t="s">
        <v>39</v>
      </c>
      <c r="B194" s="69">
        <v>1610</v>
      </c>
      <c r="C194" s="68">
        <v>835</v>
      </c>
      <c r="D194" s="67">
        <v>775</v>
      </c>
      <c r="E194" s="67">
        <v>718</v>
      </c>
      <c r="F194" s="66">
        <v>2.2423398328690807</v>
      </c>
      <c r="G194" s="66">
        <v>107.74193548387096</v>
      </c>
      <c r="H194" s="65">
        <v>7318.181818181818</v>
      </c>
      <c r="I194" s="64">
        <v>0.22</v>
      </c>
      <c r="J194" s="63">
        <v>-23</v>
      </c>
    </row>
    <row r="195" spans="1:10" s="60" customFormat="1" ht="15" customHeight="1">
      <c r="A195" s="279" t="s">
        <v>38</v>
      </c>
      <c r="B195" s="279"/>
      <c r="C195" s="279"/>
      <c r="D195" s="279"/>
      <c r="E195" s="279"/>
      <c r="F195" s="279"/>
      <c r="G195" s="279"/>
      <c r="H195" s="62"/>
      <c r="I195" s="62"/>
      <c r="J195" s="62"/>
    </row>
    <row r="196" spans="1:10" s="60" customFormat="1" ht="15" customHeight="1">
      <c r="A196" s="61" t="s">
        <v>37</v>
      </c>
      <c r="B196" s="61"/>
      <c r="C196" s="61"/>
      <c r="D196" s="61"/>
      <c r="E196" s="61"/>
      <c r="F196" s="61"/>
      <c r="G196" s="61"/>
    </row>
    <row r="197" spans="1:10" s="60" customFormat="1" ht="15" customHeight="1">
      <c r="A197" s="278" t="s">
        <v>36</v>
      </c>
      <c r="B197" s="278"/>
      <c r="C197" s="278"/>
      <c r="D197" s="278"/>
      <c r="E197" s="300"/>
      <c r="F197" s="278"/>
      <c r="G197" s="278"/>
    </row>
  </sheetData>
  <mergeCells count="11">
    <mergeCell ref="A1:D1"/>
    <mergeCell ref="A2:D2"/>
    <mergeCell ref="A3:J3"/>
    <mergeCell ref="A6:A7"/>
    <mergeCell ref="B6:D6"/>
    <mergeCell ref="E6:E7"/>
    <mergeCell ref="I6:I7"/>
    <mergeCell ref="F6:F7"/>
    <mergeCell ref="G6:G7"/>
    <mergeCell ref="H6:H7"/>
    <mergeCell ref="J6:J7"/>
  </mergeCells>
  <phoneticPr fontId="20"/>
  <pageMargins left="0.62992125984251968" right="0.62992125984251968" top="0.74803149606299213" bottom="0.74803149606299213" header="0.31496062992125984" footer="0.31496062992125984"/>
  <rowBreaks count="1" manualBreakCount="1">
    <brk id="63"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zoomScaleNormal="100" zoomScaleSheetLayoutView="90" workbookViewId="0">
      <selection activeCell="G6" sqref="G6:H7"/>
    </sheetView>
  </sheetViews>
  <sheetFormatPr defaultColWidth="9.625" defaultRowHeight="14.25"/>
  <cols>
    <col min="1" max="1" width="1.625" style="890" customWidth="1"/>
    <col min="2" max="2" width="30.625" style="889" customWidth="1"/>
    <col min="3" max="6" width="7.625" style="888" customWidth="1"/>
    <col min="7" max="7" width="1.625" style="890" customWidth="1"/>
    <col min="8" max="8" width="30.625" style="889" customWidth="1"/>
    <col min="9" max="12" width="7.625" style="888" customWidth="1"/>
    <col min="13" max="16384" width="9.625" style="887"/>
  </cols>
  <sheetData>
    <row r="1" spans="1:12" s="1763" customFormat="1" ht="20.100000000000001" customHeight="1">
      <c r="A1" s="3046" t="str">
        <f>HYPERLINK("#目次!A1","【目次に戻る】")</f>
        <v>【目次に戻る】</v>
      </c>
      <c r="B1" s="3046"/>
      <c r="C1" s="3046"/>
      <c r="D1" s="3046"/>
      <c r="E1" s="1762"/>
      <c r="F1" s="1762"/>
      <c r="G1" s="1762"/>
      <c r="H1" s="1762"/>
      <c r="I1" s="1762"/>
      <c r="J1" s="1762"/>
      <c r="K1" s="1762"/>
      <c r="L1" s="1762"/>
    </row>
    <row r="2" spans="1:12"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row>
    <row r="3" spans="1:12" s="949" customFormat="1" ht="26.1" customHeight="1">
      <c r="A3" s="3289" t="s">
        <v>1683</v>
      </c>
      <c r="B3" s="3289"/>
      <c r="C3" s="3289"/>
      <c r="D3" s="3289"/>
      <c r="E3" s="3289"/>
      <c r="F3" s="3289"/>
      <c r="G3" s="3289"/>
      <c r="H3" s="3289"/>
      <c r="I3" s="3289"/>
      <c r="J3" s="3289"/>
      <c r="K3" s="3289"/>
      <c r="L3" s="3289"/>
    </row>
    <row r="4" spans="1:12" s="891" customFormat="1" ht="15" customHeight="1">
      <c r="B4" s="898"/>
      <c r="C4" s="897"/>
      <c r="D4" s="897"/>
      <c r="E4" s="897"/>
      <c r="F4" s="897"/>
      <c r="H4" s="898"/>
      <c r="I4" s="897"/>
      <c r="J4" s="897"/>
      <c r="K4" s="893"/>
      <c r="L4" s="945" t="s">
        <v>1682</v>
      </c>
    </row>
    <row r="5" spans="1:12" s="891" customFormat="1" ht="15" customHeight="1" thickBot="1">
      <c r="A5" s="948"/>
      <c r="B5" s="947"/>
      <c r="C5" s="946"/>
      <c r="D5" s="946"/>
      <c r="E5" s="946"/>
      <c r="F5" s="946"/>
      <c r="G5" s="948"/>
      <c r="H5" s="947"/>
      <c r="I5" s="946"/>
      <c r="J5" s="897"/>
      <c r="K5" s="893"/>
      <c r="L5" s="945" t="s">
        <v>1681</v>
      </c>
    </row>
    <row r="6" spans="1:12" s="890" customFormat="1" ht="18" customHeight="1" thickTop="1">
      <c r="A6" s="3290" t="s">
        <v>1680</v>
      </c>
      <c r="B6" s="3291"/>
      <c r="C6" s="3294" t="s">
        <v>1679</v>
      </c>
      <c r="D6" s="3294"/>
      <c r="E6" s="3294" t="s">
        <v>420</v>
      </c>
      <c r="F6" s="3294"/>
      <c r="G6" s="3291" t="s">
        <v>1680</v>
      </c>
      <c r="H6" s="3291"/>
      <c r="I6" s="3294" t="s">
        <v>1679</v>
      </c>
      <c r="J6" s="3294"/>
      <c r="K6" s="3294" t="s">
        <v>420</v>
      </c>
      <c r="L6" s="3296"/>
    </row>
    <row r="7" spans="1:12" s="890" customFormat="1" ht="18" customHeight="1">
      <c r="A7" s="3292"/>
      <c r="B7" s="3293"/>
      <c r="C7" s="944" t="s">
        <v>1025</v>
      </c>
      <c r="D7" s="944" t="s">
        <v>1024</v>
      </c>
      <c r="E7" s="944" t="s">
        <v>1025</v>
      </c>
      <c r="F7" s="944" t="s">
        <v>1024</v>
      </c>
      <c r="G7" s="3295"/>
      <c r="H7" s="3295"/>
      <c r="I7" s="944" t="s">
        <v>1025</v>
      </c>
      <c r="J7" s="943" t="s">
        <v>1024</v>
      </c>
      <c r="K7" s="944" t="s">
        <v>1025</v>
      </c>
      <c r="L7" s="943" t="s">
        <v>1024</v>
      </c>
    </row>
    <row r="8" spans="1:12" s="891" customFormat="1" ht="18" customHeight="1">
      <c r="A8" s="900"/>
      <c r="B8" s="942"/>
      <c r="C8" s="903"/>
      <c r="D8" s="939" t="s">
        <v>1088</v>
      </c>
      <c r="E8" s="903"/>
      <c r="F8" s="939" t="s">
        <v>1088</v>
      </c>
      <c r="G8" s="941"/>
      <c r="H8" s="940"/>
      <c r="I8" s="938"/>
      <c r="J8" s="939" t="s">
        <v>1088</v>
      </c>
      <c r="K8" s="938"/>
      <c r="L8" s="937" t="s">
        <v>1088</v>
      </c>
    </row>
    <row r="9" spans="1:12" s="890" customFormat="1" ht="18" customHeight="1">
      <c r="A9" s="3286" t="s">
        <v>1420</v>
      </c>
      <c r="B9" s="3285"/>
      <c r="C9" s="935">
        <v>17953</v>
      </c>
      <c r="D9" s="934">
        <v>142902</v>
      </c>
      <c r="E9" s="935" t="s">
        <v>1123</v>
      </c>
      <c r="F9" s="935" t="s">
        <v>1123</v>
      </c>
      <c r="G9" s="3284" t="s">
        <v>1055</v>
      </c>
      <c r="H9" s="3285"/>
      <c r="I9" s="927">
        <v>4031</v>
      </c>
      <c r="J9" s="924">
        <v>29303</v>
      </c>
      <c r="K9" s="927">
        <v>3785</v>
      </c>
      <c r="L9" s="925">
        <v>28606</v>
      </c>
    </row>
    <row r="10" spans="1:12" s="890" customFormat="1" ht="18" customHeight="1">
      <c r="A10" s="3286" t="s">
        <v>1678</v>
      </c>
      <c r="B10" s="3285"/>
      <c r="C10" s="925">
        <v>17889</v>
      </c>
      <c r="D10" s="924">
        <v>138941</v>
      </c>
      <c r="E10" s="935">
        <v>16636</v>
      </c>
      <c r="F10" s="935">
        <v>128556</v>
      </c>
      <c r="G10" s="933"/>
      <c r="H10" s="915" t="s">
        <v>1596</v>
      </c>
      <c r="I10" s="913">
        <v>7</v>
      </c>
      <c r="J10" s="914">
        <v>59</v>
      </c>
      <c r="K10" s="913">
        <v>4</v>
      </c>
      <c r="L10" s="912">
        <v>41</v>
      </c>
    </row>
    <row r="11" spans="1:12" s="890" customFormat="1" ht="18" customHeight="1">
      <c r="A11" s="919"/>
      <c r="B11" s="936"/>
      <c r="C11" s="912"/>
      <c r="D11" s="914"/>
      <c r="E11" s="935" t="s">
        <v>431</v>
      </c>
      <c r="F11" s="935" t="s">
        <v>431</v>
      </c>
      <c r="G11" s="933"/>
      <c r="H11" s="915" t="s">
        <v>1589</v>
      </c>
      <c r="I11" s="913">
        <v>78</v>
      </c>
      <c r="J11" s="914">
        <v>351</v>
      </c>
      <c r="K11" s="913">
        <v>66</v>
      </c>
      <c r="L11" s="912">
        <v>325</v>
      </c>
    </row>
    <row r="12" spans="1:12" s="890" customFormat="1" ht="18" customHeight="1">
      <c r="A12" s="3286" t="s">
        <v>1063</v>
      </c>
      <c r="B12" s="3285"/>
      <c r="C12" s="925">
        <v>8</v>
      </c>
      <c r="D12" s="924">
        <v>45</v>
      </c>
      <c r="E12" s="935">
        <v>7</v>
      </c>
      <c r="F12" s="935">
        <v>33</v>
      </c>
      <c r="G12" s="933"/>
      <c r="H12" s="915" t="s">
        <v>1568</v>
      </c>
      <c r="I12" s="913">
        <v>138</v>
      </c>
      <c r="J12" s="914">
        <v>1285</v>
      </c>
      <c r="K12" s="913">
        <v>135</v>
      </c>
      <c r="L12" s="912">
        <v>1121</v>
      </c>
    </row>
    <row r="13" spans="1:12" s="890" customFormat="1" ht="18" customHeight="1">
      <c r="A13" s="920"/>
      <c r="B13" s="918" t="s">
        <v>1402</v>
      </c>
      <c r="C13" s="912">
        <v>7</v>
      </c>
      <c r="D13" s="914">
        <v>40</v>
      </c>
      <c r="E13" s="917">
        <v>7</v>
      </c>
      <c r="F13" s="917">
        <v>33</v>
      </c>
      <c r="G13" s="933"/>
      <c r="H13" s="928" t="s">
        <v>1548</v>
      </c>
      <c r="I13" s="913">
        <v>289</v>
      </c>
      <c r="J13" s="914">
        <v>1974</v>
      </c>
      <c r="K13" s="913">
        <v>264</v>
      </c>
      <c r="L13" s="912">
        <v>1667</v>
      </c>
    </row>
    <row r="14" spans="1:12" s="890" customFormat="1" ht="18" customHeight="1">
      <c r="A14" s="920"/>
      <c r="B14" s="918" t="s">
        <v>1371</v>
      </c>
      <c r="C14" s="917">
        <v>1</v>
      </c>
      <c r="D14" s="922">
        <v>5</v>
      </c>
      <c r="E14" s="917" t="s">
        <v>432</v>
      </c>
      <c r="F14" s="917" t="s">
        <v>432</v>
      </c>
      <c r="G14" s="933"/>
      <c r="H14" s="915" t="s">
        <v>1518</v>
      </c>
      <c r="I14" s="913">
        <v>256</v>
      </c>
      <c r="J14" s="914">
        <v>1641</v>
      </c>
      <c r="K14" s="913">
        <v>225</v>
      </c>
      <c r="L14" s="912">
        <v>1418</v>
      </c>
    </row>
    <row r="15" spans="1:12" s="890" customFormat="1" ht="18" customHeight="1">
      <c r="A15" s="3286" t="s">
        <v>1062</v>
      </c>
      <c r="B15" s="3285"/>
      <c r="C15" s="935" t="s">
        <v>432</v>
      </c>
      <c r="D15" s="934" t="s">
        <v>432</v>
      </c>
      <c r="E15" s="935" t="s">
        <v>432</v>
      </c>
      <c r="F15" s="934" t="s">
        <v>432</v>
      </c>
      <c r="G15" s="933"/>
      <c r="H15" s="915" t="s">
        <v>1492</v>
      </c>
      <c r="I15" s="913">
        <v>353</v>
      </c>
      <c r="J15" s="914">
        <v>2426</v>
      </c>
      <c r="K15" s="913">
        <v>330</v>
      </c>
      <c r="L15" s="912">
        <v>3216</v>
      </c>
    </row>
    <row r="16" spans="1:12" s="890" customFormat="1" ht="18" customHeight="1">
      <c r="A16" s="920"/>
      <c r="B16" s="918" t="s">
        <v>1329</v>
      </c>
      <c r="C16" s="917" t="s">
        <v>432</v>
      </c>
      <c r="D16" s="922" t="s">
        <v>432</v>
      </c>
      <c r="E16" s="917" t="s">
        <v>432</v>
      </c>
      <c r="F16" s="917" t="s">
        <v>432</v>
      </c>
      <c r="G16" s="933"/>
      <c r="H16" s="915" t="s">
        <v>1466</v>
      </c>
      <c r="I16" s="913">
        <v>11</v>
      </c>
      <c r="J16" s="914">
        <v>1479</v>
      </c>
      <c r="K16" s="913">
        <v>9</v>
      </c>
      <c r="L16" s="912">
        <v>1434</v>
      </c>
    </row>
    <row r="17" spans="1:12" s="890" customFormat="1" ht="18" customHeight="1">
      <c r="A17" s="920"/>
      <c r="B17" s="918" t="s">
        <v>1307</v>
      </c>
      <c r="C17" s="917" t="s">
        <v>432</v>
      </c>
      <c r="D17" s="922" t="s">
        <v>432</v>
      </c>
      <c r="E17" s="917" t="s">
        <v>432</v>
      </c>
      <c r="F17" s="917" t="s">
        <v>432</v>
      </c>
      <c r="G17" s="933"/>
      <c r="H17" s="928" t="s">
        <v>1449</v>
      </c>
      <c r="I17" s="913">
        <v>417</v>
      </c>
      <c r="J17" s="914">
        <v>1831</v>
      </c>
      <c r="K17" s="913">
        <v>357</v>
      </c>
      <c r="L17" s="912">
        <v>1655</v>
      </c>
    </row>
    <row r="18" spans="1:12" s="890" customFormat="1" ht="18" customHeight="1">
      <c r="A18" s="3286" t="s">
        <v>1061</v>
      </c>
      <c r="B18" s="3285"/>
      <c r="C18" s="935">
        <v>1</v>
      </c>
      <c r="D18" s="934">
        <v>3</v>
      </c>
      <c r="E18" s="925">
        <v>1</v>
      </c>
      <c r="F18" s="924">
        <v>3</v>
      </c>
      <c r="G18" s="933"/>
      <c r="H18" s="915" t="s">
        <v>1661</v>
      </c>
      <c r="I18" s="913">
        <v>1033</v>
      </c>
      <c r="J18" s="914">
        <v>10474</v>
      </c>
      <c r="K18" s="913">
        <v>990</v>
      </c>
      <c r="L18" s="912">
        <v>9844</v>
      </c>
    </row>
    <row r="19" spans="1:12" s="890" customFormat="1" ht="18" customHeight="1">
      <c r="A19" s="920"/>
      <c r="B19" s="918" t="s">
        <v>1061</v>
      </c>
      <c r="C19" s="917">
        <v>1</v>
      </c>
      <c r="D19" s="922">
        <v>3</v>
      </c>
      <c r="E19" s="917">
        <v>1</v>
      </c>
      <c r="F19" s="917">
        <v>3</v>
      </c>
      <c r="G19" s="933"/>
      <c r="H19" s="915" t="s">
        <v>1618</v>
      </c>
      <c r="I19" s="913">
        <v>317</v>
      </c>
      <c r="J19" s="914">
        <v>2117</v>
      </c>
      <c r="K19" s="913">
        <v>302</v>
      </c>
      <c r="L19" s="912">
        <v>1949</v>
      </c>
    </row>
    <row r="20" spans="1:12" s="890" customFormat="1" ht="18" customHeight="1">
      <c r="A20" s="3286" t="s">
        <v>1060</v>
      </c>
      <c r="B20" s="3285"/>
      <c r="C20" s="925">
        <v>1413</v>
      </c>
      <c r="D20" s="924">
        <v>10985</v>
      </c>
      <c r="E20" s="925">
        <v>1326</v>
      </c>
      <c r="F20" s="924">
        <v>10364</v>
      </c>
      <c r="G20" s="933"/>
      <c r="H20" s="915" t="s">
        <v>1595</v>
      </c>
      <c r="I20" s="913">
        <v>1038</v>
      </c>
      <c r="J20" s="914">
        <v>5106</v>
      </c>
      <c r="K20" s="913">
        <v>1010</v>
      </c>
      <c r="L20" s="912">
        <v>5384</v>
      </c>
    </row>
    <row r="21" spans="1:12" s="890" customFormat="1" ht="18" customHeight="1">
      <c r="A21" s="920"/>
      <c r="B21" s="918" t="s">
        <v>1237</v>
      </c>
      <c r="C21" s="912">
        <v>461</v>
      </c>
      <c r="D21" s="914">
        <v>2734</v>
      </c>
      <c r="E21" s="917">
        <v>432</v>
      </c>
      <c r="F21" s="917">
        <v>2676</v>
      </c>
      <c r="G21" s="933"/>
      <c r="H21" s="915" t="s">
        <v>1552</v>
      </c>
      <c r="I21" s="913">
        <v>94</v>
      </c>
      <c r="J21" s="914">
        <v>560</v>
      </c>
      <c r="K21" s="913">
        <v>92</v>
      </c>
      <c r="L21" s="912">
        <v>538</v>
      </c>
    </row>
    <row r="22" spans="1:12" s="890" customFormat="1" ht="18" customHeight="1">
      <c r="A22" s="919"/>
      <c r="B22" s="926" t="s">
        <v>1677</v>
      </c>
      <c r="C22" s="912">
        <v>531</v>
      </c>
      <c r="D22" s="914">
        <v>3671</v>
      </c>
      <c r="E22" s="917">
        <v>500</v>
      </c>
      <c r="F22" s="917">
        <v>3360</v>
      </c>
      <c r="G22" s="3284" t="s">
        <v>1054</v>
      </c>
      <c r="H22" s="3285"/>
      <c r="I22" s="927">
        <v>192</v>
      </c>
      <c r="J22" s="924">
        <v>2709</v>
      </c>
      <c r="K22" s="925">
        <v>184</v>
      </c>
      <c r="L22" s="925">
        <v>2754</v>
      </c>
    </row>
    <row r="23" spans="1:12" s="890" customFormat="1" ht="18" customHeight="1">
      <c r="A23" s="920"/>
      <c r="B23" s="918" t="s">
        <v>1419</v>
      </c>
      <c r="C23" s="912">
        <v>421</v>
      </c>
      <c r="D23" s="914">
        <v>4580</v>
      </c>
      <c r="E23" s="917">
        <v>394</v>
      </c>
      <c r="F23" s="917">
        <v>4328</v>
      </c>
      <c r="G23" s="933"/>
      <c r="H23" s="915" t="s">
        <v>1526</v>
      </c>
      <c r="I23" s="913">
        <v>28</v>
      </c>
      <c r="J23" s="914">
        <v>733</v>
      </c>
      <c r="K23" s="913">
        <v>26</v>
      </c>
      <c r="L23" s="912">
        <v>826</v>
      </c>
    </row>
    <row r="24" spans="1:12" s="890" customFormat="1" ht="18" customHeight="1">
      <c r="A24" s="3286" t="s">
        <v>1059</v>
      </c>
      <c r="B24" s="3285"/>
      <c r="C24" s="925">
        <v>2979</v>
      </c>
      <c r="D24" s="924">
        <v>18351</v>
      </c>
      <c r="E24" s="925">
        <v>2717</v>
      </c>
      <c r="F24" s="924">
        <v>16452</v>
      </c>
      <c r="G24" s="923"/>
      <c r="H24" s="915" t="s">
        <v>1510</v>
      </c>
      <c r="I24" s="913">
        <v>52</v>
      </c>
      <c r="J24" s="914">
        <v>957</v>
      </c>
      <c r="K24" s="913">
        <v>50</v>
      </c>
      <c r="L24" s="912">
        <v>912</v>
      </c>
    </row>
    <row r="25" spans="1:12" s="890" customFormat="1" ht="18" customHeight="1">
      <c r="A25" s="920"/>
      <c r="B25" s="918" t="s">
        <v>1378</v>
      </c>
      <c r="C25" s="912">
        <v>78</v>
      </c>
      <c r="D25" s="914">
        <v>1028</v>
      </c>
      <c r="E25" s="917">
        <v>67</v>
      </c>
      <c r="F25" s="917">
        <v>919</v>
      </c>
      <c r="G25" s="916"/>
      <c r="H25" s="932" t="s">
        <v>1676</v>
      </c>
      <c r="I25" s="913">
        <v>21</v>
      </c>
      <c r="J25" s="914">
        <v>48</v>
      </c>
      <c r="K25" s="913">
        <v>19</v>
      </c>
      <c r="L25" s="912">
        <v>43</v>
      </c>
    </row>
    <row r="26" spans="1:12" s="890" customFormat="1" ht="18" customHeight="1">
      <c r="A26" s="920"/>
      <c r="B26" s="918" t="s">
        <v>1325</v>
      </c>
      <c r="C26" s="912">
        <v>4</v>
      </c>
      <c r="D26" s="914">
        <v>19</v>
      </c>
      <c r="E26" s="917">
        <v>3</v>
      </c>
      <c r="F26" s="917">
        <v>26</v>
      </c>
      <c r="G26" s="916"/>
      <c r="H26" s="928" t="s">
        <v>1465</v>
      </c>
      <c r="I26" s="913">
        <v>6</v>
      </c>
      <c r="J26" s="914">
        <v>85</v>
      </c>
      <c r="K26" s="913">
        <v>7</v>
      </c>
      <c r="L26" s="912">
        <v>66</v>
      </c>
    </row>
    <row r="27" spans="1:12" s="890" customFormat="1" ht="18" customHeight="1">
      <c r="A27" s="919"/>
      <c r="B27" s="918" t="s">
        <v>1286</v>
      </c>
      <c r="C27" s="912">
        <v>185</v>
      </c>
      <c r="D27" s="914">
        <v>855</v>
      </c>
      <c r="E27" s="917">
        <v>171</v>
      </c>
      <c r="F27" s="917">
        <v>737</v>
      </c>
      <c r="G27" s="916"/>
      <c r="H27" s="915" t="s">
        <v>1448</v>
      </c>
      <c r="I27" s="913">
        <v>4</v>
      </c>
      <c r="J27" s="914">
        <v>27</v>
      </c>
      <c r="K27" s="913">
        <v>3</v>
      </c>
      <c r="L27" s="912">
        <v>22</v>
      </c>
    </row>
    <row r="28" spans="1:12" s="890" customFormat="1" ht="18" customHeight="1">
      <c r="A28" s="920"/>
      <c r="B28" s="926" t="s">
        <v>1232</v>
      </c>
      <c r="C28" s="912">
        <v>23</v>
      </c>
      <c r="D28" s="914">
        <v>73</v>
      </c>
      <c r="E28" s="917">
        <v>24</v>
      </c>
      <c r="F28" s="917">
        <v>69</v>
      </c>
      <c r="G28" s="916"/>
      <c r="H28" s="932" t="s">
        <v>1660</v>
      </c>
      <c r="I28" s="913">
        <v>81</v>
      </c>
      <c r="J28" s="914">
        <v>859</v>
      </c>
      <c r="K28" s="913">
        <v>78</v>
      </c>
      <c r="L28" s="912">
        <v>883</v>
      </c>
    </row>
    <row r="29" spans="1:12" s="890" customFormat="1" ht="18" customHeight="1">
      <c r="A29" s="920"/>
      <c r="B29" s="918" t="s">
        <v>1675</v>
      </c>
      <c r="C29" s="912">
        <v>64</v>
      </c>
      <c r="D29" s="914">
        <v>278</v>
      </c>
      <c r="E29" s="917">
        <v>68</v>
      </c>
      <c r="F29" s="917">
        <v>282</v>
      </c>
      <c r="G29" s="3284" t="s">
        <v>1053</v>
      </c>
      <c r="H29" s="3285"/>
      <c r="I29" s="927">
        <v>1678</v>
      </c>
      <c r="J29" s="924">
        <v>4680</v>
      </c>
      <c r="K29" s="925">
        <v>1543</v>
      </c>
      <c r="L29" s="925">
        <v>4328</v>
      </c>
    </row>
    <row r="30" spans="1:12" s="890" customFormat="1" ht="18" customHeight="1">
      <c r="A30" s="920"/>
      <c r="B30" s="918" t="s">
        <v>1172</v>
      </c>
      <c r="C30" s="912">
        <v>91</v>
      </c>
      <c r="D30" s="914">
        <v>989</v>
      </c>
      <c r="E30" s="917">
        <v>99</v>
      </c>
      <c r="F30" s="917">
        <v>847</v>
      </c>
      <c r="G30" s="916"/>
      <c r="H30" s="915" t="s">
        <v>1621</v>
      </c>
      <c r="I30" s="913">
        <v>283</v>
      </c>
      <c r="J30" s="914">
        <v>1048</v>
      </c>
      <c r="K30" s="913">
        <v>262</v>
      </c>
      <c r="L30" s="912">
        <v>968</v>
      </c>
    </row>
    <row r="31" spans="1:12" s="890" customFormat="1" ht="18" customHeight="1">
      <c r="A31" s="920"/>
      <c r="B31" s="918" t="s">
        <v>1418</v>
      </c>
      <c r="C31" s="912">
        <v>188</v>
      </c>
      <c r="D31" s="914">
        <v>1029</v>
      </c>
      <c r="E31" s="917">
        <v>161</v>
      </c>
      <c r="F31" s="917">
        <v>966</v>
      </c>
      <c r="G31" s="916"/>
      <c r="H31" s="915" t="s">
        <v>1602</v>
      </c>
      <c r="I31" s="913">
        <v>1329</v>
      </c>
      <c r="J31" s="914">
        <v>2842</v>
      </c>
      <c r="K31" s="913">
        <v>1222</v>
      </c>
      <c r="L31" s="912">
        <v>2687</v>
      </c>
    </row>
    <row r="32" spans="1:12" s="890" customFormat="1" ht="18" customHeight="1">
      <c r="A32" s="920"/>
      <c r="B32" s="918" t="s">
        <v>1386</v>
      </c>
      <c r="C32" s="912">
        <v>31</v>
      </c>
      <c r="D32" s="914">
        <v>493</v>
      </c>
      <c r="E32" s="917">
        <v>20</v>
      </c>
      <c r="F32" s="917">
        <v>310</v>
      </c>
      <c r="G32" s="923"/>
      <c r="H32" s="915" t="s">
        <v>1577</v>
      </c>
      <c r="I32" s="913">
        <v>66</v>
      </c>
      <c r="J32" s="914">
        <v>790</v>
      </c>
      <c r="K32" s="913">
        <v>58</v>
      </c>
      <c r="L32" s="912">
        <v>671</v>
      </c>
    </row>
    <row r="33" spans="1:12" s="890" customFormat="1" ht="18" customHeight="1">
      <c r="A33" s="920"/>
      <c r="B33" s="918" t="s">
        <v>1339</v>
      </c>
      <c r="C33" s="917" t="s">
        <v>432</v>
      </c>
      <c r="D33" s="922" t="s">
        <v>432</v>
      </c>
      <c r="E33" s="917" t="s">
        <v>432</v>
      </c>
      <c r="F33" s="917" t="s">
        <v>432</v>
      </c>
      <c r="G33" s="3287" t="s">
        <v>1674</v>
      </c>
      <c r="H33" s="3288"/>
      <c r="I33" s="927">
        <v>509</v>
      </c>
      <c r="J33" s="924">
        <v>2514</v>
      </c>
      <c r="K33" s="925">
        <v>478</v>
      </c>
      <c r="L33" s="925">
        <v>2464</v>
      </c>
    </row>
    <row r="34" spans="1:12" s="890" customFormat="1" ht="18" customHeight="1">
      <c r="A34" s="920"/>
      <c r="B34" s="931" t="s">
        <v>1305</v>
      </c>
      <c r="C34" s="912">
        <v>218</v>
      </c>
      <c r="D34" s="914">
        <v>1307</v>
      </c>
      <c r="E34" s="917">
        <v>196</v>
      </c>
      <c r="F34" s="917">
        <v>1227</v>
      </c>
      <c r="G34" s="916"/>
      <c r="H34" s="915" t="s">
        <v>1540</v>
      </c>
      <c r="I34" s="913">
        <v>6</v>
      </c>
      <c r="J34" s="914">
        <v>357</v>
      </c>
      <c r="K34" s="913">
        <v>5</v>
      </c>
      <c r="L34" s="912">
        <v>384</v>
      </c>
    </row>
    <row r="35" spans="1:12" s="890" customFormat="1" ht="18" customHeight="1">
      <c r="A35" s="920"/>
      <c r="B35" s="918" t="s">
        <v>1267</v>
      </c>
      <c r="C35" s="912">
        <v>213</v>
      </c>
      <c r="D35" s="914">
        <v>1289</v>
      </c>
      <c r="E35" s="917">
        <v>188</v>
      </c>
      <c r="F35" s="917">
        <v>1253</v>
      </c>
      <c r="G35" s="916"/>
      <c r="H35" s="930" t="s">
        <v>1523</v>
      </c>
      <c r="I35" s="913">
        <v>275</v>
      </c>
      <c r="J35" s="914">
        <v>975</v>
      </c>
      <c r="K35" s="913">
        <v>262</v>
      </c>
      <c r="L35" s="912">
        <v>988</v>
      </c>
    </row>
    <row r="36" spans="1:12" s="890" customFormat="1" ht="18" customHeight="1">
      <c r="A36" s="920"/>
      <c r="B36" s="926" t="s">
        <v>1236</v>
      </c>
      <c r="C36" s="917">
        <v>207</v>
      </c>
      <c r="D36" s="922">
        <v>1044</v>
      </c>
      <c r="E36" s="917">
        <v>188</v>
      </c>
      <c r="F36" s="917">
        <v>886</v>
      </c>
      <c r="G36" s="916"/>
      <c r="H36" s="915" t="s">
        <v>1471</v>
      </c>
      <c r="I36" s="913">
        <v>23</v>
      </c>
      <c r="J36" s="914">
        <v>96</v>
      </c>
      <c r="K36" s="913">
        <v>20</v>
      </c>
      <c r="L36" s="912">
        <v>78</v>
      </c>
    </row>
    <row r="37" spans="1:12" s="890" customFormat="1" ht="18" customHeight="1">
      <c r="A37" s="920"/>
      <c r="B37" s="918" t="s">
        <v>1186</v>
      </c>
      <c r="C37" s="912">
        <v>37</v>
      </c>
      <c r="D37" s="914">
        <v>206</v>
      </c>
      <c r="E37" s="917">
        <v>30</v>
      </c>
      <c r="F37" s="917">
        <v>209</v>
      </c>
      <c r="G37" s="923"/>
      <c r="H37" s="930" t="s">
        <v>1464</v>
      </c>
      <c r="I37" s="913">
        <v>205</v>
      </c>
      <c r="J37" s="914">
        <v>1086</v>
      </c>
      <c r="K37" s="913">
        <v>191</v>
      </c>
      <c r="L37" s="912">
        <v>1014</v>
      </c>
    </row>
    <row r="38" spans="1:12" s="890" customFormat="1" ht="18" customHeight="1">
      <c r="A38" s="920"/>
      <c r="B38" s="918" t="s">
        <v>1417</v>
      </c>
      <c r="C38" s="912">
        <v>34</v>
      </c>
      <c r="D38" s="914">
        <v>131</v>
      </c>
      <c r="E38" s="917">
        <v>34</v>
      </c>
      <c r="F38" s="917">
        <v>118</v>
      </c>
      <c r="G38" s="3284" t="s">
        <v>1051</v>
      </c>
      <c r="H38" s="3285"/>
      <c r="I38" s="927">
        <v>2282</v>
      </c>
      <c r="J38" s="924">
        <v>14012</v>
      </c>
      <c r="K38" s="925">
        <v>2153</v>
      </c>
      <c r="L38" s="925">
        <v>13998</v>
      </c>
    </row>
    <row r="39" spans="1:12" s="890" customFormat="1" ht="18" customHeight="1">
      <c r="A39" s="920"/>
      <c r="B39" s="918" t="s">
        <v>1376</v>
      </c>
      <c r="C39" s="912">
        <v>51</v>
      </c>
      <c r="D39" s="914">
        <v>210</v>
      </c>
      <c r="E39" s="917">
        <v>49</v>
      </c>
      <c r="F39" s="917">
        <v>182</v>
      </c>
      <c r="G39" s="916"/>
      <c r="H39" s="915" t="s">
        <v>1657</v>
      </c>
      <c r="I39" s="913">
        <v>35</v>
      </c>
      <c r="J39" s="914">
        <v>281</v>
      </c>
      <c r="K39" s="913">
        <v>34</v>
      </c>
      <c r="L39" s="912">
        <v>243</v>
      </c>
    </row>
    <row r="40" spans="1:12" s="890" customFormat="1" ht="18" customHeight="1">
      <c r="A40" s="920"/>
      <c r="B40" s="918" t="s">
        <v>1335</v>
      </c>
      <c r="C40" s="912">
        <v>694</v>
      </c>
      <c r="D40" s="914">
        <v>3600</v>
      </c>
      <c r="E40" s="917">
        <v>616</v>
      </c>
      <c r="F40" s="917">
        <v>3371</v>
      </c>
      <c r="G40" s="916"/>
      <c r="H40" s="915" t="s">
        <v>1624</v>
      </c>
      <c r="I40" s="913">
        <v>2081</v>
      </c>
      <c r="J40" s="914">
        <v>12183</v>
      </c>
      <c r="K40" s="913">
        <v>1951</v>
      </c>
      <c r="L40" s="912">
        <v>12275</v>
      </c>
    </row>
    <row r="41" spans="1:12" s="890" customFormat="1" ht="18" customHeight="1">
      <c r="A41" s="920"/>
      <c r="B41" s="918" t="s">
        <v>1284</v>
      </c>
      <c r="C41" s="912">
        <v>68</v>
      </c>
      <c r="D41" s="914">
        <v>382</v>
      </c>
      <c r="E41" s="917">
        <v>48</v>
      </c>
      <c r="F41" s="917">
        <v>359</v>
      </c>
      <c r="G41" s="916"/>
      <c r="H41" s="928" t="s">
        <v>1583</v>
      </c>
      <c r="I41" s="913">
        <v>166</v>
      </c>
      <c r="J41" s="914">
        <v>1548</v>
      </c>
      <c r="K41" s="913">
        <v>168</v>
      </c>
      <c r="L41" s="912">
        <v>1480</v>
      </c>
    </row>
    <row r="42" spans="1:12" s="890" customFormat="1" ht="18" customHeight="1">
      <c r="A42" s="920"/>
      <c r="B42" s="918" t="s">
        <v>1251</v>
      </c>
      <c r="C42" s="912">
        <v>261</v>
      </c>
      <c r="D42" s="914">
        <v>1396</v>
      </c>
      <c r="E42" s="917">
        <v>248</v>
      </c>
      <c r="F42" s="917">
        <v>1414</v>
      </c>
      <c r="G42" s="3284" t="s">
        <v>1050</v>
      </c>
      <c r="H42" s="3285"/>
      <c r="I42" s="927">
        <v>1468</v>
      </c>
      <c r="J42" s="924">
        <v>6597</v>
      </c>
      <c r="K42" s="925">
        <v>1404</v>
      </c>
      <c r="L42" s="925">
        <v>6329</v>
      </c>
    </row>
    <row r="43" spans="1:12" s="890" customFormat="1" ht="18" customHeight="1">
      <c r="A43" s="920"/>
      <c r="B43" s="918" t="s">
        <v>1205</v>
      </c>
      <c r="C43" s="912">
        <v>72</v>
      </c>
      <c r="D43" s="914">
        <v>606</v>
      </c>
      <c r="E43" s="917">
        <v>78</v>
      </c>
      <c r="F43" s="917">
        <v>622</v>
      </c>
      <c r="G43" s="923"/>
      <c r="H43" s="915" t="s">
        <v>1562</v>
      </c>
      <c r="I43" s="913">
        <v>1134</v>
      </c>
      <c r="J43" s="914">
        <v>3499</v>
      </c>
      <c r="K43" s="913">
        <v>1073</v>
      </c>
      <c r="L43" s="912">
        <v>3275</v>
      </c>
    </row>
    <row r="44" spans="1:12" s="890" customFormat="1" ht="18" customHeight="1">
      <c r="A44" s="920"/>
      <c r="B44" s="929" t="s">
        <v>1167</v>
      </c>
      <c r="C44" s="912">
        <v>26</v>
      </c>
      <c r="D44" s="914">
        <v>189</v>
      </c>
      <c r="E44" s="917">
        <v>18</v>
      </c>
      <c r="F44" s="917">
        <v>118</v>
      </c>
      <c r="G44" s="916"/>
      <c r="H44" s="915" t="s">
        <v>1529</v>
      </c>
      <c r="I44" s="913">
        <v>163</v>
      </c>
      <c r="J44" s="914">
        <v>674</v>
      </c>
      <c r="K44" s="913">
        <v>175</v>
      </c>
      <c r="L44" s="912">
        <v>641</v>
      </c>
    </row>
    <row r="45" spans="1:12" s="890" customFormat="1" ht="18" customHeight="1">
      <c r="A45" s="920"/>
      <c r="B45" s="918" t="s">
        <v>1416</v>
      </c>
      <c r="C45" s="912">
        <v>69</v>
      </c>
      <c r="D45" s="914">
        <v>670</v>
      </c>
      <c r="E45" s="917">
        <v>69</v>
      </c>
      <c r="F45" s="917">
        <v>563</v>
      </c>
      <c r="G45" s="916"/>
      <c r="H45" s="915" t="s">
        <v>1496</v>
      </c>
      <c r="I45" s="913">
        <v>171</v>
      </c>
      <c r="J45" s="914">
        <v>2424</v>
      </c>
      <c r="K45" s="913">
        <v>156</v>
      </c>
      <c r="L45" s="912">
        <v>2413</v>
      </c>
    </row>
    <row r="46" spans="1:12" s="890" customFormat="1" ht="18" customHeight="1">
      <c r="A46" s="920"/>
      <c r="B46" s="918" t="s">
        <v>1367</v>
      </c>
      <c r="C46" s="912">
        <v>6</v>
      </c>
      <c r="D46" s="914">
        <v>142</v>
      </c>
      <c r="E46" s="917">
        <v>9</v>
      </c>
      <c r="F46" s="917">
        <v>191</v>
      </c>
      <c r="G46" s="3284" t="s">
        <v>1049</v>
      </c>
      <c r="H46" s="3285"/>
      <c r="I46" s="927">
        <v>486</v>
      </c>
      <c r="J46" s="924">
        <v>8105</v>
      </c>
      <c r="K46" s="925">
        <v>368</v>
      </c>
      <c r="L46" s="925">
        <v>4232</v>
      </c>
    </row>
    <row r="47" spans="1:12" s="890" customFormat="1" ht="18" customHeight="1">
      <c r="A47" s="920"/>
      <c r="B47" s="918" t="s">
        <v>1338</v>
      </c>
      <c r="C47" s="912">
        <v>43</v>
      </c>
      <c r="D47" s="914">
        <v>248</v>
      </c>
      <c r="E47" s="917">
        <v>55</v>
      </c>
      <c r="F47" s="917">
        <v>204</v>
      </c>
      <c r="G47" s="916"/>
      <c r="H47" s="915" t="s">
        <v>1457</v>
      </c>
      <c r="I47" s="913">
        <v>132</v>
      </c>
      <c r="J47" s="914">
        <v>5799</v>
      </c>
      <c r="K47" s="913">
        <v>48</v>
      </c>
      <c r="L47" s="912">
        <v>2269</v>
      </c>
    </row>
    <row r="48" spans="1:12" s="890" customFormat="1" ht="18" customHeight="1">
      <c r="A48" s="920"/>
      <c r="B48" s="918" t="s">
        <v>1301</v>
      </c>
      <c r="C48" s="912">
        <v>316</v>
      </c>
      <c r="D48" s="914">
        <v>2167</v>
      </c>
      <c r="E48" s="917">
        <v>277</v>
      </c>
      <c r="F48" s="917">
        <v>1576</v>
      </c>
      <c r="G48" s="923"/>
      <c r="H48" s="915" t="s">
        <v>1658</v>
      </c>
      <c r="I48" s="913">
        <v>354</v>
      </c>
      <c r="J48" s="914">
        <v>2306</v>
      </c>
      <c r="K48" s="913">
        <v>320</v>
      </c>
      <c r="L48" s="912">
        <v>1963</v>
      </c>
    </row>
    <row r="49" spans="1:12" s="890" customFormat="1" ht="18" customHeight="1">
      <c r="A49" s="3286" t="s">
        <v>1058</v>
      </c>
      <c r="B49" s="3285"/>
      <c r="C49" s="925">
        <v>9</v>
      </c>
      <c r="D49" s="924">
        <v>448</v>
      </c>
      <c r="E49" s="925">
        <v>6</v>
      </c>
      <c r="F49" s="924">
        <v>135</v>
      </c>
      <c r="G49" s="3284" t="s">
        <v>1048</v>
      </c>
      <c r="H49" s="3285"/>
      <c r="I49" s="927">
        <v>1440</v>
      </c>
      <c r="J49" s="924">
        <v>22286</v>
      </c>
      <c r="K49" s="925">
        <v>1389</v>
      </c>
      <c r="L49" s="925">
        <v>21609</v>
      </c>
    </row>
    <row r="50" spans="1:12" s="890" customFormat="1" ht="18" customHeight="1">
      <c r="A50" s="920"/>
      <c r="B50" s="918" t="s">
        <v>1234</v>
      </c>
      <c r="C50" s="912">
        <v>1</v>
      </c>
      <c r="D50" s="914">
        <v>64</v>
      </c>
      <c r="E50" s="917">
        <v>1</v>
      </c>
      <c r="F50" s="917">
        <v>98</v>
      </c>
      <c r="G50" s="916"/>
      <c r="H50" s="915" t="s">
        <v>1620</v>
      </c>
      <c r="I50" s="913">
        <v>935</v>
      </c>
      <c r="J50" s="914">
        <v>10828</v>
      </c>
      <c r="K50" s="913">
        <v>923</v>
      </c>
      <c r="L50" s="912">
        <v>11369</v>
      </c>
    </row>
    <row r="51" spans="1:12" s="890" customFormat="1" ht="18" customHeight="1">
      <c r="A51" s="920"/>
      <c r="B51" s="918" t="s">
        <v>1217</v>
      </c>
      <c r="C51" s="917" t="s">
        <v>432</v>
      </c>
      <c r="D51" s="922" t="s">
        <v>432</v>
      </c>
      <c r="E51" s="917" t="s">
        <v>432</v>
      </c>
      <c r="F51" s="917" t="s">
        <v>432</v>
      </c>
      <c r="G51" s="916"/>
      <c r="H51" s="915" t="s">
        <v>1586</v>
      </c>
      <c r="I51" s="913">
        <v>11</v>
      </c>
      <c r="J51" s="914">
        <v>188</v>
      </c>
      <c r="K51" s="913">
        <v>2</v>
      </c>
      <c r="L51" s="912">
        <v>7</v>
      </c>
    </row>
    <row r="52" spans="1:12" s="890" customFormat="1" ht="18" customHeight="1">
      <c r="A52" s="920"/>
      <c r="B52" s="918" t="s">
        <v>1201</v>
      </c>
      <c r="C52" s="917" t="s">
        <v>432</v>
      </c>
      <c r="D52" s="922" t="s">
        <v>432</v>
      </c>
      <c r="E52" s="917" t="s">
        <v>432</v>
      </c>
      <c r="F52" s="917" t="s">
        <v>432</v>
      </c>
      <c r="G52" s="916"/>
      <c r="H52" s="928" t="s">
        <v>1569</v>
      </c>
      <c r="I52" s="913">
        <v>494</v>
      </c>
      <c r="J52" s="914">
        <v>11270</v>
      </c>
      <c r="K52" s="913">
        <v>464</v>
      </c>
      <c r="L52" s="912">
        <v>10233</v>
      </c>
    </row>
    <row r="53" spans="1:12" s="890" customFormat="1" ht="18" customHeight="1">
      <c r="A53" s="919"/>
      <c r="B53" s="918" t="s">
        <v>1193</v>
      </c>
      <c r="C53" s="912">
        <v>8</v>
      </c>
      <c r="D53" s="914">
        <v>384</v>
      </c>
      <c r="E53" s="917">
        <v>5</v>
      </c>
      <c r="F53" s="917">
        <v>37</v>
      </c>
      <c r="G53" s="3284" t="s">
        <v>1047</v>
      </c>
      <c r="H53" s="3285"/>
      <c r="I53" s="927">
        <v>51</v>
      </c>
      <c r="J53" s="924">
        <v>452</v>
      </c>
      <c r="K53" s="925">
        <v>49</v>
      </c>
      <c r="L53" s="925">
        <v>486</v>
      </c>
    </row>
    <row r="54" spans="1:12" s="890" customFormat="1" ht="18" customHeight="1">
      <c r="A54" s="3286" t="s">
        <v>1057</v>
      </c>
      <c r="B54" s="3285"/>
      <c r="C54" s="925">
        <v>102</v>
      </c>
      <c r="D54" s="924">
        <v>435</v>
      </c>
      <c r="E54" s="925">
        <v>86</v>
      </c>
      <c r="F54" s="924">
        <v>323</v>
      </c>
      <c r="G54" s="916"/>
      <c r="H54" s="915" t="s">
        <v>1528</v>
      </c>
      <c r="I54" s="913">
        <v>44</v>
      </c>
      <c r="J54" s="914">
        <v>318</v>
      </c>
      <c r="K54" s="913">
        <v>44</v>
      </c>
      <c r="L54" s="912">
        <v>321</v>
      </c>
    </row>
    <row r="55" spans="1:12" s="890" customFormat="1" ht="18" customHeight="1">
      <c r="A55" s="920"/>
      <c r="B55" s="918" t="s">
        <v>1162</v>
      </c>
      <c r="C55" s="917">
        <v>5</v>
      </c>
      <c r="D55" s="922">
        <v>43</v>
      </c>
      <c r="E55" s="917">
        <v>3</v>
      </c>
      <c r="F55" s="917">
        <v>11</v>
      </c>
      <c r="G55" s="916"/>
      <c r="H55" s="928" t="s">
        <v>1519</v>
      </c>
      <c r="I55" s="913">
        <v>7</v>
      </c>
      <c r="J55" s="914">
        <v>134</v>
      </c>
      <c r="K55" s="913">
        <v>5</v>
      </c>
      <c r="L55" s="912">
        <v>165</v>
      </c>
    </row>
    <row r="56" spans="1:12" s="890" customFormat="1" ht="18" customHeight="1">
      <c r="A56" s="920"/>
      <c r="B56" s="918" t="s">
        <v>1415</v>
      </c>
      <c r="C56" s="917">
        <v>2</v>
      </c>
      <c r="D56" s="922">
        <v>16</v>
      </c>
      <c r="E56" s="917">
        <v>2</v>
      </c>
      <c r="F56" s="917">
        <v>14</v>
      </c>
      <c r="G56" s="3287" t="s">
        <v>1673</v>
      </c>
      <c r="H56" s="3288"/>
      <c r="I56" s="927">
        <v>673</v>
      </c>
      <c r="J56" s="924">
        <v>6510</v>
      </c>
      <c r="K56" s="925">
        <v>663</v>
      </c>
      <c r="L56" s="925">
        <v>6538</v>
      </c>
    </row>
    <row r="57" spans="1:12" s="890" customFormat="1" ht="18" customHeight="1">
      <c r="A57" s="920"/>
      <c r="B57" s="918" t="s">
        <v>1388</v>
      </c>
      <c r="C57" s="912">
        <v>29</v>
      </c>
      <c r="D57" s="914">
        <v>102</v>
      </c>
      <c r="E57" s="917">
        <v>24</v>
      </c>
      <c r="F57" s="917">
        <v>62</v>
      </c>
      <c r="G57" s="916"/>
      <c r="H57" s="915" t="s">
        <v>1495</v>
      </c>
      <c r="I57" s="913">
        <v>43</v>
      </c>
      <c r="J57" s="914">
        <v>195</v>
      </c>
      <c r="K57" s="913">
        <v>40</v>
      </c>
      <c r="L57" s="912">
        <v>408</v>
      </c>
    </row>
    <row r="58" spans="1:12" s="890" customFormat="1" ht="18" customHeight="1">
      <c r="A58" s="920"/>
      <c r="B58" s="918" t="s">
        <v>1345</v>
      </c>
      <c r="C58" s="917">
        <v>61</v>
      </c>
      <c r="D58" s="922">
        <v>260</v>
      </c>
      <c r="E58" s="917">
        <v>49</v>
      </c>
      <c r="F58" s="917">
        <v>216</v>
      </c>
      <c r="G58" s="916"/>
      <c r="H58" s="915" t="s">
        <v>1469</v>
      </c>
      <c r="I58" s="913">
        <v>182</v>
      </c>
      <c r="J58" s="914">
        <v>628</v>
      </c>
      <c r="K58" s="913">
        <v>184</v>
      </c>
      <c r="L58" s="912">
        <v>629</v>
      </c>
    </row>
    <row r="59" spans="1:12" s="890" customFormat="1" ht="18" customHeight="1">
      <c r="A59" s="919"/>
      <c r="B59" s="926" t="s">
        <v>1317</v>
      </c>
      <c r="C59" s="917">
        <v>5</v>
      </c>
      <c r="D59" s="922">
        <v>14</v>
      </c>
      <c r="E59" s="917">
        <v>8</v>
      </c>
      <c r="F59" s="917">
        <v>20</v>
      </c>
      <c r="G59" s="916"/>
      <c r="H59" s="915" t="s">
        <v>1450</v>
      </c>
      <c r="I59" s="913">
        <v>49</v>
      </c>
      <c r="J59" s="914">
        <v>1297</v>
      </c>
      <c r="K59" s="913">
        <v>44</v>
      </c>
      <c r="L59" s="912">
        <v>967</v>
      </c>
    </row>
    <row r="60" spans="1:12" s="890" customFormat="1" ht="18" customHeight="1">
      <c r="A60" s="3286" t="s">
        <v>1056</v>
      </c>
      <c r="B60" s="3285"/>
      <c r="C60" s="925">
        <v>567</v>
      </c>
      <c r="D60" s="924">
        <v>11506</v>
      </c>
      <c r="E60" s="925">
        <v>477</v>
      </c>
      <c r="F60" s="924">
        <v>9902</v>
      </c>
      <c r="G60" s="916"/>
      <c r="H60" s="915" t="s">
        <v>1652</v>
      </c>
      <c r="I60" s="913">
        <v>116</v>
      </c>
      <c r="J60" s="914">
        <v>499</v>
      </c>
      <c r="K60" s="913">
        <v>111</v>
      </c>
      <c r="L60" s="912">
        <v>502</v>
      </c>
    </row>
    <row r="61" spans="1:12" s="890" customFormat="1" ht="18" customHeight="1">
      <c r="A61" s="920"/>
      <c r="B61" s="918" t="s">
        <v>1296</v>
      </c>
      <c r="C61" s="912">
        <v>25</v>
      </c>
      <c r="D61" s="914">
        <v>827</v>
      </c>
      <c r="E61" s="917">
        <v>21</v>
      </c>
      <c r="F61" s="917">
        <v>764</v>
      </c>
      <c r="G61" s="923"/>
      <c r="H61" s="915" t="s">
        <v>1641</v>
      </c>
      <c r="I61" s="913">
        <v>78</v>
      </c>
      <c r="J61" s="914">
        <v>504</v>
      </c>
      <c r="K61" s="913">
        <v>76</v>
      </c>
      <c r="L61" s="912">
        <v>486</v>
      </c>
    </row>
    <row r="62" spans="1:12" s="890" customFormat="1" ht="18" customHeight="1">
      <c r="A62" s="920"/>
      <c r="B62" s="918" t="s">
        <v>1288</v>
      </c>
      <c r="C62" s="912">
        <v>315</v>
      </c>
      <c r="D62" s="914">
        <v>5245</v>
      </c>
      <c r="E62" s="917">
        <v>256</v>
      </c>
      <c r="F62" s="917">
        <v>4776</v>
      </c>
      <c r="G62" s="916"/>
      <c r="H62" s="915" t="s">
        <v>1613</v>
      </c>
      <c r="I62" s="913">
        <v>11</v>
      </c>
      <c r="J62" s="914">
        <v>106</v>
      </c>
      <c r="K62" s="913">
        <v>10</v>
      </c>
      <c r="L62" s="912">
        <v>26</v>
      </c>
    </row>
    <row r="63" spans="1:12" s="890" customFormat="1" ht="18" customHeight="1">
      <c r="A63" s="920"/>
      <c r="B63" s="918" t="s">
        <v>1255</v>
      </c>
      <c r="C63" s="912">
        <v>182</v>
      </c>
      <c r="D63" s="914">
        <v>3818</v>
      </c>
      <c r="E63" s="917">
        <v>156</v>
      </c>
      <c r="F63" s="917">
        <v>2960</v>
      </c>
      <c r="G63" s="916"/>
      <c r="H63" s="915" t="s">
        <v>1672</v>
      </c>
      <c r="I63" s="913">
        <v>190</v>
      </c>
      <c r="J63" s="914">
        <v>3248</v>
      </c>
      <c r="K63" s="913">
        <v>191</v>
      </c>
      <c r="L63" s="912">
        <v>3489</v>
      </c>
    </row>
    <row r="64" spans="1:12" s="890" customFormat="1" ht="18" customHeight="1">
      <c r="A64" s="920"/>
      <c r="B64" s="918" t="s">
        <v>1222</v>
      </c>
      <c r="C64" s="912">
        <v>1</v>
      </c>
      <c r="D64" s="914">
        <v>68</v>
      </c>
      <c r="E64" s="917" t="s">
        <v>432</v>
      </c>
      <c r="F64" s="917" t="s">
        <v>432</v>
      </c>
      <c r="G64" s="923"/>
      <c r="H64" s="915" t="s">
        <v>1671</v>
      </c>
      <c r="I64" s="913">
        <v>4</v>
      </c>
      <c r="J64" s="914">
        <v>33</v>
      </c>
      <c r="K64" s="913">
        <v>1</v>
      </c>
      <c r="L64" s="912">
        <v>11</v>
      </c>
    </row>
    <row r="65" spans="1:12" s="890" customFormat="1" ht="18" customHeight="1">
      <c r="A65" s="920"/>
      <c r="B65" s="918" t="s">
        <v>1192</v>
      </c>
      <c r="C65" s="917" t="s">
        <v>432</v>
      </c>
      <c r="D65" s="922" t="s">
        <v>432</v>
      </c>
      <c r="E65" s="917" t="s">
        <v>432</v>
      </c>
      <c r="F65" s="917" t="s">
        <v>432</v>
      </c>
      <c r="G65" s="921"/>
      <c r="H65" s="915" t="s">
        <v>431</v>
      </c>
      <c r="I65" s="913"/>
      <c r="J65" s="914"/>
      <c r="K65" s="913" t="s">
        <v>431</v>
      </c>
      <c r="L65" s="912" t="s">
        <v>431</v>
      </c>
    </row>
    <row r="66" spans="1:12" s="890" customFormat="1" ht="18" customHeight="1">
      <c r="A66" s="920"/>
      <c r="B66" s="918" t="s">
        <v>1170</v>
      </c>
      <c r="C66" s="912">
        <v>14</v>
      </c>
      <c r="D66" s="914">
        <v>325</v>
      </c>
      <c r="E66" s="917">
        <v>14</v>
      </c>
      <c r="F66" s="917">
        <v>186</v>
      </c>
      <c r="G66" s="916"/>
      <c r="H66" s="915" t="s">
        <v>431</v>
      </c>
      <c r="I66" s="913"/>
      <c r="J66" s="914"/>
      <c r="K66" s="913" t="s">
        <v>431</v>
      </c>
      <c r="L66" s="912" t="s">
        <v>431</v>
      </c>
    </row>
    <row r="67" spans="1:12" s="890" customFormat="1" ht="18" customHeight="1">
      <c r="A67" s="919"/>
      <c r="B67" s="918" t="s">
        <v>1662</v>
      </c>
      <c r="C67" s="912">
        <v>28</v>
      </c>
      <c r="D67" s="914">
        <v>488</v>
      </c>
      <c r="E67" s="917">
        <v>27</v>
      </c>
      <c r="F67" s="917">
        <v>499</v>
      </c>
      <c r="G67" s="916"/>
      <c r="H67" s="915" t="s">
        <v>431</v>
      </c>
      <c r="I67" s="913"/>
      <c r="J67" s="914"/>
      <c r="K67" s="913" t="s">
        <v>431</v>
      </c>
      <c r="L67" s="912" t="s">
        <v>431</v>
      </c>
    </row>
    <row r="68" spans="1:12" s="890" customFormat="1" ht="18" customHeight="1">
      <c r="A68" s="911"/>
      <c r="B68" s="910" t="s">
        <v>1616</v>
      </c>
      <c r="C68" s="904">
        <v>2</v>
      </c>
      <c r="D68" s="906">
        <v>735</v>
      </c>
      <c r="E68" s="909">
        <v>2</v>
      </c>
      <c r="F68" s="909">
        <v>716</v>
      </c>
      <c r="G68" s="908"/>
      <c r="H68" s="907" t="s">
        <v>431</v>
      </c>
      <c r="I68" s="905"/>
      <c r="J68" s="906"/>
      <c r="K68" s="905" t="s">
        <v>431</v>
      </c>
      <c r="L68" s="904" t="s">
        <v>431</v>
      </c>
    </row>
    <row r="69" spans="1:12" s="891" customFormat="1" ht="15" customHeight="1">
      <c r="A69" s="902" t="s">
        <v>1670</v>
      </c>
      <c r="B69" s="901"/>
      <c r="C69" s="894"/>
      <c r="D69" s="894"/>
      <c r="E69" s="894"/>
      <c r="F69" s="894"/>
      <c r="G69" s="900"/>
      <c r="H69" s="899"/>
      <c r="I69" s="903"/>
      <c r="J69" s="903"/>
      <c r="K69" s="903"/>
      <c r="L69" s="903"/>
    </row>
    <row r="70" spans="1:12" s="891" customFormat="1" ht="15" customHeight="1">
      <c r="A70" s="902" t="s">
        <v>1669</v>
      </c>
      <c r="B70" s="901"/>
      <c r="C70" s="894"/>
      <c r="D70" s="894"/>
      <c r="E70" s="894"/>
      <c r="F70" s="894"/>
      <c r="G70" s="900"/>
      <c r="H70" s="899"/>
      <c r="I70" s="894"/>
      <c r="J70" s="893"/>
      <c r="K70" s="892"/>
      <c r="L70" s="892"/>
    </row>
    <row r="71" spans="1:12" s="891" customFormat="1" ht="15" customHeight="1">
      <c r="A71" s="902" t="s">
        <v>1668</v>
      </c>
      <c r="B71" s="901"/>
      <c r="C71" s="894"/>
      <c r="D71" s="894"/>
      <c r="E71" s="894"/>
      <c r="F71" s="894"/>
      <c r="G71" s="900"/>
      <c r="H71" s="899"/>
      <c r="I71" s="894"/>
      <c r="J71" s="893"/>
      <c r="K71" s="892"/>
      <c r="L71" s="892"/>
    </row>
    <row r="72" spans="1:12" s="891" customFormat="1" ht="15" customHeight="1">
      <c r="A72" s="902" t="s">
        <v>1667</v>
      </c>
      <c r="B72" s="901"/>
      <c r="C72" s="894"/>
      <c r="D72" s="894"/>
      <c r="E72" s="894"/>
      <c r="F72" s="894"/>
      <c r="G72" s="900"/>
      <c r="H72" s="899"/>
      <c r="I72" s="894"/>
      <c r="J72" s="893"/>
      <c r="K72" s="892"/>
      <c r="L72" s="892"/>
    </row>
    <row r="73" spans="1:12" s="891" customFormat="1" ht="15" customHeight="1">
      <c r="A73" s="902" t="s">
        <v>1666</v>
      </c>
      <c r="B73" s="901"/>
      <c r="C73" s="894"/>
      <c r="D73" s="894"/>
      <c r="E73" s="894"/>
      <c r="F73" s="894"/>
      <c r="G73" s="900"/>
      <c r="H73" s="899"/>
      <c r="I73" s="894"/>
      <c r="J73" s="893"/>
      <c r="K73" s="892"/>
      <c r="L73" s="892"/>
    </row>
    <row r="74" spans="1:12" s="891" customFormat="1" ht="15" customHeight="1">
      <c r="A74" s="891" t="s">
        <v>1665</v>
      </c>
      <c r="B74" s="898"/>
      <c r="C74" s="897"/>
      <c r="D74" s="897"/>
      <c r="E74" s="897"/>
      <c r="F74" s="897"/>
      <c r="G74" s="896"/>
      <c r="H74" s="895"/>
      <c r="I74" s="894"/>
      <c r="J74" s="893"/>
      <c r="K74" s="892"/>
      <c r="L74" s="892"/>
    </row>
  </sheetData>
  <mergeCells count="29">
    <mergeCell ref="A1:D1"/>
    <mergeCell ref="A2:D2"/>
    <mergeCell ref="A18:B18"/>
    <mergeCell ref="A20:B20"/>
    <mergeCell ref="A9:B9"/>
    <mergeCell ref="A3:L3"/>
    <mergeCell ref="A6:B7"/>
    <mergeCell ref="C6:D6"/>
    <mergeCell ref="E6:F6"/>
    <mergeCell ref="G6:H7"/>
    <mergeCell ref="I6:J6"/>
    <mergeCell ref="K6:L6"/>
    <mergeCell ref="G9:H9"/>
    <mergeCell ref="A10:B10"/>
    <mergeCell ref="A12:B12"/>
    <mergeCell ref="A15:B15"/>
    <mergeCell ref="G22:H22"/>
    <mergeCell ref="A24:B24"/>
    <mergeCell ref="A60:B60"/>
    <mergeCell ref="G29:H29"/>
    <mergeCell ref="G33:H33"/>
    <mergeCell ref="G38:H38"/>
    <mergeCell ref="G42:H42"/>
    <mergeCell ref="G46:H46"/>
    <mergeCell ref="G49:H49"/>
    <mergeCell ref="G53:H53"/>
    <mergeCell ref="G56:H56"/>
    <mergeCell ref="A49:B49"/>
    <mergeCell ref="A54:B54"/>
  </mergeCells>
  <phoneticPr fontId="20"/>
  <printOptions horizontalCentered="1" verticalCentered="1"/>
  <pageMargins left="0.62992125984251968" right="0.62992125984251968" top="0.74803149606299213" bottom="0.74803149606299213" header="0.31496062992125984" footer="0.31496062992125984"/>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zoomScale="85" zoomScaleNormal="85" zoomScaleSheetLayoutView="85" workbookViewId="0">
      <selection activeCell="F7" sqref="F7:M7"/>
    </sheetView>
  </sheetViews>
  <sheetFormatPr defaultColWidth="8.75" defaultRowHeight="14.25"/>
  <cols>
    <col min="1" max="1" width="2.375" style="951" customWidth="1"/>
    <col min="2" max="2" width="30.625" style="950" customWidth="1"/>
    <col min="3" max="3" width="6.625" style="364" customWidth="1"/>
    <col min="4" max="5" width="7.625" style="364" customWidth="1"/>
    <col min="6" max="15" width="6.625" style="364" customWidth="1"/>
    <col min="16" max="22" width="10.625" style="364" customWidth="1"/>
    <col min="23" max="16384" width="8.75" style="364"/>
  </cols>
  <sheetData>
    <row r="1" spans="1:22"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row>
    <row r="2" spans="1:22"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row>
    <row r="3" spans="1:22" s="389" customFormat="1" ht="26.1" customHeight="1">
      <c r="A3" s="3128" t="s">
        <v>1711</v>
      </c>
      <c r="B3" s="3128"/>
      <c r="C3" s="3128"/>
      <c r="D3" s="3128"/>
      <c r="E3" s="3128"/>
      <c r="F3" s="3128"/>
      <c r="G3" s="3128"/>
      <c r="H3" s="3128"/>
      <c r="I3" s="3128"/>
      <c r="J3" s="3128"/>
      <c r="K3" s="3128"/>
      <c r="L3" s="3128"/>
      <c r="M3" s="3128"/>
      <c r="N3" s="3128"/>
      <c r="O3" s="3128"/>
      <c r="P3" s="3128"/>
      <c r="Q3" s="3128"/>
      <c r="R3" s="3128"/>
      <c r="S3" s="3128"/>
      <c r="T3" s="3128"/>
      <c r="U3" s="3128"/>
      <c r="V3" s="3128"/>
    </row>
    <row r="4" spans="1:22" s="376" customFormat="1" ht="15" customHeight="1">
      <c r="A4" s="987"/>
      <c r="B4" s="987"/>
      <c r="C4" s="987"/>
      <c r="D4" s="987"/>
      <c r="E4" s="987"/>
      <c r="F4" s="987"/>
      <c r="G4" s="987"/>
      <c r="H4" s="987"/>
      <c r="I4" s="987"/>
      <c r="J4" s="987"/>
      <c r="K4" s="987"/>
      <c r="L4" s="987"/>
      <c r="M4" s="987"/>
      <c r="N4" s="987"/>
      <c r="O4" s="987"/>
      <c r="P4" s="987"/>
      <c r="Q4" s="987"/>
      <c r="R4" s="987"/>
      <c r="S4" s="987"/>
      <c r="T4" s="987"/>
      <c r="U4" s="987"/>
      <c r="V4" s="987"/>
    </row>
    <row r="5" spans="1:22" s="360" customFormat="1" ht="15" customHeight="1" thickBot="1">
      <c r="A5" s="3324"/>
      <c r="B5" s="3324"/>
      <c r="D5" s="386"/>
      <c r="E5" s="386"/>
      <c r="F5" s="386"/>
      <c r="G5" s="386"/>
      <c r="H5" s="386"/>
      <c r="I5" s="386"/>
      <c r="J5" s="386"/>
      <c r="K5" s="385"/>
      <c r="L5" s="385"/>
      <c r="M5" s="385"/>
      <c r="N5" s="386"/>
      <c r="O5" s="386"/>
      <c r="U5" s="89"/>
      <c r="V5" s="986" t="s">
        <v>1710</v>
      </c>
    </row>
    <row r="6" spans="1:22" s="92" customFormat="1" ht="18" customHeight="1" thickTop="1">
      <c r="A6" s="3182" t="s">
        <v>1709</v>
      </c>
      <c r="B6" s="3312"/>
      <c r="C6" s="3325" t="s">
        <v>1708</v>
      </c>
      <c r="D6" s="3297" t="s">
        <v>1707</v>
      </c>
      <c r="E6" s="3298"/>
      <c r="F6" s="3298"/>
      <c r="G6" s="3298"/>
      <c r="H6" s="3298"/>
      <c r="I6" s="3298"/>
      <c r="J6" s="3298"/>
      <c r="K6" s="3298"/>
      <c r="L6" s="3298"/>
      <c r="M6" s="3298"/>
      <c r="N6" s="3298"/>
      <c r="O6" s="3299"/>
      <c r="P6" s="3333" t="s">
        <v>1706</v>
      </c>
      <c r="Q6" s="3333" t="s">
        <v>1705</v>
      </c>
      <c r="R6" s="3334" t="s">
        <v>1704</v>
      </c>
      <c r="S6" s="3335"/>
      <c r="T6" s="3336"/>
      <c r="U6" s="3337" t="s">
        <v>1703</v>
      </c>
      <c r="V6" s="3339" t="s">
        <v>1702</v>
      </c>
    </row>
    <row r="7" spans="1:22" s="92" customFormat="1" ht="18" customHeight="1">
      <c r="A7" s="3183"/>
      <c r="B7" s="3313"/>
      <c r="C7" s="3326"/>
      <c r="D7" s="3199" t="s">
        <v>1701</v>
      </c>
      <c r="E7" s="3319"/>
      <c r="F7" s="3298"/>
      <c r="G7" s="3298"/>
      <c r="H7" s="3298"/>
      <c r="I7" s="3298"/>
      <c r="J7" s="3298"/>
      <c r="K7" s="3298"/>
      <c r="L7" s="3298"/>
      <c r="M7" s="3298"/>
      <c r="N7" s="3199" t="s">
        <v>1700</v>
      </c>
      <c r="O7" s="3302"/>
      <c r="P7" s="3326"/>
      <c r="Q7" s="3316"/>
      <c r="R7" s="3309" t="s">
        <v>1699</v>
      </c>
      <c r="S7" s="985"/>
      <c r="T7" s="984"/>
      <c r="U7" s="3338"/>
      <c r="V7" s="3307"/>
    </row>
    <row r="8" spans="1:22" s="92" customFormat="1" ht="18" customHeight="1">
      <c r="A8" s="3183"/>
      <c r="B8" s="3313"/>
      <c r="C8" s="3326"/>
      <c r="D8" s="3199"/>
      <c r="E8" s="3302"/>
      <c r="F8" s="3305" t="s">
        <v>1698</v>
      </c>
      <c r="G8" s="3306"/>
      <c r="H8" s="3309" t="s">
        <v>1697</v>
      </c>
      <c r="I8" s="3310"/>
      <c r="J8" s="3310"/>
      <c r="K8" s="3310"/>
      <c r="L8" s="3310"/>
      <c r="M8" s="3311"/>
      <c r="N8" s="3199"/>
      <c r="O8" s="3302"/>
      <c r="P8" s="3326"/>
      <c r="Q8" s="3316"/>
      <c r="R8" s="3340"/>
      <c r="S8" s="3315" t="s">
        <v>1696</v>
      </c>
      <c r="T8" s="3315" t="s">
        <v>1695</v>
      </c>
      <c r="U8" s="3338"/>
      <c r="V8" s="3307"/>
    </row>
    <row r="9" spans="1:22" s="92" customFormat="1" ht="18" customHeight="1">
      <c r="A9" s="3183"/>
      <c r="B9" s="3313"/>
      <c r="C9" s="3326"/>
      <c r="D9" s="3199"/>
      <c r="E9" s="3302"/>
      <c r="F9" s="3307"/>
      <c r="G9" s="3308"/>
      <c r="H9" s="3328" t="s">
        <v>1694</v>
      </c>
      <c r="I9" s="3329"/>
      <c r="J9" s="3329"/>
      <c r="K9" s="3330"/>
      <c r="L9" s="3305" t="s">
        <v>1693</v>
      </c>
      <c r="M9" s="3331"/>
      <c r="N9" s="3199"/>
      <c r="O9" s="3302"/>
      <c r="P9" s="3326"/>
      <c r="Q9" s="3316"/>
      <c r="R9" s="3340"/>
      <c r="S9" s="3316"/>
      <c r="T9" s="3316"/>
      <c r="U9" s="3338"/>
      <c r="V9" s="3307"/>
    </row>
    <row r="10" spans="1:22" s="92" customFormat="1" ht="18" customHeight="1">
      <c r="A10" s="3183"/>
      <c r="B10" s="3313"/>
      <c r="C10" s="3326"/>
      <c r="D10" s="3199"/>
      <c r="E10" s="3302"/>
      <c r="F10" s="3307"/>
      <c r="G10" s="3308"/>
      <c r="H10" s="3322" t="s">
        <v>1692</v>
      </c>
      <c r="I10" s="3323"/>
      <c r="J10" s="3303" t="s">
        <v>1691</v>
      </c>
      <c r="K10" s="3304"/>
      <c r="L10" s="3332"/>
      <c r="M10" s="3304"/>
      <c r="N10" s="3199"/>
      <c r="O10" s="3302"/>
      <c r="P10" s="3326"/>
      <c r="Q10" s="3316"/>
      <c r="R10" s="3340"/>
      <c r="S10" s="3316"/>
      <c r="T10" s="3316"/>
      <c r="U10" s="3338"/>
      <c r="V10" s="3307"/>
    </row>
    <row r="11" spans="1:22" s="92" customFormat="1" ht="18" customHeight="1">
      <c r="A11" s="3184"/>
      <c r="B11" s="3314"/>
      <c r="C11" s="3327"/>
      <c r="D11" s="983"/>
      <c r="E11" s="980" t="s">
        <v>1690</v>
      </c>
      <c r="F11" s="982"/>
      <c r="G11" s="980" t="s">
        <v>1690</v>
      </c>
      <c r="H11" s="982"/>
      <c r="I11" s="980" t="s">
        <v>1690</v>
      </c>
      <c r="J11" s="982"/>
      <c r="K11" s="980" t="s">
        <v>1690</v>
      </c>
      <c r="L11" s="982"/>
      <c r="M11" s="980" t="s">
        <v>1690</v>
      </c>
      <c r="N11" s="981"/>
      <c r="O11" s="980" t="s">
        <v>1690</v>
      </c>
      <c r="P11" s="105"/>
      <c r="Q11" s="979"/>
      <c r="R11" s="349"/>
      <c r="S11" s="3317"/>
      <c r="T11" s="3317"/>
      <c r="U11" s="105"/>
      <c r="V11" s="349"/>
    </row>
    <row r="12" spans="1:22" s="973" customFormat="1" ht="18" customHeight="1">
      <c r="A12" s="978"/>
      <c r="B12" s="977"/>
      <c r="C12" s="976"/>
      <c r="D12" s="975" t="s">
        <v>1088</v>
      </c>
      <c r="E12" s="975" t="s">
        <v>1088</v>
      </c>
      <c r="F12" s="975" t="s">
        <v>1088</v>
      </c>
      <c r="G12" s="975" t="s">
        <v>1088</v>
      </c>
      <c r="H12" s="975" t="s">
        <v>1088</v>
      </c>
      <c r="I12" s="975" t="s">
        <v>1088</v>
      </c>
      <c r="J12" s="975" t="s">
        <v>1088</v>
      </c>
      <c r="K12" s="975" t="s">
        <v>1088</v>
      </c>
      <c r="L12" s="975" t="s">
        <v>1088</v>
      </c>
      <c r="M12" s="975" t="s">
        <v>1088</v>
      </c>
      <c r="N12" s="975" t="s">
        <v>1088</v>
      </c>
      <c r="O12" s="975" t="s">
        <v>1088</v>
      </c>
      <c r="P12" s="974" t="s">
        <v>672</v>
      </c>
      <c r="Q12" s="974" t="s">
        <v>672</v>
      </c>
      <c r="R12" s="974" t="s">
        <v>672</v>
      </c>
      <c r="S12" s="974" t="s">
        <v>672</v>
      </c>
      <c r="T12" s="974" t="s">
        <v>672</v>
      </c>
      <c r="U12" s="974" t="s">
        <v>672</v>
      </c>
      <c r="V12" s="974" t="s">
        <v>672</v>
      </c>
    </row>
    <row r="13" spans="1:22" s="966" customFormat="1" ht="18" customHeight="1">
      <c r="A13" s="3318" t="s">
        <v>1689</v>
      </c>
      <c r="B13" s="3301"/>
      <c r="C13" s="967">
        <v>2131</v>
      </c>
      <c r="D13" s="967">
        <v>11867</v>
      </c>
      <c r="E13" s="967">
        <v>7642</v>
      </c>
      <c r="F13" s="967">
        <v>1016</v>
      </c>
      <c r="G13" s="967">
        <v>811</v>
      </c>
      <c r="H13" s="967">
        <v>8257</v>
      </c>
      <c r="I13" s="967">
        <v>6098</v>
      </c>
      <c r="J13" s="967">
        <v>2515</v>
      </c>
      <c r="K13" s="967">
        <v>695</v>
      </c>
      <c r="L13" s="967">
        <v>92</v>
      </c>
      <c r="M13" s="967">
        <v>50</v>
      </c>
      <c r="N13" s="967">
        <v>209</v>
      </c>
      <c r="O13" s="967">
        <v>106</v>
      </c>
      <c r="P13" s="967">
        <v>3727134</v>
      </c>
      <c r="Q13" s="967">
        <v>10437905</v>
      </c>
      <c r="R13" s="967">
        <v>18376153</v>
      </c>
      <c r="S13" s="967">
        <v>14864950</v>
      </c>
      <c r="T13" s="967">
        <v>2100310</v>
      </c>
      <c r="U13" s="967">
        <v>7164948</v>
      </c>
      <c r="V13" s="967">
        <v>7409191</v>
      </c>
    </row>
    <row r="14" spans="1:22" ht="18" customHeight="1">
      <c r="A14" s="964"/>
      <c r="B14" s="965"/>
      <c r="C14" s="962"/>
      <c r="D14" s="962"/>
      <c r="E14" s="962"/>
      <c r="F14" s="962"/>
      <c r="G14" s="962"/>
      <c r="H14" s="962"/>
      <c r="I14" s="962"/>
      <c r="J14" s="962"/>
      <c r="K14" s="962"/>
      <c r="L14" s="962"/>
      <c r="M14" s="962"/>
      <c r="N14" s="962"/>
      <c r="O14" s="962"/>
      <c r="P14" s="962"/>
      <c r="Q14" s="962"/>
      <c r="R14" s="962"/>
      <c r="S14" s="962"/>
      <c r="T14" s="962"/>
      <c r="U14" s="962"/>
      <c r="V14" s="962"/>
    </row>
    <row r="15" spans="1:22" s="966" customFormat="1" ht="18" customHeight="1">
      <c r="A15" s="3300" t="s">
        <v>1378</v>
      </c>
      <c r="B15" s="3301"/>
      <c r="C15" s="967">
        <v>45</v>
      </c>
      <c r="D15" s="967">
        <v>539</v>
      </c>
      <c r="E15" s="967">
        <v>356</v>
      </c>
      <c r="F15" s="967">
        <v>16</v>
      </c>
      <c r="G15" s="967">
        <v>11</v>
      </c>
      <c r="H15" s="967">
        <v>347</v>
      </c>
      <c r="I15" s="967">
        <v>283</v>
      </c>
      <c r="J15" s="967">
        <v>174</v>
      </c>
      <c r="K15" s="967">
        <v>61</v>
      </c>
      <c r="L15" s="967">
        <v>2</v>
      </c>
      <c r="M15" s="967">
        <v>1</v>
      </c>
      <c r="N15" s="967">
        <v>2</v>
      </c>
      <c r="O15" s="967">
        <v>1</v>
      </c>
      <c r="P15" s="967">
        <v>214599</v>
      </c>
      <c r="Q15" s="967">
        <v>2183584</v>
      </c>
      <c r="R15" s="967">
        <v>2799410</v>
      </c>
      <c r="S15" s="967">
        <v>2394544</v>
      </c>
      <c r="T15" s="967">
        <v>7159</v>
      </c>
      <c r="U15" s="967">
        <v>477365</v>
      </c>
      <c r="V15" s="967">
        <v>572783</v>
      </c>
    </row>
    <row r="16" spans="1:22" ht="18" customHeight="1">
      <c r="A16" s="964"/>
      <c r="B16" s="965" t="s">
        <v>1370</v>
      </c>
      <c r="C16" s="962">
        <v>3</v>
      </c>
      <c r="D16" s="962">
        <v>244</v>
      </c>
      <c r="E16" s="962">
        <v>205</v>
      </c>
      <c r="F16" s="962" t="s">
        <v>432</v>
      </c>
      <c r="G16" s="962" t="s">
        <v>432</v>
      </c>
      <c r="H16" s="962">
        <v>195</v>
      </c>
      <c r="I16" s="962">
        <v>172</v>
      </c>
      <c r="J16" s="962">
        <v>47</v>
      </c>
      <c r="K16" s="962">
        <v>32</v>
      </c>
      <c r="L16" s="962">
        <v>2</v>
      </c>
      <c r="M16" s="962">
        <v>1</v>
      </c>
      <c r="N16" s="962" t="s">
        <v>432</v>
      </c>
      <c r="O16" s="962" t="s">
        <v>432</v>
      </c>
      <c r="P16" s="962">
        <v>153906</v>
      </c>
      <c r="Q16" s="962">
        <v>2099436</v>
      </c>
      <c r="R16" s="962">
        <v>2528414</v>
      </c>
      <c r="S16" s="962">
        <v>2136377</v>
      </c>
      <c r="T16" s="962" t="s">
        <v>432</v>
      </c>
      <c r="U16" s="962">
        <v>304321</v>
      </c>
      <c r="V16" s="962">
        <v>399739</v>
      </c>
    </row>
    <row r="17" spans="1:22" ht="18" customHeight="1">
      <c r="A17" s="964"/>
      <c r="B17" s="965" t="s">
        <v>1365</v>
      </c>
      <c r="C17" s="962">
        <v>3</v>
      </c>
      <c r="D17" s="962">
        <v>21</v>
      </c>
      <c r="E17" s="962">
        <v>8</v>
      </c>
      <c r="F17" s="962" t="s">
        <v>432</v>
      </c>
      <c r="G17" s="962" t="s">
        <v>432</v>
      </c>
      <c r="H17" s="962">
        <v>8</v>
      </c>
      <c r="I17" s="962">
        <v>6</v>
      </c>
      <c r="J17" s="962">
        <v>13</v>
      </c>
      <c r="K17" s="962">
        <v>2</v>
      </c>
      <c r="L17" s="962" t="s">
        <v>432</v>
      </c>
      <c r="M17" s="962" t="s">
        <v>432</v>
      </c>
      <c r="N17" s="962" t="s">
        <v>432</v>
      </c>
      <c r="O17" s="962" t="s">
        <v>432</v>
      </c>
      <c r="P17" s="962" t="s">
        <v>967</v>
      </c>
      <c r="Q17" s="962" t="s">
        <v>967</v>
      </c>
      <c r="R17" s="962" t="s">
        <v>967</v>
      </c>
      <c r="S17" s="962" t="s">
        <v>967</v>
      </c>
      <c r="T17" s="962" t="s">
        <v>967</v>
      </c>
      <c r="U17" s="962" t="s">
        <v>967</v>
      </c>
      <c r="V17" s="962" t="s">
        <v>967</v>
      </c>
    </row>
    <row r="18" spans="1:22" ht="18" customHeight="1">
      <c r="A18" s="964"/>
      <c r="B18" s="972" t="s">
        <v>1360</v>
      </c>
      <c r="C18" s="962">
        <v>1</v>
      </c>
      <c r="D18" s="962">
        <v>5</v>
      </c>
      <c r="E18" s="962" t="s">
        <v>432</v>
      </c>
      <c r="F18" s="962" t="s">
        <v>432</v>
      </c>
      <c r="G18" s="962" t="s">
        <v>432</v>
      </c>
      <c r="H18" s="962">
        <v>1</v>
      </c>
      <c r="I18" s="962" t="s">
        <v>432</v>
      </c>
      <c r="J18" s="962">
        <v>4</v>
      </c>
      <c r="K18" s="962" t="s">
        <v>432</v>
      </c>
      <c r="L18" s="962" t="s">
        <v>432</v>
      </c>
      <c r="M18" s="962" t="s">
        <v>432</v>
      </c>
      <c r="N18" s="962" t="s">
        <v>432</v>
      </c>
      <c r="O18" s="962" t="s">
        <v>432</v>
      </c>
      <c r="P18" s="962" t="s">
        <v>967</v>
      </c>
      <c r="Q18" s="962" t="s">
        <v>967</v>
      </c>
      <c r="R18" s="962" t="s">
        <v>967</v>
      </c>
      <c r="S18" s="962" t="s">
        <v>967</v>
      </c>
      <c r="T18" s="962" t="s">
        <v>432</v>
      </c>
      <c r="U18" s="962" t="s">
        <v>967</v>
      </c>
      <c r="V18" s="962" t="s">
        <v>967</v>
      </c>
    </row>
    <row r="19" spans="1:22" ht="18" customHeight="1">
      <c r="A19" s="964"/>
      <c r="B19" s="971" t="s">
        <v>1354</v>
      </c>
      <c r="C19" s="962">
        <v>3</v>
      </c>
      <c r="D19" s="962">
        <v>23</v>
      </c>
      <c r="E19" s="962">
        <v>11</v>
      </c>
      <c r="F19" s="962">
        <v>2</v>
      </c>
      <c r="G19" s="962">
        <v>1</v>
      </c>
      <c r="H19" s="962">
        <v>12</v>
      </c>
      <c r="I19" s="962">
        <v>9</v>
      </c>
      <c r="J19" s="962">
        <v>9</v>
      </c>
      <c r="K19" s="962">
        <v>1</v>
      </c>
      <c r="L19" s="962" t="s">
        <v>432</v>
      </c>
      <c r="M19" s="962" t="s">
        <v>432</v>
      </c>
      <c r="N19" s="962" t="s">
        <v>432</v>
      </c>
      <c r="O19" s="962" t="s">
        <v>432</v>
      </c>
      <c r="P19" s="962">
        <v>7411</v>
      </c>
      <c r="Q19" s="962">
        <v>9383</v>
      </c>
      <c r="R19" s="962">
        <v>27440</v>
      </c>
      <c r="S19" s="962">
        <v>22640</v>
      </c>
      <c r="T19" s="962" t="s">
        <v>432</v>
      </c>
      <c r="U19" s="962">
        <v>16720</v>
      </c>
      <c r="V19" s="962">
        <v>16720</v>
      </c>
    </row>
    <row r="20" spans="1:22" ht="18" customHeight="1">
      <c r="A20" s="964"/>
      <c r="B20" s="965" t="s">
        <v>1340</v>
      </c>
      <c r="C20" s="962">
        <v>16</v>
      </c>
      <c r="D20" s="962">
        <v>142</v>
      </c>
      <c r="E20" s="962">
        <v>67</v>
      </c>
      <c r="F20" s="962">
        <v>6</v>
      </c>
      <c r="G20" s="962">
        <v>5</v>
      </c>
      <c r="H20" s="962">
        <v>72</v>
      </c>
      <c r="I20" s="962">
        <v>53</v>
      </c>
      <c r="J20" s="962">
        <v>64</v>
      </c>
      <c r="K20" s="962">
        <v>9</v>
      </c>
      <c r="L20" s="962" t="s">
        <v>432</v>
      </c>
      <c r="M20" s="962" t="s">
        <v>432</v>
      </c>
      <c r="N20" s="962" t="s">
        <v>432</v>
      </c>
      <c r="O20" s="962" t="s">
        <v>432</v>
      </c>
      <c r="P20" s="962">
        <v>24199</v>
      </c>
      <c r="Q20" s="962">
        <v>41806</v>
      </c>
      <c r="R20" s="962">
        <v>155477</v>
      </c>
      <c r="S20" s="962">
        <v>150355</v>
      </c>
      <c r="T20" s="962">
        <v>5122</v>
      </c>
      <c r="U20" s="962">
        <v>105267</v>
      </c>
      <c r="V20" s="962">
        <v>105267</v>
      </c>
    </row>
    <row r="21" spans="1:22" ht="18" customHeight="1">
      <c r="A21" s="964"/>
      <c r="B21" s="971" t="s">
        <v>1332</v>
      </c>
      <c r="C21" s="962">
        <v>19</v>
      </c>
      <c r="D21" s="962">
        <v>104</v>
      </c>
      <c r="E21" s="962">
        <v>65</v>
      </c>
      <c r="F21" s="962">
        <v>8</v>
      </c>
      <c r="G21" s="962">
        <v>5</v>
      </c>
      <c r="H21" s="962">
        <v>59</v>
      </c>
      <c r="I21" s="962">
        <v>43</v>
      </c>
      <c r="J21" s="962">
        <v>37</v>
      </c>
      <c r="K21" s="962">
        <v>17</v>
      </c>
      <c r="L21" s="962" t="s">
        <v>432</v>
      </c>
      <c r="M21" s="962" t="s">
        <v>432</v>
      </c>
      <c r="N21" s="962">
        <v>2</v>
      </c>
      <c r="O21" s="962">
        <v>1</v>
      </c>
      <c r="P21" s="962">
        <v>25451</v>
      </c>
      <c r="Q21" s="962">
        <v>25077</v>
      </c>
      <c r="R21" s="962">
        <v>70876</v>
      </c>
      <c r="S21" s="962">
        <v>70006</v>
      </c>
      <c r="T21" s="962" t="s">
        <v>432</v>
      </c>
      <c r="U21" s="962">
        <v>42426</v>
      </c>
      <c r="V21" s="962">
        <v>42426</v>
      </c>
    </row>
    <row r="22" spans="1:22" ht="18" customHeight="1">
      <c r="A22" s="964"/>
      <c r="B22" s="965"/>
      <c r="C22" s="962"/>
      <c r="D22" s="962"/>
      <c r="E22" s="962"/>
      <c r="F22" s="962"/>
      <c r="G22" s="962"/>
      <c r="H22" s="962"/>
      <c r="I22" s="962"/>
      <c r="J22" s="962"/>
      <c r="K22" s="962"/>
      <c r="L22" s="962"/>
      <c r="M22" s="962"/>
      <c r="N22" s="962"/>
      <c r="O22" s="962"/>
      <c r="P22" s="962"/>
      <c r="Q22" s="962"/>
      <c r="R22" s="962"/>
      <c r="S22" s="962"/>
      <c r="T22" s="962"/>
      <c r="U22" s="962"/>
      <c r="V22" s="962"/>
    </row>
    <row r="23" spans="1:22" s="966" customFormat="1" ht="18" customHeight="1">
      <c r="A23" s="3300" t="s">
        <v>1325</v>
      </c>
      <c r="B23" s="3301"/>
      <c r="C23" s="967">
        <v>2</v>
      </c>
      <c r="D23" s="967">
        <v>11</v>
      </c>
      <c r="E23" s="967">
        <v>8</v>
      </c>
      <c r="F23" s="967">
        <v>3</v>
      </c>
      <c r="G23" s="967">
        <v>2</v>
      </c>
      <c r="H23" s="967">
        <v>5</v>
      </c>
      <c r="I23" s="967">
        <v>3</v>
      </c>
      <c r="J23" s="967">
        <v>3</v>
      </c>
      <c r="K23" s="967">
        <v>3</v>
      </c>
      <c r="L23" s="967" t="s">
        <v>432</v>
      </c>
      <c r="M23" s="967" t="s">
        <v>432</v>
      </c>
      <c r="N23" s="967">
        <v>1</v>
      </c>
      <c r="O23" s="967" t="s">
        <v>432</v>
      </c>
      <c r="P23" s="967" t="s">
        <v>432</v>
      </c>
      <c r="Q23" s="967" t="s">
        <v>432</v>
      </c>
      <c r="R23" s="967" t="s">
        <v>432</v>
      </c>
      <c r="S23" s="967" t="s">
        <v>432</v>
      </c>
      <c r="T23" s="967" t="s">
        <v>432</v>
      </c>
      <c r="U23" s="967" t="s">
        <v>432</v>
      </c>
      <c r="V23" s="967" t="s">
        <v>432</v>
      </c>
    </row>
    <row r="24" spans="1:22" ht="18" customHeight="1">
      <c r="A24" s="964"/>
      <c r="B24" s="965" t="s">
        <v>1315</v>
      </c>
      <c r="C24" s="962">
        <v>2</v>
      </c>
      <c r="D24" s="962">
        <v>11</v>
      </c>
      <c r="E24" s="962">
        <v>8</v>
      </c>
      <c r="F24" s="962">
        <v>3</v>
      </c>
      <c r="G24" s="962">
        <v>2</v>
      </c>
      <c r="H24" s="962">
        <v>5</v>
      </c>
      <c r="I24" s="962">
        <v>3</v>
      </c>
      <c r="J24" s="962">
        <v>3</v>
      </c>
      <c r="K24" s="962">
        <v>3</v>
      </c>
      <c r="L24" s="962" t="s">
        <v>432</v>
      </c>
      <c r="M24" s="962" t="s">
        <v>432</v>
      </c>
      <c r="N24" s="962">
        <v>1</v>
      </c>
      <c r="O24" s="962" t="s">
        <v>432</v>
      </c>
      <c r="P24" s="962" t="s">
        <v>432</v>
      </c>
      <c r="Q24" s="962" t="s">
        <v>432</v>
      </c>
      <c r="R24" s="962" t="s">
        <v>432</v>
      </c>
      <c r="S24" s="962" t="s">
        <v>432</v>
      </c>
      <c r="T24" s="962" t="s">
        <v>432</v>
      </c>
      <c r="U24" s="962" t="s">
        <v>432</v>
      </c>
      <c r="V24" s="962" t="s">
        <v>432</v>
      </c>
    </row>
    <row r="25" spans="1:22" ht="18" customHeight="1">
      <c r="A25" s="964"/>
      <c r="B25" s="965"/>
      <c r="C25" s="962"/>
      <c r="D25" s="962"/>
      <c r="E25" s="962"/>
      <c r="F25" s="962"/>
      <c r="G25" s="962"/>
      <c r="H25" s="962"/>
      <c r="I25" s="962"/>
      <c r="J25" s="962"/>
      <c r="K25" s="962"/>
      <c r="L25" s="962"/>
      <c r="M25" s="962"/>
      <c r="N25" s="962"/>
      <c r="O25" s="962"/>
      <c r="P25" s="962"/>
      <c r="Q25" s="962"/>
      <c r="R25" s="962"/>
      <c r="S25" s="962"/>
      <c r="T25" s="962"/>
      <c r="U25" s="962"/>
      <c r="V25" s="962"/>
    </row>
    <row r="26" spans="1:22" s="966" customFormat="1" ht="18" customHeight="1">
      <c r="A26" s="3300" t="s">
        <v>1286</v>
      </c>
      <c r="B26" s="3301"/>
      <c r="C26" s="967">
        <v>129</v>
      </c>
      <c r="D26" s="967">
        <v>495</v>
      </c>
      <c r="E26" s="967">
        <v>241</v>
      </c>
      <c r="F26" s="967">
        <v>107</v>
      </c>
      <c r="G26" s="967">
        <v>71</v>
      </c>
      <c r="H26" s="967">
        <v>286</v>
      </c>
      <c r="I26" s="967">
        <v>154</v>
      </c>
      <c r="J26" s="967">
        <v>102</v>
      </c>
      <c r="K26" s="967">
        <v>16</v>
      </c>
      <c r="L26" s="967" t="s">
        <v>432</v>
      </c>
      <c r="M26" s="967" t="s">
        <v>432</v>
      </c>
      <c r="N26" s="967">
        <v>7</v>
      </c>
      <c r="O26" s="967">
        <v>1</v>
      </c>
      <c r="P26" s="967">
        <v>103654</v>
      </c>
      <c r="Q26" s="967">
        <v>297218</v>
      </c>
      <c r="R26" s="967">
        <v>568051</v>
      </c>
      <c r="S26" s="967">
        <v>375696</v>
      </c>
      <c r="T26" s="967">
        <v>173771</v>
      </c>
      <c r="U26" s="967">
        <v>246710</v>
      </c>
      <c r="V26" s="967">
        <v>251047</v>
      </c>
    </row>
    <row r="27" spans="1:22" ht="18" customHeight="1">
      <c r="A27" s="964"/>
      <c r="B27" s="965" t="s">
        <v>1273</v>
      </c>
      <c r="C27" s="962">
        <v>3</v>
      </c>
      <c r="D27" s="962">
        <v>8</v>
      </c>
      <c r="E27" s="962">
        <v>5</v>
      </c>
      <c r="F27" s="962">
        <v>2</v>
      </c>
      <c r="G27" s="962">
        <v>1</v>
      </c>
      <c r="H27" s="962">
        <v>4</v>
      </c>
      <c r="I27" s="962">
        <v>3</v>
      </c>
      <c r="J27" s="962">
        <v>2</v>
      </c>
      <c r="K27" s="962">
        <v>1</v>
      </c>
      <c r="L27" s="962" t="s">
        <v>432</v>
      </c>
      <c r="M27" s="962" t="s">
        <v>432</v>
      </c>
      <c r="N27" s="962" t="s">
        <v>432</v>
      </c>
      <c r="O27" s="962" t="s">
        <v>432</v>
      </c>
      <c r="P27" s="962">
        <v>1067</v>
      </c>
      <c r="Q27" s="962">
        <v>239</v>
      </c>
      <c r="R27" s="962">
        <v>2672</v>
      </c>
      <c r="S27" s="962" t="s">
        <v>432</v>
      </c>
      <c r="T27" s="962">
        <v>1006</v>
      </c>
      <c r="U27" s="962">
        <v>2253</v>
      </c>
      <c r="V27" s="962">
        <v>2253</v>
      </c>
    </row>
    <row r="28" spans="1:22" ht="18" customHeight="1">
      <c r="A28" s="964"/>
      <c r="B28" s="965" t="s">
        <v>1268</v>
      </c>
      <c r="C28" s="962">
        <v>12</v>
      </c>
      <c r="D28" s="962">
        <v>26</v>
      </c>
      <c r="E28" s="962">
        <v>13</v>
      </c>
      <c r="F28" s="962">
        <v>12</v>
      </c>
      <c r="G28" s="962">
        <v>9</v>
      </c>
      <c r="H28" s="962">
        <v>9</v>
      </c>
      <c r="I28" s="962">
        <v>4</v>
      </c>
      <c r="J28" s="962">
        <v>5</v>
      </c>
      <c r="K28" s="962" t="s">
        <v>432</v>
      </c>
      <c r="L28" s="962" t="s">
        <v>432</v>
      </c>
      <c r="M28" s="962" t="s">
        <v>432</v>
      </c>
      <c r="N28" s="962">
        <v>2</v>
      </c>
      <c r="O28" s="962">
        <v>1</v>
      </c>
      <c r="P28" s="962">
        <v>2501</v>
      </c>
      <c r="Q28" s="962">
        <v>4458</v>
      </c>
      <c r="R28" s="962">
        <v>9123</v>
      </c>
      <c r="S28" s="962">
        <v>3906</v>
      </c>
      <c r="T28" s="962">
        <v>5217</v>
      </c>
      <c r="U28" s="962">
        <v>4319</v>
      </c>
      <c r="V28" s="962">
        <v>4319</v>
      </c>
    </row>
    <row r="29" spans="1:22" ht="18" customHeight="1">
      <c r="A29" s="964"/>
      <c r="B29" s="965" t="s">
        <v>1262</v>
      </c>
      <c r="C29" s="962">
        <v>2</v>
      </c>
      <c r="D29" s="962">
        <v>9</v>
      </c>
      <c r="E29" s="962">
        <v>7</v>
      </c>
      <c r="F29" s="962" t="s">
        <v>432</v>
      </c>
      <c r="G29" s="962" t="s">
        <v>432</v>
      </c>
      <c r="H29" s="962">
        <v>7</v>
      </c>
      <c r="I29" s="962">
        <v>5</v>
      </c>
      <c r="J29" s="962">
        <v>2</v>
      </c>
      <c r="K29" s="962">
        <v>2</v>
      </c>
      <c r="L29" s="962" t="s">
        <v>432</v>
      </c>
      <c r="M29" s="962" t="s">
        <v>432</v>
      </c>
      <c r="N29" s="962" t="s">
        <v>432</v>
      </c>
      <c r="O29" s="962" t="s">
        <v>432</v>
      </c>
      <c r="P29" s="962" t="s">
        <v>967</v>
      </c>
      <c r="Q29" s="962" t="s">
        <v>967</v>
      </c>
      <c r="R29" s="962" t="s">
        <v>967</v>
      </c>
      <c r="S29" s="962" t="s">
        <v>967</v>
      </c>
      <c r="T29" s="962" t="s">
        <v>967</v>
      </c>
      <c r="U29" s="962" t="s">
        <v>967</v>
      </c>
      <c r="V29" s="962" t="s">
        <v>967</v>
      </c>
    </row>
    <row r="30" spans="1:22" ht="18" customHeight="1">
      <c r="A30" s="964"/>
      <c r="B30" s="965" t="s">
        <v>1688</v>
      </c>
      <c r="C30" s="962">
        <v>4</v>
      </c>
      <c r="D30" s="962">
        <v>16</v>
      </c>
      <c r="E30" s="962">
        <v>8</v>
      </c>
      <c r="F30" s="962">
        <v>2</v>
      </c>
      <c r="G30" s="962">
        <v>2</v>
      </c>
      <c r="H30" s="962">
        <v>10</v>
      </c>
      <c r="I30" s="962">
        <v>5</v>
      </c>
      <c r="J30" s="962">
        <v>4</v>
      </c>
      <c r="K30" s="962">
        <v>1</v>
      </c>
      <c r="L30" s="962" t="s">
        <v>432</v>
      </c>
      <c r="M30" s="962" t="s">
        <v>432</v>
      </c>
      <c r="N30" s="962" t="s">
        <v>432</v>
      </c>
      <c r="O30" s="962" t="s">
        <v>432</v>
      </c>
      <c r="P30" s="962">
        <v>2945</v>
      </c>
      <c r="Q30" s="962">
        <v>1631</v>
      </c>
      <c r="R30" s="962">
        <v>7826</v>
      </c>
      <c r="S30" s="962">
        <v>4000</v>
      </c>
      <c r="T30" s="962">
        <v>1826</v>
      </c>
      <c r="U30" s="962">
        <v>5737</v>
      </c>
      <c r="V30" s="962">
        <v>5737</v>
      </c>
    </row>
    <row r="31" spans="1:22" ht="18" customHeight="1">
      <c r="A31" s="964"/>
      <c r="B31" s="963" t="s">
        <v>1253</v>
      </c>
      <c r="C31" s="962">
        <v>61</v>
      </c>
      <c r="D31" s="962">
        <v>244</v>
      </c>
      <c r="E31" s="962">
        <v>108</v>
      </c>
      <c r="F31" s="962">
        <v>54</v>
      </c>
      <c r="G31" s="962">
        <v>34</v>
      </c>
      <c r="H31" s="962">
        <v>136</v>
      </c>
      <c r="I31" s="962">
        <v>67</v>
      </c>
      <c r="J31" s="962">
        <v>54</v>
      </c>
      <c r="K31" s="962">
        <v>7</v>
      </c>
      <c r="L31" s="962" t="s">
        <v>432</v>
      </c>
      <c r="M31" s="962" t="s">
        <v>432</v>
      </c>
      <c r="N31" s="962">
        <v>1</v>
      </c>
      <c r="O31" s="962" t="s">
        <v>432</v>
      </c>
      <c r="P31" s="962">
        <v>47146</v>
      </c>
      <c r="Q31" s="962">
        <v>148462</v>
      </c>
      <c r="R31" s="962">
        <v>314679</v>
      </c>
      <c r="S31" s="962">
        <v>215946</v>
      </c>
      <c r="T31" s="962">
        <v>98733</v>
      </c>
      <c r="U31" s="962">
        <v>150096</v>
      </c>
      <c r="V31" s="962">
        <v>153927</v>
      </c>
    </row>
    <row r="32" spans="1:22" ht="18" customHeight="1">
      <c r="A32" s="964"/>
      <c r="B32" s="965" t="s">
        <v>1249</v>
      </c>
      <c r="C32" s="962">
        <v>2</v>
      </c>
      <c r="D32" s="962">
        <v>7</v>
      </c>
      <c r="E32" s="962">
        <v>5</v>
      </c>
      <c r="F32" s="962">
        <v>1</v>
      </c>
      <c r="G32" s="962" t="s">
        <v>432</v>
      </c>
      <c r="H32" s="962">
        <v>5</v>
      </c>
      <c r="I32" s="962">
        <v>4</v>
      </c>
      <c r="J32" s="962">
        <v>1</v>
      </c>
      <c r="K32" s="962">
        <v>1</v>
      </c>
      <c r="L32" s="962" t="s">
        <v>432</v>
      </c>
      <c r="M32" s="962" t="s">
        <v>432</v>
      </c>
      <c r="N32" s="962" t="s">
        <v>432</v>
      </c>
      <c r="O32" s="962" t="s">
        <v>432</v>
      </c>
      <c r="P32" s="962" t="s">
        <v>967</v>
      </c>
      <c r="Q32" s="962" t="s">
        <v>967</v>
      </c>
      <c r="R32" s="962" t="s">
        <v>967</v>
      </c>
      <c r="S32" s="962" t="s">
        <v>967</v>
      </c>
      <c r="T32" s="962" t="s">
        <v>967</v>
      </c>
      <c r="U32" s="962" t="s">
        <v>967</v>
      </c>
      <c r="V32" s="962" t="s">
        <v>967</v>
      </c>
    </row>
    <row r="33" spans="1:22" ht="18" customHeight="1">
      <c r="A33" s="969"/>
      <c r="B33" s="970" t="s">
        <v>1245</v>
      </c>
      <c r="C33" s="962">
        <v>16</v>
      </c>
      <c r="D33" s="962">
        <v>39</v>
      </c>
      <c r="E33" s="962">
        <v>17</v>
      </c>
      <c r="F33" s="962">
        <v>16</v>
      </c>
      <c r="G33" s="962">
        <v>13</v>
      </c>
      <c r="H33" s="962">
        <v>17</v>
      </c>
      <c r="I33" s="962">
        <v>4</v>
      </c>
      <c r="J33" s="962">
        <v>6</v>
      </c>
      <c r="K33" s="962" t="s">
        <v>432</v>
      </c>
      <c r="L33" s="962" t="s">
        <v>432</v>
      </c>
      <c r="M33" s="962" t="s">
        <v>432</v>
      </c>
      <c r="N33" s="962" t="s">
        <v>432</v>
      </c>
      <c r="O33" s="962" t="s">
        <v>432</v>
      </c>
      <c r="P33" s="962">
        <v>1053</v>
      </c>
      <c r="Q33" s="962">
        <v>4521</v>
      </c>
      <c r="R33" s="962">
        <v>9221</v>
      </c>
      <c r="S33" s="962">
        <v>7607</v>
      </c>
      <c r="T33" s="962">
        <v>1614</v>
      </c>
      <c r="U33" s="962">
        <v>4376</v>
      </c>
      <c r="V33" s="962">
        <v>4376</v>
      </c>
    </row>
    <row r="34" spans="1:22" ht="18" customHeight="1">
      <c r="A34" s="969"/>
      <c r="B34" s="965" t="s">
        <v>1240</v>
      </c>
      <c r="C34" s="962">
        <v>29</v>
      </c>
      <c r="D34" s="962">
        <v>146</v>
      </c>
      <c r="E34" s="962">
        <v>78</v>
      </c>
      <c r="F34" s="962">
        <v>20</v>
      </c>
      <c r="G34" s="962">
        <v>12</v>
      </c>
      <c r="H34" s="962">
        <v>98</v>
      </c>
      <c r="I34" s="962">
        <v>62</v>
      </c>
      <c r="J34" s="962">
        <v>28</v>
      </c>
      <c r="K34" s="962">
        <v>4</v>
      </c>
      <c r="L34" s="962" t="s">
        <v>432</v>
      </c>
      <c r="M34" s="962" t="s">
        <v>432</v>
      </c>
      <c r="N34" s="962">
        <v>4</v>
      </c>
      <c r="O34" s="962" t="s">
        <v>432</v>
      </c>
      <c r="P34" s="962">
        <v>43602</v>
      </c>
      <c r="Q34" s="962">
        <v>116355</v>
      </c>
      <c r="R34" s="962">
        <v>192072</v>
      </c>
      <c r="S34" s="962">
        <v>139796</v>
      </c>
      <c r="T34" s="962">
        <v>37358</v>
      </c>
      <c r="U34" s="962">
        <v>69831</v>
      </c>
      <c r="V34" s="962">
        <v>70337</v>
      </c>
    </row>
    <row r="35" spans="1:22" ht="18" customHeight="1">
      <c r="A35" s="964"/>
      <c r="B35" s="965"/>
      <c r="C35" s="962"/>
      <c r="D35" s="962"/>
      <c r="E35" s="962"/>
      <c r="F35" s="962"/>
      <c r="G35" s="962"/>
      <c r="H35" s="962"/>
      <c r="I35" s="962"/>
      <c r="J35" s="962"/>
      <c r="K35" s="962"/>
      <c r="L35" s="962"/>
      <c r="M35" s="962"/>
      <c r="N35" s="962"/>
      <c r="O35" s="962"/>
      <c r="P35" s="962"/>
      <c r="Q35" s="962"/>
      <c r="R35" s="962"/>
      <c r="S35" s="962"/>
      <c r="T35" s="962"/>
      <c r="U35" s="962"/>
      <c r="V35" s="962"/>
    </row>
    <row r="36" spans="1:22" s="966" customFormat="1" ht="18" customHeight="1">
      <c r="A36" s="3320" t="s">
        <v>1232</v>
      </c>
      <c r="B36" s="3321"/>
      <c r="C36" s="968">
        <v>18</v>
      </c>
      <c r="D36" s="967">
        <v>50</v>
      </c>
      <c r="E36" s="967">
        <v>33</v>
      </c>
      <c r="F36" s="967">
        <v>13</v>
      </c>
      <c r="G36" s="967">
        <v>10</v>
      </c>
      <c r="H36" s="967">
        <v>35</v>
      </c>
      <c r="I36" s="967">
        <v>22</v>
      </c>
      <c r="J36" s="967">
        <v>2</v>
      </c>
      <c r="K36" s="967">
        <v>1</v>
      </c>
      <c r="L36" s="967" t="s">
        <v>432</v>
      </c>
      <c r="M36" s="967" t="s">
        <v>432</v>
      </c>
      <c r="N36" s="967" t="s">
        <v>432</v>
      </c>
      <c r="O36" s="967" t="s">
        <v>432</v>
      </c>
      <c r="P36" s="967">
        <v>8965</v>
      </c>
      <c r="Q36" s="967">
        <v>6455</v>
      </c>
      <c r="R36" s="967">
        <v>23972</v>
      </c>
      <c r="S36" s="967">
        <v>20690</v>
      </c>
      <c r="T36" s="967">
        <v>3282</v>
      </c>
      <c r="U36" s="967">
        <v>16219</v>
      </c>
      <c r="V36" s="967">
        <v>16219</v>
      </c>
    </row>
    <row r="37" spans="1:22" ht="18" customHeight="1">
      <c r="A37" s="964"/>
      <c r="B37" s="965" t="s">
        <v>1225</v>
      </c>
      <c r="C37" s="959">
        <v>2</v>
      </c>
      <c r="D37" s="962">
        <v>4</v>
      </c>
      <c r="E37" s="962">
        <v>3</v>
      </c>
      <c r="F37" s="962">
        <v>1</v>
      </c>
      <c r="G37" s="962">
        <v>1</v>
      </c>
      <c r="H37" s="962">
        <v>3</v>
      </c>
      <c r="I37" s="962">
        <v>2</v>
      </c>
      <c r="J37" s="962" t="s">
        <v>432</v>
      </c>
      <c r="K37" s="962" t="s">
        <v>432</v>
      </c>
      <c r="L37" s="962" t="s">
        <v>432</v>
      </c>
      <c r="M37" s="962" t="s">
        <v>432</v>
      </c>
      <c r="N37" s="962" t="s">
        <v>432</v>
      </c>
      <c r="O37" s="962" t="s">
        <v>432</v>
      </c>
      <c r="P37" s="962" t="s">
        <v>967</v>
      </c>
      <c r="Q37" s="962" t="s">
        <v>967</v>
      </c>
      <c r="R37" s="962" t="s">
        <v>967</v>
      </c>
      <c r="S37" s="962" t="s">
        <v>432</v>
      </c>
      <c r="T37" s="962" t="s">
        <v>967</v>
      </c>
      <c r="U37" s="962" t="s">
        <v>967</v>
      </c>
      <c r="V37" s="962" t="s">
        <v>967</v>
      </c>
    </row>
    <row r="38" spans="1:22" ht="18" customHeight="1">
      <c r="A38" s="964"/>
      <c r="B38" s="963" t="s">
        <v>1220</v>
      </c>
      <c r="C38" s="962">
        <v>2</v>
      </c>
      <c r="D38" s="962">
        <v>6</v>
      </c>
      <c r="E38" s="962">
        <v>4</v>
      </c>
      <c r="F38" s="962">
        <v>1</v>
      </c>
      <c r="G38" s="962">
        <v>1</v>
      </c>
      <c r="H38" s="962">
        <v>5</v>
      </c>
      <c r="I38" s="962">
        <v>3</v>
      </c>
      <c r="J38" s="962" t="s">
        <v>432</v>
      </c>
      <c r="K38" s="962" t="s">
        <v>432</v>
      </c>
      <c r="L38" s="962" t="s">
        <v>432</v>
      </c>
      <c r="M38" s="962" t="s">
        <v>432</v>
      </c>
      <c r="N38" s="962" t="s">
        <v>432</v>
      </c>
      <c r="O38" s="962" t="s">
        <v>432</v>
      </c>
      <c r="P38" s="962" t="s">
        <v>967</v>
      </c>
      <c r="Q38" s="962" t="s">
        <v>967</v>
      </c>
      <c r="R38" s="962" t="s">
        <v>967</v>
      </c>
      <c r="S38" s="962" t="s">
        <v>967</v>
      </c>
      <c r="T38" s="962" t="s">
        <v>967</v>
      </c>
      <c r="U38" s="962" t="s">
        <v>967</v>
      </c>
      <c r="V38" s="962" t="s">
        <v>967</v>
      </c>
    </row>
    <row r="39" spans="1:22" ht="18" customHeight="1">
      <c r="A39" s="961"/>
      <c r="B39" s="960" t="s">
        <v>1215</v>
      </c>
      <c r="C39" s="959">
        <v>2</v>
      </c>
      <c r="D39" s="959">
        <v>2</v>
      </c>
      <c r="E39" s="959">
        <v>2</v>
      </c>
      <c r="F39" s="959">
        <v>1</v>
      </c>
      <c r="G39" s="959">
        <v>1</v>
      </c>
      <c r="H39" s="959">
        <v>1</v>
      </c>
      <c r="I39" s="959">
        <v>1</v>
      </c>
      <c r="J39" s="959" t="s">
        <v>432</v>
      </c>
      <c r="K39" s="959" t="s">
        <v>432</v>
      </c>
      <c r="L39" s="959" t="s">
        <v>432</v>
      </c>
      <c r="M39" s="959" t="s">
        <v>432</v>
      </c>
      <c r="N39" s="959" t="s">
        <v>432</v>
      </c>
      <c r="O39" s="959" t="s">
        <v>432</v>
      </c>
      <c r="P39" s="959" t="s">
        <v>967</v>
      </c>
      <c r="Q39" s="959" t="s">
        <v>967</v>
      </c>
      <c r="R39" s="959" t="s">
        <v>967</v>
      </c>
      <c r="S39" s="959" t="s">
        <v>967</v>
      </c>
      <c r="T39" s="959" t="s">
        <v>967</v>
      </c>
      <c r="U39" s="959" t="s">
        <v>967</v>
      </c>
      <c r="V39" s="959" t="s">
        <v>967</v>
      </c>
    </row>
    <row r="40" spans="1:22" ht="18" customHeight="1">
      <c r="A40" s="958"/>
      <c r="B40" s="957" t="s">
        <v>1687</v>
      </c>
      <c r="C40" s="956">
        <v>12</v>
      </c>
      <c r="D40" s="956">
        <v>38</v>
      </c>
      <c r="E40" s="956">
        <v>24</v>
      </c>
      <c r="F40" s="956">
        <v>10</v>
      </c>
      <c r="G40" s="956">
        <v>7</v>
      </c>
      <c r="H40" s="956">
        <v>26</v>
      </c>
      <c r="I40" s="956">
        <v>16</v>
      </c>
      <c r="J40" s="956">
        <v>2</v>
      </c>
      <c r="K40" s="956">
        <v>1</v>
      </c>
      <c r="L40" s="956" t="s">
        <v>432</v>
      </c>
      <c r="M40" s="956" t="s">
        <v>432</v>
      </c>
      <c r="N40" s="956" t="s">
        <v>432</v>
      </c>
      <c r="O40" s="956" t="s">
        <v>432</v>
      </c>
      <c r="P40" s="956">
        <v>6919</v>
      </c>
      <c r="Q40" s="956">
        <v>5525</v>
      </c>
      <c r="R40" s="956">
        <v>18481</v>
      </c>
      <c r="S40" s="956">
        <v>17035</v>
      </c>
      <c r="T40" s="956">
        <v>1446</v>
      </c>
      <c r="U40" s="956">
        <v>11996</v>
      </c>
      <c r="V40" s="956">
        <v>11996</v>
      </c>
    </row>
    <row r="41" spans="1:22" s="532" customFormat="1" ht="15" customHeight="1">
      <c r="A41" s="953" t="s">
        <v>1686</v>
      </c>
      <c r="B41" s="955"/>
      <c r="C41" s="954"/>
      <c r="D41" s="954"/>
      <c r="E41" s="954"/>
      <c r="F41" s="954"/>
      <c r="G41" s="954"/>
      <c r="H41" s="954"/>
      <c r="I41" s="954"/>
      <c r="J41" s="954"/>
      <c r="K41" s="954"/>
      <c r="L41" s="954"/>
      <c r="M41" s="954"/>
      <c r="N41" s="954"/>
      <c r="O41" s="954"/>
      <c r="P41" s="954"/>
      <c r="Q41" s="954"/>
      <c r="R41" s="954"/>
      <c r="S41" s="954"/>
      <c r="T41" s="954"/>
      <c r="U41" s="954"/>
      <c r="V41" s="954"/>
    </row>
    <row r="42" spans="1:22" s="360" customFormat="1" ht="15" customHeight="1">
      <c r="A42" s="953" t="s">
        <v>1685</v>
      </c>
      <c r="B42" s="952"/>
      <c r="V42" s="493"/>
    </row>
    <row r="43" spans="1:22" s="360" customFormat="1" ht="15" customHeight="1">
      <c r="A43" s="953" t="s">
        <v>1684</v>
      </c>
      <c r="B43" s="952"/>
    </row>
  </sheetData>
  <mergeCells count="29">
    <mergeCell ref="A1:D1"/>
    <mergeCell ref="A2:D2"/>
    <mergeCell ref="A36:B36"/>
    <mergeCell ref="H10:I10"/>
    <mergeCell ref="A5:B5"/>
    <mergeCell ref="A3:V3"/>
    <mergeCell ref="C6:C11"/>
    <mergeCell ref="H9:K9"/>
    <mergeCell ref="L9:M10"/>
    <mergeCell ref="P6:P10"/>
    <mergeCell ref="Q6:Q10"/>
    <mergeCell ref="R6:T6"/>
    <mergeCell ref="U6:U10"/>
    <mergeCell ref="V6:V10"/>
    <mergeCell ref="R7:R10"/>
    <mergeCell ref="S8:S11"/>
    <mergeCell ref="T8:T11"/>
    <mergeCell ref="A26:B26"/>
    <mergeCell ref="A13:B13"/>
    <mergeCell ref="A15:B15"/>
    <mergeCell ref="D7:E10"/>
    <mergeCell ref="D6:O6"/>
    <mergeCell ref="A23:B23"/>
    <mergeCell ref="N7:O10"/>
    <mergeCell ref="F7:M7"/>
    <mergeCell ref="J10:K10"/>
    <mergeCell ref="F8:G10"/>
    <mergeCell ref="H8:M8"/>
    <mergeCell ref="A6:B11"/>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zoomScale="85" zoomScaleNormal="85" zoomScaleSheetLayoutView="85" workbookViewId="0">
      <selection activeCell="F7" sqref="F7:M7"/>
    </sheetView>
  </sheetViews>
  <sheetFormatPr defaultColWidth="8.75" defaultRowHeight="14.25"/>
  <cols>
    <col min="1" max="1" width="2.375" style="951" customWidth="1"/>
    <col min="2" max="2" width="30.625" style="950" customWidth="1"/>
    <col min="3" max="3" width="6.625" style="364" customWidth="1"/>
    <col min="4" max="5" width="7.625" style="364" customWidth="1"/>
    <col min="6" max="15" width="6.625" style="364" customWidth="1"/>
    <col min="16" max="22" width="10.625" style="364" customWidth="1"/>
    <col min="23" max="16384" width="8.75" style="364"/>
  </cols>
  <sheetData>
    <row r="1" spans="1:22"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row>
    <row r="2" spans="1:22"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row>
    <row r="3" spans="1:22" s="389" customFormat="1" ht="26.1" customHeight="1">
      <c r="A3" s="3128" t="s">
        <v>1714</v>
      </c>
      <c r="B3" s="3128"/>
      <c r="C3" s="3128"/>
      <c r="D3" s="3128"/>
      <c r="E3" s="3128"/>
      <c r="F3" s="3128"/>
      <c r="G3" s="3128"/>
      <c r="H3" s="3128"/>
      <c r="I3" s="3128"/>
      <c r="J3" s="3128"/>
      <c r="K3" s="3128"/>
      <c r="L3" s="3128"/>
      <c r="M3" s="3128"/>
      <c r="N3" s="3128"/>
      <c r="O3" s="3128"/>
      <c r="P3" s="3128"/>
      <c r="Q3" s="3128"/>
      <c r="R3" s="3128"/>
      <c r="S3" s="3128"/>
      <c r="T3" s="3128"/>
      <c r="U3" s="3128"/>
      <c r="V3" s="3128"/>
    </row>
    <row r="4" spans="1:22" s="376" customFormat="1" ht="15" customHeight="1">
      <c r="A4" s="987"/>
      <c r="B4" s="987"/>
      <c r="C4" s="987"/>
      <c r="D4" s="987"/>
      <c r="E4" s="987"/>
      <c r="F4" s="987"/>
      <c r="G4" s="987"/>
      <c r="H4" s="987"/>
      <c r="I4" s="987"/>
      <c r="J4" s="987"/>
      <c r="K4" s="987"/>
      <c r="L4" s="987"/>
      <c r="M4" s="987"/>
      <c r="N4" s="987"/>
      <c r="O4" s="987"/>
      <c r="P4" s="987"/>
      <c r="Q4" s="987"/>
      <c r="R4" s="987"/>
      <c r="S4" s="987"/>
      <c r="T4" s="987"/>
      <c r="U4" s="987"/>
      <c r="V4" s="987"/>
    </row>
    <row r="5" spans="1:22" s="360" customFormat="1" ht="15" customHeight="1" thickBot="1">
      <c r="A5" s="3324"/>
      <c r="B5" s="3324"/>
      <c r="D5" s="386"/>
      <c r="E5" s="386"/>
      <c r="F5" s="386"/>
      <c r="G5" s="386"/>
      <c r="H5" s="386"/>
      <c r="I5" s="386"/>
      <c r="J5" s="386"/>
      <c r="K5" s="385"/>
      <c r="L5" s="385"/>
      <c r="M5" s="385"/>
      <c r="N5" s="386"/>
      <c r="O5" s="386"/>
      <c r="U5" s="89"/>
      <c r="V5" s="986" t="s">
        <v>1710</v>
      </c>
    </row>
    <row r="6" spans="1:22" s="92" customFormat="1" ht="18" customHeight="1" thickTop="1">
      <c r="A6" s="3182" t="s">
        <v>1709</v>
      </c>
      <c r="B6" s="3312"/>
      <c r="C6" s="3325" t="s">
        <v>1708</v>
      </c>
      <c r="D6" s="3297" t="s">
        <v>1707</v>
      </c>
      <c r="E6" s="3298"/>
      <c r="F6" s="3298"/>
      <c r="G6" s="3298"/>
      <c r="H6" s="3298"/>
      <c r="I6" s="3298"/>
      <c r="J6" s="3298"/>
      <c r="K6" s="3298"/>
      <c r="L6" s="3298"/>
      <c r="M6" s="3298"/>
      <c r="N6" s="3298"/>
      <c r="O6" s="3299"/>
      <c r="P6" s="3333" t="s">
        <v>1706</v>
      </c>
      <c r="Q6" s="3333" t="s">
        <v>1705</v>
      </c>
      <c r="R6" s="3334" t="s">
        <v>1704</v>
      </c>
      <c r="S6" s="3335"/>
      <c r="T6" s="3336"/>
      <c r="U6" s="3337" t="s">
        <v>1703</v>
      </c>
      <c r="V6" s="3339" t="s">
        <v>1702</v>
      </c>
    </row>
    <row r="7" spans="1:22" s="92" customFormat="1" ht="18" customHeight="1">
      <c r="A7" s="3183"/>
      <c r="B7" s="3313"/>
      <c r="C7" s="3326"/>
      <c r="D7" s="3199" t="s">
        <v>1701</v>
      </c>
      <c r="E7" s="3319"/>
      <c r="F7" s="3298"/>
      <c r="G7" s="3298"/>
      <c r="H7" s="3298"/>
      <c r="I7" s="3298"/>
      <c r="J7" s="3298"/>
      <c r="K7" s="3298"/>
      <c r="L7" s="3298"/>
      <c r="M7" s="3298"/>
      <c r="N7" s="3199" t="s">
        <v>1700</v>
      </c>
      <c r="O7" s="3302"/>
      <c r="P7" s="3326"/>
      <c r="Q7" s="3316"/>
      <c r="R7" s="3309" t="s">
        <v>1699</v>
      </c>
      <c r="S7" s="985"/>
      <c r="T7" s="984"/>
      <c r="U7" s="3338"/>
      <c r="V7" s="3307"/>
    </row>
    <row r="8" spans="1:22" s="92" customFormat="1" ht="18" customHeight="1">
      <c r="A8" s="3183"/>
      <c r="B8" s="3313"/>
      <c r="C8" s="3326"/>
      <c r="D8" s="3199"/>
      <c r="E8" s="3302"/>
      <c r="F8" s="3305" t="s">
        <v>1698</v>
      </c>
      <c r="G8" s="3306"/>
      <c r="H8" s="3309" t="s">
        <v>1697</v>
      </c>
      <c r="I8" s="3310"/>
      <c r="J8" s="3310"/>
      <c r="K8" s="3310"/>
      <c r="L8" s="3310"/>
      <c r="M8" s="3311"/>
      <c r="N8" s="3199"/>
      <c r="O8" s="3302"/>
      <c r="P8" s="3326"/>
      <c r="Q8" s="3316"/>
      <c r="R8" s="3340"/>
      <c r="S8" s="3315" t="s">
        <v>1696</v>
      </c>
      <c r="T8" s="3315" t="s">
        <v>1695</v>
      </c>
      <c r="U8" s="3338"/>
      <c r="V8" s="3307"/>
    </row>
    <row r="9" spans="1:22" s="92" customFormat="1" ht="18" customHeight="1">
      <c r="A9" s="3183"/>
      <c r="B9" s="3313"/>
      <c r="C9" s="3326"/>
      <c r="D9" s="3199"/>
      <c r="E9" s="3302"/>
      <c r="F9" s="3307"/>
      <c r="G9" s="3308"/>
      <c r="H9" s="3328" t="s">
        <v>1694</v>
      </c>
      <c r="I9" s="3329"/>
      <c r="J9" s="3329"/>
      <c r="K9" s="3330"/>
      <c r="L9" s="3305" t="s">
        <v>1693</v>
      </c>
      <c r="M9" s="3331"/>
      <c r="N9" s="3199"/>
      <c r="O9" s="3302"/>
      <c r="P9" s="3326"/>
      <c r="Q9" s="3316"/>
      <c r="R9" s="3340"/>
      <c r="S9" s="3316"/>
      <c r="T9" s="3316"/>
      <c r="U9" s="3338"/>
      <c r="V9" s="3307"/>
    </row>
    <row r="10" spans="1:22" s="92" customFormat="1" ht="18" customHeight="1">
      <c r="A10" s="3183"/>
      <c r="B10" s="3313"/>
      <c r="C10" s="3326"/>
      <c r="D10" s="3199"/>
      <c r="E10" s="3302"/>
      <c r="F10" s="3307"/>
      <c r="G10" s="3308"/>
      <c r="H10" s="3322" t="s">
        <v>1692</v>
      </c>
      <c r="I10" s="3323"/>
      <c r="J10" s="3303" t="s">
        <v>1691</v>
      </c>
      <c r="K10" s="3304"/>
      <c r="L10" s="3332"/>
      <c r="M10" s="3304"/>
      <c r="N10" s="3199"/>
      <c r="O10" s="3302"/>
      <c r="P10" s="3326"/>
      <c r="Q10" s="3316"/>
      <c r="R10" s="3340"/>
      <c r="S10" s="3316"/>
      <c r="T10" s="3316"/>
      <c r="U10" s="3338"/>
      <c r="V10" s="3307"/>
    </row>
    <row r="11" spans="1:22" s="92" customFormat="1" ht="18" customHeight="1">
      <c r="A11" s="3184"/>
      <c r="B11" s="3314"/>
      <c r="C11" s="3327"/>
      <c r="D11" s="983"/>
      <c r="E11" s="980" t="s">
        <v>1690</v>
      </c>
      <c r="F11" s="982"/>
      <c r="G11" s="980" t="s">
        <v>1690</v>
      </c>
      <c r="H11" s="982"/>
      <c r="I11" s="980" t="s">
        <v>1690</v>
      </c>
      <c r="J11" s="982"/>
      <c r="K11" s="980" t="s">
        <v>1690</v>
      </c>
      <c r="L11" s="982"/>
      <c r="M11" s="980" t="s">
        <v>1690</v>
      </c>
      <c r="N11" s="981"/>
      <c r="O11" s="980" t="s">
        <v>1690</v>
      </c>
      <c r="P11" s="105"/>
      <c r="Q11" s="979"/>
      <c r="R11" s="349"/>
      <c r="S11" s="3317"/>
      <c r="T11" s="3317"/>
      <c r="U11" s="105"/>
      <c r="V11" s="349"/>
    </row>
    <row r="12" spans="1:22" s="973" customFormat="1" ht="18" customHeight="1">
      <c r="A12" s="978"/>
      <c r="B12" s="977"/>
      <c r="C12" s="976"/>
      <c r="D12" s="975" t="s">
        <v>1088</v>
      </c>
      <c r="E12" s="975" t="s">
        <v>1088</v>
      </c>
      <c r="F12" s="975" t="s">
        <v>1088</v>
      </c>
      <c r="G12" s="975" t="s">
        <v>1088</v>
      </c>
      <c r="H12" s="975" t="s">
        <v>1088</v>
      </c>
      <c r="I12" s="975" t="s">
        <v>1088</v>
      </c>
      <c r="J12" s="975" t="s">
        <v>1088</v>
      </c>
      <c r="K12" s="975" t="s">
        <v>1088</v>
      </c>
      <c r="L12" s="975" t="s">
        <v>1088</v>
      </c>
      <c r="M12" s="975" t="s">
        <v>1088</v>
      </c>
      <c r="N12" s="975" t="s">
        <v>1088</v>
      </c>
      <c r="O12" s="975" t="s">
        <v>1088</v>
      </c>
      <c r="P12" s="974" t="s">
        <v>672</v>
      </c>
      <c r="Q12" s="974" t="s">
        <v>672</v>
      </c>
      <c r="R12" s="974" t="s">
        <v>672</v>
      </c>
      <c r="S12" s="974" t="s">
        <v>672</v>
      </c>
      <c r="T12" s="974" t="s">
        <v>672</v>
      </c>
      <c r="U12" s="974" t="s">
        <v>672</v>
      </c>
      <c r="V12" s="974" t="s">
        <v>672</v>
      </c>
    </row>
    <row r="13" spans="1:22" s="966" customFormat="1" ht="18" customHeight="1">
      <c r="A13" s="3341" t="s">
        <v>1675</v>
      </c>
      <c r="B13" s="3342"/>
      <c r="C13" s="967">
        <v>56</v>
      </c>
      <c r="D13" s="967">
        <v>203</v>
      </c>
      <c r="E13" s="967">
        <v>133</v>
      </c>
      <c r="F13" s="967">
        <v>27</v>
      </c>
      <c r="G13" s="967">
        <v>24</v>
      </c>
      <c r="H13" s="967">
        <v>134</v>
      </c>
      <c r="I13" s="967">
        <v>100</v>
      </c>
      <c r="J13" s="967">
        <v>41</v>
      </c>
      <c r="K13" s="967">
        <v>8</v>
      </c>
      <c r="L13" s="967">
        <v>1</v>
      </c>
      <c r="M13" s="967">
        <v>1</v>
      </c>
      <c r="N13" s="967">
        <v>4</v>
      </c>
      <c r="O13" s="967">
        <v>4</v>
      </c>
      <c r="P13" s="967">
        <v>39074</v>
      </c>
      <c r="Q13" s="967">
        <v>41894</v>
      </c>
      <c r="R13" s="967">
        <v>121531</v>
      </c>
      <c r="S13" s="967">
        <v>97659</v>
      </c>
      <c r="T13" s="967">
        <v>20269</v>
      </c>
      <c r="U13" s="967">
        <v>73750</v>
      </c>
      <c r="V13" s="967">
        <v>73750</v>
      </c>
    </row>
    <row r="14" spans="1:22" ht="18" customHeight="1">
      <c r="A14" s="991"/>
      <c r="B14" s="992" t="s">
        <v>1196</v>
      </c>
      <c r="C14" s="962">
        <v>24</v>
      </c>
      <c r="D14" s="962">
        <v>87</v>
      </c>
      <c r="E14" s="962">
        <v>62</v>
      </c>
      <c r="F14" s="962">
        <v>9</v>
      </c>
      <c r="G14" s="962">
        <v>9</v>
      </c>
      <c r="H14" s="962">
        <v>63</v>
      </c>
      <c r="I14" s="962">
        <v>48</v>
      </c>
      <c r="J14" s="962">
        <v>14</v>
      </c>
      <c r="K14" s="962">
        <v>4</v>
      </c>
      <c r="L14" s="962">
        <v>1</v>
      </c>
      <c r="M14" s="962">
        <v>1</v>
      </c>
      <c r="N14" s="962">
        <v>2</v>
      </c>
      <c r="O14" s="962">
        <v>2</v>
      </c>
      <c r="P14" s="962">
        <v>19696</v>
      </c>
      <c r="Q14" s="962">
        <v>17271</v>
      </c>
      <c r="R14" s="962">
        <v>55505</v>
      </c>
      <c r="S14" s="962">
        <v>52537</v>
      </c>
      <c r="T14" s="962">
        <v>2723</v>
      </c>
      <c r="U14" s="962">
        <v>35407</v>
      </c>
      <c r="V14" s="962">
        <v>35407</v>
      </c>
    </row>
    <row r="15" spans="1:22" ht="18" customHeight="1">
      <c r="A15" s="991"/>
      <c r="B15" s="992" t="s">
        <v>1190</v>
      </c>
      <c r="C15" s="962">
        <v>6</v>
      </c>
      <c r="D15" s="962">
        <v>25</v>
      </c>
      <c r="E15" s="962">
        <v>18</v>
      </c>
      <c r="F15" s="962">
        <v>4</v>
      </c>
      <c r="G15" s="962">
        <v>4</v>
      </c>
      <c r="H15" s="962">
        <v>16</v>
      </c>
      <c r="I15" s="962">
        <v>13</v>
      </c>
      <c r="J15" s="962">
        <v>5</v>
      </c>
      <c r="K15" s="962">
        <v>1</v>
      </c>
      <c r="L15" s="962" t="s">
        <v>432</v>
      </c>
      <c r="M15" s="962" t="s">
        <v>432</v>
      </c>
      <c r="N15" s="962" t="s">
        <v>432</v>
      </c>
      <c r="O15" s="962" t="s">
        <v>432</v>
      </c>
      <c r="P15" s="962">
        <v>4612</v>
      </c>
      <c r="Q15" s="962">
        <v>2663</v>
      </c>
      <c r="R15" s="962">
        <v>9287</v>
      </c>
      <c r="S15" s="962">
        <v>5095</v>
      </c>
      <c r="T15" s="962">
        <v>834</v>
      </c>
      <c r="U15" s="962">
        <v>6141</v>
      </c>
      <c r="V15" s="962">
        <v>6141</v>
      </c>
    </row>
    <row r="16" spans="1:22" ht="18" customHeight="1">
      <c r="A16" s="991"/>
      <c r="B16" s="998" t="s">
        <v>1187</v>
      </c>
      <c r="C16" s="962">
        <v>10</v>
      </c>
      <c r="D16" s="962">
        <v>29</v>
      </c>
      <c r="E16" s="962">
        <v>18</v>
      </c>
      <c r="F16" s="962">
        <v>7</v>
      </c>
      <c r="G16" s="962">
        <v>5</v>
      </c>
      <c r="H16" s="962">
        <v>16</v>
      </c>
      <c r="I16" s="962">
        <v>12</v>
      </c>
      <c r="J16" s="962">
        <v>6</v>
      </c>
      <c r="K16" s="962">
        <v>1</v>
      </c>
      <c r="L16" s="962" t="s">
        <v>432</v>
      </c>
      <c r="M16" s="962" t="s">
        <v>432</v>
      </c>
      <c r="N16" s="962" t="s">
        <v>432</v>
      </c>
      <c r="O16" s="962" t="s">
        <v>432</v>
      </c>
      <c r="P16" s="962">
        <v>4233</v>
      </c>
      <c r="Q16" s="962">
        <v>3961</v>
      </c>
      <c r="R16" s="962">
        <v>16811</v>
      </c>
      <c r="S16" s="962">
        <v>16811</v>
      </c>
      <c r="T16" s="962" t="s">
        <v>432</v>
      </c>
      <c r="U16" s="962">
        <v>11898</v>
      </c>
      <c r="V16" s="962">
        <v>11898</v>
      </c>
    </row>
    <row r="17" spans="1:22" ht="18" customHeight="1">
      <c r="A17" s="991"/>
      <c r="B17" s="998" t="s">
        <v>1181</v>
      </c>
      <c r="C17" s="962">
        <v>16</v>
      </c>
      <c r="D17" s="962">
        <v>62</v>
      </c>
      <c r="E17" s="962">
        <v>35</v>
      </c>
      <c r="F17" s="962">
        <v>7</v>
      </c>
      <c r="G17" s="962">
        <v>6</v>
      </c>
      <c r="H17" s="962">
        <v>39</v>
      </c>
      <c r="I17" s="962">
        <v>27</v>
      </c>
      <c r="J17" s="962">
        <v>16</v>
      </c>
      <c r="K17" s="962">
        <v>2</v>
      </c>
      <c r="L17" s="962" t="s">
        <v>432</v>
      </c>
      <c r="M17" s="962" t="s">
        <v>432</v>
      </c>
      <c r="N17" s="962">
        <v>2</v>
      </c>
      <c r="O17" s="962">
        <v>2</v>
      </c>
      <c r="P17" s="962">
        <v>10533</v>
      </c>
      <c r="Q17" s="962">
        <v>17999</v>
      </c>
      <c r="R17" s="962">
        <v>39928</v>
      </c>
      <c r="S17" s="962">
        <v>23216</v>
      </c>
      <c r="T17" s="962">
        <v>16712</v>
      </c>
      <c r="U17" s="962">
        <v>20304</v>
      </c>
      <c r="V17" s="962">
        <v>20304</v>
      </c>
    </row>
    <row r="18" spans="1:22" ht="18" customHeight="1">
      <c r="A18" s="991"/>
      <c r="B18" s="992"/>
      <c r="C18" s="962"/>
      <c r="D18" s="962"/>
      <c r="E18" s="962"/>
      <c r="F18" s="962"/>
      <c r="G18" s="962"/>
      <c r="H18" s="962"/>
      <c r="I18" s="962"/>
      <c r="J18" s="962"/>
      <c r="K18" s="962"/>
      <c r="L18" s="962"/>
      <c r="M18" s="962"/>
      <c r="N18" s="962"/>
      <c r="O18" s="962"/>
      <c r="P18" s="962"/>
      <c r="Q18" s="962"/>
      <c r="R18" s="962"/>
      <c r="S18" s="962"/>
      <c r="T18" s="962"/>
      <c r="U18" s="962"/>
      <c r="V18" s="962"/>
    </row>
    <row r="19" spans="1:22" s="966" customFormat="1" ht="18" customHeight="1">
      <c r="A19" s="3341" t="s">
        <v>1172</v>
      </c>
      <c r="B19" s="3342"/>
      <c r="C19" s="967">
        <v>78</v>
      </c>
      <c r="D19" s="967">
        <v>627</v>
      </c>
      <c r="E19" s="967">
        <v>405</v>
      </c>
      <c r="F19" s="967">
        <v>37</v>
      </c>
      <c r="G19" s="967">
        <v>30</v>
      </c>
      <c r="H19" s="967">
        <v>460</v>
      </c>
      <c r="I19" s="967">
        <v>343</v>
      </c>
      <c r="J19" s="967">
        <v>117</v>
      </c>
      <c r="K19" s="967">
        <v>25</v>
      </c>
      <c r="L19" s="967">
        <v>14</v>
      </c>
      <c r="M19" s="967">
        <v>8</v>
      </c>
      <c r="N19" s="967">
        <v>14</v>
      </c>
      <c r="O19" s="967">
        <v>5</v>
      </c>
      <c r="P19" s="967">
        <v>256217</v>
      </c>
      <c r="Q19" s="967">
        <v>2103622</v>
      </c>
      <c r="R19" s="967">
        <v>2058971</v>
      </c>
      <c r="S19" s="967">
        <v>1610865</v>
      </c>
      <c r="T19" s="967">
        <v>45828</v>
      </c>
      <c r="U19" s="967">
        <v>-86249</v>
      </c>
      <c r="V19" s="967">
        <v>-14716</v>
      </c>
    </row>
    <row r="20" spans="1:22" ht="18" customHeight="1">
      <c r="A20" s="994"/>
      <c r="B20" s="997" t="s">
        <v>1159</v>
      </c>
      <c r="C20" s="996">
        <v>2</v>
      </c>
      <c r="D20" s="996">
        <v>13</v>
      </c>
      <c r="E20" s="996">
        <v>7</v>
      </c>
      <c r="F20" s="996">
        <v>1</v>
      </c>
      <c r="G20" s="996">
        <v>1</v>
      </c>
      <c r="H20" s="996">
        <v>7</v>
      </c>
      <c r="I20" s="996">
        <v>4</v>
      </c>
      <c r="J20" s="996">
        <v>5</v>
      </c>
      <c r="K20" s="996">
        <v>2</v>
      </c>
      <c r="L20" s="996" t="s">
        <v>432</v>
      </c>
      <c r="M20" s="996" t="s">
        <v>432</v>
      </c>
      <c r="N20" s="996" t="s">
        <v>432</v>
      </c>
      <c r="O20" s="996" t="s">
        <v>432</v>
      </c>
      <c r="P20" s="996" t="s">
        <v>967</v>
      </c>
      <c r="Q20" s="996" t="s">
        <v>967</v>
      </c>
      <c r="R20" s="996" t="s">
        <v>967</v>
      </c>
      <c r="S20" s="996" t="s">
        <v>432</v>
      </c>
      <c r="T20" s="996" t="s">
        <v>967</v>
      </c>
      <c r="U20" s="996" t="s">
        <v>967</v>
      </c>
      <c r="V20" s="996" t="s">
        <v>967</v>
      </c>
    </row>
    <row r="21" spans="1:22" ht="18" customHeight="1">
      <c r="A21" s="994"/>
      <c r="B21" s="992" t="s">
        <v>1153</v>
      </c>
      <c r="C21" s="962">
        <v>2</v>
      </c>
      <c r="D21" s="962">
        <v>4</v>
      </c>
      <c r="E21" s="962">
        <v>3</v>
      </c>
      <c r="F21" s="962">
        <v>2</v>
      </c>
      <c r="G21" s="962">
        <v>2</v>
      </c>
      <c r="H21" s="962">
        <v>2</v>
      </c>
      <c r="I21" s="962">
        <v>1</v>
      </c>
      <c r="J21" s="962" t="s">
        <v>432</v>
      </c>
      <c r="K21" s="962" t="s">
        <v>432</v>
      </c>
      <c r="L21" s="962" t="s">
        <v>432</v>
      </c>
      <c r="M21" s="962" t="s">
        <v>432</v>
      </c>
      <c r="N21" s="962" t="s">
        <v>432</v>
      </c>
      <c r="O21" s="962" t="s">
        <v>432</v>
      </c>
      <c r="P21" s="962" t="s">
        <v>967</v>
      </c>
      <c r="Q21" s="962" t="s">
        <v>967</v>
      </c>
      <c r="R21" s="962" t="s">
        <v>967</v>
      </c>
      <c r="S21" s="962" t="s">
        <v>432</v>
      </c>
      <c r="T21" s="962" t="s">
        <v>967</v>
      </c>
      <c r="U21" s="962" t="s">
        <v>967</v>
      </c>
      <c r="V21" s="962" t="s">
        <v>967</v>
      </c>
    </row>
    <row r="22" spans="1:22" ht="18" customHeight="1">
      <c r="A22" s="991"/>
      <c r="B22" s="992" t="s">
        <v>1149</v>
      </c>
      <c r="C22" s="962">
        <v>16</v>
      </c>
      <c r="D22" s="962">
        <v>117</v>
      </c>
      <c r="E22" s="962">
        <v>64</v>
      </c>
      <c r="F22" s="962">
        <v>12</v>
      </c>
      <c r="G22" s="962">
        <v>8</v>
      </c>
      <c r="H22" s="962">
        <v>92</v>
      </c>
      <c r="I22" s="962">
        <v>53</v>
      </c>
      <c r="J22" s="962">
        <v>10</v>
      </c>
      <c r="K22" s="962" t="s">
        <v>432</v>
      </c>
      <c r="L22" s="962">
        <v>3</v>
      </c>
      <c r="M22" s="962">
        <v>3</v>
      </c>
      <c r="N22" s="962">
        <v>2</v>
      </c>
      <c r="O22" s="962">
        <v>1</v>
      </c>
      <c r="P22" s="962">
        <v>69044</v>
      </c>
      <c r="Q22" s="962">
        <v>367081</v>
      </c>
      <c r="R22" s="962">
        <v>796457</v>
      </c>
      <c r="S22" s="962">
        <v>452824</v>
      </c>
      <c r="T22" s="962">
        <v>830</v>
      </c>
      <c r="U22" s="962">
        <v>375959</v>
      </c>
      <c r="V22" s="962">
        <v>409458</v>
      </c>
    </row>
    <row r="23" spans="1:22" ht="18" customHeight="1">
      <c r="A23" s="991"/>
      <c r="B23" s="992" t="s">
        <v>1145</v>
      </c>
      <c r="C23" s="962">
        <v>48</v>
      </c>
      <c r="D23" s="962">
        <v>418</v>
      </c>
      <c r="E23" s="962">
        <v>278</v>
      </c>
      <c r="F23" s="962">
        <v>17</v>
      </c>
      <c r="G23" s="962">
        <v>15</v>
      </c>
      <c r="H23" s="962">
        <v>301</v>
      </c>
      <c r="I23" s="962">
        <v>242</v>
      </c>
      <c r="J23" s="962">
        <v>92</v>
      </c>
      <c r="K23" s="962">
        <v>19</v>
      </c>
      <c r="L23" s="962">
        <v>8</v>
      </c>
      <c r="M23" s="962">
        <v>2</v>
      </c>
      <c r="N23" s="962">
        <v>12</v>
      </c>
      <c r="O23" s="962">
        <v>4</v>
      </c>
      <c r="P23" s="962">
        <v>147482</v>
      </c>
      <c r="Q23" s="962">
        <v>1494699</v>
      </c>
      <c r="R23" s="962">
        <v>919465</v>
      </c>
      <c r="S23" s="962">
        <v>888314</v>
      </c>
      <c r="T23" s="962">
        <v>23140</v>
      </c>
      <c r="U23" s="962">
        <v>-565265</v>
      </c>
      <c r="V23" s="962">
        <v>-530373</v>
      </c>
    </row>
    <row r="24" spans="1:22" ht="18" customHeight="1">
      <c r="A24" s="991"/>
      <c r="B24" s="995" t="s">
        <v>1141</v>
      </c>
      <c r="C24" s="962">
        <v>10</v>
      </c>
      <c r="D24" s="962">
        <v>75</v>
      </c>
      <c r="E24" s="962">
        <v>53</v>
      </c>
      <c r="F24" s="962">
        <v>5</v>
      </c>
      <c r="G24" s="962">
        <v>4</v>
      </c>
      <c r="H24" s="962">
        <v>58</v>
      </c>
      <c r="I24" s="962">
        <v>43</v>
      </c>
      <c r="J24" s="962">
        <v>10</v>
      </c>
      <c r="K24" s="962">
        <v>4</v>
      </c>
      <c r="L24" s="962">
        <v>3</v>
      </c>
      <c r="M24" s="962">
        <v>3</v>
      </c>
      <c r="N24" s="962" t="s">
        <v>432</v>
      </c>
      <c r="O24" s="962" t="s">
        <v>432</v>
      </c>
      <c r="P24" s="962">
        <v>37533</v>
      </c>
      <c r="Q24" s="962">
        <v>241521</v>
      </c>
      <c r="R24" s="962">
        <v>338836</v>
      </c>
      <c r="S24" s="962">
        <v>269727</v>
      </c>
      <c r="T24" s="962">
        <v>17645</v>
      </c>
      <c r="U24" s="962">
        <v>99453</v>
      </c>
      <c r="V24" s="962">
        <v>102595</v>
      </c>
    </row>
    <row r="25" spans="1:22" ht="18" customHeight="1">
      <c r="A25" s="991"/>
      <c r="B25" s="992"/>
      <c r="C25" s="962"/>
      <c r="D25" s="962"/>
      <c r="E25" s="962"/>
      <c r="F25" s="962"/>
      <c r="G25" s="962"/>
      <c r="H25" s="962"/>
      <c r="I25" s="962"/>
      <c r="J25" s="962"/>
      <c r="K25" s="962"/>
      <c r="L25" s="962"/>
      <c r="M25" s="962"/>
      <c r="N25" s="962"/>
      <c r="O25" s="962"/>
      <c r="P25" s="962"/>
      <c r="Q25" s="962"/>
      <c r="R25" s="962"/>
      <c r="S25" s="962"/>
      <c r="T25" s="962"/>
      <c r="U25" s="962"/>
      <c r="V25" s="962"/>
    </row>
    <row r="26" spans="1:22" s="966" customFormat="1" ht="18" customHeight="1">
      <c r="A26" s="3341" t="s">
        <v>1418</v>
      </c>
      <c r="B26" s="3342"/>
      <c r="C26" s="968">
        <v>127</v>
      </c>
      <c r="D26" s="967">
        <v>741</v>
      </c>
      <c r="E26" s="967">
        <v>446</v>
      </c>
      <c r="F26" s="967">
        <v>41</v>
      </c>
      <c r="G26" s="967">
        <v>31</v>
      </c>
      <c r="H26" s="967">
        <v>545</v>
      </c>
      <c r="I26" s="967">
        <v>380</v>
      </c>
      <c r="J26" s="967">
        <v>152</v>
      </c>
      <c r="K26" s="967">
        <v>36</v>
      </c>
      <c r="L26" s="967">
        <v>4</v>
      </c>
      <c r="M26" s="967" t="s">
        <v>432</v>
      </c>
      <c r="N26" s="967">
        <v>46</v>
      </c>
      <c r="O26" s="967">
        <v>11</v>
      </c>
      <c r="P26" s="967">
        <v>232766</v>
      </c>
      <c r="Q26" s="967">
        <v>552213</v>
      </c>
      <c r="R26" s="967">
        <v>974177</v>
      </c>
      <c r="S26" s="967">
        <v>750954</v>
      </c>
      <c r="T26" s="967">
        <v>193252</v>
      </c>
      <c r="U26" s="967">
        <v>382843</v>
      </c>
      <c r="V26" s="967">
        <v>391229</v>
      </c>
    </row>
    <row r="27" spans="1:22" ht="18" customHeight="1">
      <c r="A27" s="991"/>
      <c r="B27" s="992" t="s">
        <v>1412</v>
      </c>
      <c r="C27" s="959">
        <v>107</v>
      </c>
      <c r="D27" s="962">
        <v>668</v>
      </c>
      <c r="E27" s="962">
        <v>397</v>
      </c>
      <c r="F27" s="962">
        <v>32</v>
      </c>
      <c r="G27" s="962">
        <v>25</v>
      </c>
      <c r="H27" s="962">
        <v>487</v>
      </c>
      <c r="I27" s="962">
        <v>338</v>
      </c>
      <c r="J27" s="962">
        <v>146</v>
      </c>
      <c r="K27" s="962">
        <v>35</v>
      </c>
      <c r="L27" s="962">
        <v>4</v>
      </c>
      <c r="M27" s="962" t="s">
        <v>432</v>
      </c>
      <c r="N27" s="962">
        <v>39</v>
      </c>
      <c r="O27" s="962">
        <v>8</v>
      </c>
      <c r="P27" s="962">
        <v>215857</v>
      </c>
      <c r="Q27" s="962">
        <v>525165</v>
      </c>
      <c r="R27" s="962">
        <v>913333</v>
      </c>
      <c r="S27" s="962">
        <v>750261</v>
      </c>
      <c r="T27" s="962">
        <v>133101</v>
      </c>
      <c r="U27" s="962">
        <v>351551</v>
      </c>
      <c r="V27" s="962">
        <v>359937</v>
      </c>
    </row>
    <row r="28" spans="1:22" ht="18" customHeight="1">
      <c r="A28" s="991"/>
      <c r="B28" s="992" t="s">
        <v>1406</v>
      </c>
      <c r="C28" s="962">
        <v>3</v>
      </c>
      <c r="D28" s="962">
        <v>12</v>
      </c>
      <c r="E28" s="962">
        <v>9</v>
      </c>
      <c r="F28" s="962">
        <v>2</v>
      </c>
      <c r="G28" s="962">
        <v>1</v>
      </c>
      <c r="H28" s="962">
        <v>10</v>
      </c>
      <c r="I28" s="962">
        <v>8</v>
      </c>
      <c r="J28" s="962" t="s">
        <v>432</v>
      </c>
      <c r="K28" s="962" t="s">
        <v>432</v>
      </c>
      <c r="L28" s="962" t="s">
        <v>432</v>
      </c>
      <c r="M28" s="962" t="s">
        <v>432</v>
      </c>
      <c r="N28" s="962" t="s">
        <v>432</v>
      </c>
      <c r="O28" s="962" t="s">
        <v>432</v>
      </c>
      <c r="P28" s="962">
        <v>3838</v>
      </c>
      <c r="Q28" s="962">
        <v>3845</v>
      </c>
      <c r="R28" s="962">
        <v>9647</v>
      </c>
      <c r="S28" s="962">
        <v>693</v>
      </c>
      <c r="T28" s="962">
        <v>8954</v>
      </c>
      <c r="U28" s="962">
        <v>5373</v>
      </c>
      <c r="V28" s="962">
        <v>5373</v>
      </c>
    </row>
    <row r="29" spans="1:22" ht="18" customHeight="1">
      <c r="A29" s="994"/>
      <c r="B29" s="992" t="s">
        <v>1400</v>
      </c>
      <c r="C29" s="959">
        <v>14</v>
      </c>
      <c r="D29" s="959">
        <v>53</v>
      </c>
      <c r="E29" s="959">
        <v>35</v>
      </c>
      <c r="F29" s="959">
        <v>4</v>
      </c>
      <c r="G29" s="959">
        <v>3</v>
      </c>
      <c r="H29" s="959">
        <v>44</v>
      </c>
      <c r="I29" s="959">
        <v>32</v>
      </c>
      <c r="J29" s="959">
        <v>5</v>
      </c>
      <c r="K29" s="959" t="s">
        <v>432</v>
      </c>
      <c r="L29" s="959" t="s">
        <v>432</v>
      </c>
      <c r="M29" s="959" t="s">
        <v>432</v>
      </c>
      <c r="N29" s="959">
        <v>7</v>
      </c>
      <c r="O29" s="959">
        <v>3</v>
      </c>
      <c r="P29" s="959">
        <v>10371</v>
      </c>
      <c r="Q29" s="959">
        <v>22555</v>
      </c>
      <c r="R29" s="959">
        <v>46877</v>
      </c>
      <c r="S29" s="959" t="s">
        <v>432</v>
      </c>
      <c r="T29" s="959">
        <v>46877</v>
      </c>
      <c r="U29" s="959">
        <v>22519</v>
      </c>
      <c r="V29" s="959">
        <v>22519</v>
      </c>
    </row>
    <row r="30" spans="1:22" ht="18" customHeight="1">
      <c r="A30" s="991"/>
      <c r="B30" s="992" t="s">
        <v>1395</v>
      </c>
      <c r="C30" s="959">
        <v>3</v>
      </c>
      <c r="D30" s="959">
        <v>8</v>
      </c>
      <c r="E30" s="959">
        <v>5</v>
      </c>
      <c r="F30" s="959">
        <v>3</v>
      </c>
      <c r="G30" s="959">
        <v>2</v>
      </c>
      <c r="H30" s="959">
        <v>4</v>
      </c>
      <c r="I30" s="959">
        <v>2</v>
      </c>
      <c r="J30" s="959">
        <v>1</v>
      </c>
      <c r="K30" s="959">
        <v>1</v>
      </c>
      <c r="L30" s="959" t="s">
        <v>432</v>
      </c>
      <c r="M30" s="959" t="s">
        <v>432</v>
      </c>
      <c r="N30" s="959" t="s">
        <v>432</v>
      </c>
      <c r="O30" s="959" t="s">
        <v>432</v>
      </c>
      <c r="P30" s="959">
        <v>2700</v>
      </c>
      <c r="Q30" s="959">
        <v>648</v>
      </c>
      <c r="R30" s="959">
        <v>4320</v>
      </c>
      <c r="S30" s="959" t="s">
        <v>432</v>
      </c>
      <c r="T30" s="959">
        <v>4320</v>
      </c>
      <c r="U30" s="959">
        <v>3400</v>
      </c>
      <c r="V30" s="959">
        <v>3400</v>
      </c>
    </row>
    <row r="31" spans="1:22" ht="18" customHeight="1">
      <c r="A31" s="991"/>
      <c r="B31" s="992"/>
      <c r="C31" s="959"/>
      <c r="D31" s="959"/>
      <c r="E31" s="959"/>
      <c r="F31" s="959"/>
      <c r="G31" s="959"/>
      <c r="H31" s="959"/>
      <c r="I31" s="959"/>
      <c r="J31" s="959"/>
      <c r="K31" s="959"/>
      <c r="L31" s="959"/>
      <c r="M31" s="959"/>
      <c r="N31" s="959"/>
      <c r="O31" s="959"/>
      <c r="P31" s="959"/>
      <c r="Q31" s="959"/>
      <c r="R31" s="959"/>
      <c r="S31" s="959"/>
      <c r="T31" s="959"/>
      <c r="U31" s="959"/>
      <c r="V31" s="959"/>
    </row>
    <row r="32" spans="1:22" s="966" customFormat="1" ht="18" customHeight="1">
      <c r="A32" s="3341" t="s">
        <v>1386</v>
      </c>
      <c r="B32" s="3342"/>
      <c r="C32" s="967">
        <v>15</v>
      </c>
      <c r="D32" s="967">
        <v>282</v>
      </c>
      <c r="E32" s="967">
        <v>150</v>
      </c>
      <c r="F32" s="967">
        <v>1</v>
      </c>
      <c r="G32" s="967">
        <v>1</v>
      </c>
      <c r="H32" s="967">
        <v>192</v>
      </c>
      <c r="I32" s="967">
        <v>138</v>
      </c>
      <c r="J32" s="967">
        <v>84</v>
      </c>
      <c r="K32" s="967">
        <v>10</v>
      </c>
      <c r="L32" s="967">
        <v>5</v>
      </c>
      <c r="M32" s="967">
        <v>1</v>
      </c>
      <c r="N32" s="967" t="s">
        <v>432</v>
      </c>
      <c r="O32" s="967" t="s">
        <v>432</v>
      </c>
      <c r="P32" s="967">
        <v>83599</v>
      </c>
      <c r="Q32" s="967">
        <v>223192</v>
      </c>
      <c r="R32" s="967">
        <v>479653</v>
      </c>
      <c r="S32" s="967">
        <v>382578</v>
      </c>
      <c r="T32" s="967">
        <v>54035</v>
      </c>
      <c r="U32" s="967">
        <v>229793</v>
      </c>
      <c r="V32" s="967">
        <v>238785</v>
      </c>
    </row>
    <row r="33" spans="1:22" ht="18" customHeight="1">
      <c r="A33" s="991"/>
      <c r="B33" s="992" t="s">
        <v>1373</v>
      </c>
      <c r="C33" s="962">
        <v>2</v>
      </c>
      <c r="D33" s="962">
        <v>36</v>
      </c>
      <c r="E33" s="962">
        <v>24</v>
      </c>
      <c r="F33" s="962" t="s">
        <v>432</v>
      </c>
      <c r="G33" s="962" t="s">
        <v>432</v>
      </c>
      <c r="H33" s="962">
        <v>29</v>
      </c>
      <c r="I33" s="962">
        <v>22</v>
      </c>
      <c r="J33" s="962">
        <v>4</v>
      </c>
      <c r="K33" s="962">
        <v>1</v>
      </c>
      <c r="L33" s="962">
        <v>3</v>
      </c>
      <c r="M33" s="962">
        <v>1</v>
      </c>
      <c r="N33" s="962" t="s">
        <v>432</v>
      </c>
      <c r="O33" s="962" t="s">
        <v>432</v>
      </c>
      <c r="P33" s="962" t="s">
        <v>967</v>
      </c>
      <c r="Q33" s="962" t="s">
        <v>967</v>
      </c>
      <c r="R33" s="962" t="s">
        <v>967</v>
      </c>
      <c r="S33" s="962" t="s">
        <v>967</v>
      </c>
      <c r="T33" s="962" t="s">
        <v>967</v>
      </c>
      <c r="U33" s="962" t="s">
        <v>967</v>
      </c>
      <c r="V33" s="962" t="s">
        <v>967</v>
      </c>
    </row>
    <row r="34" spans="1:22" ht="18" customHeight="1">
      <c r="A34" s="991"/>
      <c r="B34" s="992" t="s">
        <v>1369</v>
      </c>
      <c r="C34" s="962">
        <v>3</v>
      </c>
      <c r="D34" s="962">
        <v>58</v>
      </c>
      <c r="E34" s="962">
        <v>23</v>
      </c>
      <c r="F34" s="962">
        <v>1</v>
      </c>
      <c r="G34" s="962">
        <v>1</v>
      </c>
      <c r="H34" s="962">
        <v>23</v>
      </c>
      <c r="I34" s="962">
        <v>19</v>
      </c>
      <c r="J34" s="962">
        <v>34</v>
      </c>
      <c r="K34" s="962">
        <v>3</v>
      </c>
      <c r="L34" s="962" t="s">
        <v>432</v>
      </c>
      <c r="M34" s="962" t="s">
        <v>432</v>
      </c>
      <c r="N34" s="962" t="s">
        <v>432</v>
      </c>
      <c r="O34" s="962" t="s">
        <v>432</v>
      </c>
      <c r="P34" s="962">
        <v>17614</v>
      </c>
      <c r="Q34" s="962">
        <v>53764</v>
      </c>
      <c r="R34" s="962">
        <v>83019</v>
      </c>
      <c r="S34" s="962">
        <v>53278</v>
      </c>
      <c r="T34" s="962">
        <v>1523</v>
      </c>
      <c r="U34" s="962">
        <v>27115</v>
      </c>
      <c r="V34" s="962">
        <v>27115</v>
      </c>
    </row>
    <row r="35" spans="1:22" ht="18" customHeight="1">
      <c r="A35" s="991"/>
      <c r="B35" s="993" t="s">
        <v>1713</v>
      </c>
      <c r="C35" s="962">
        <v>4</v>
      </c>
      <c r="D35" s="962">
        <v>71</v>
      </c>
      <c r="E35" s="962">
        <v>39</v>
      </c>
      <c r="F35" s="962" t="s">
        <v>432</v>
      </c>
      <c r="G35" s="962" t="s">
        <v>432</v>
      </c>
      <c r="H35" s="962">
        <v>66</v>
      </c>
      <c r="I35" s="962">
        <v>37</v>
      </c>
      <c r="J35" s="962">
        <v>5</v>
      </c>
      <c r="K35" s="962">
        <v>2</v>
      </c>
      <c r="L35" s="962" t="s">
        <v>432</v>
      </c>
      <c r="M35" s="962" t="s">
        <v>432</v>
      </c>
      <c r="N35" s="962" t="s">
        <v>432</v>
      </c>
      <c r="O35" s="962" t="s">
        <v>432</v>
      </c>
      <c r="P35" s="962">
        <v>22674</v>
      </c>
      <c r="Q35" s="962">
        <v>27082</v>
      </c>
      <c r="R35" s="962">
        <v>116029</v>
      </c>
      <c r="S35" s="962">
        <v>115896</v>
      </c>
      <c r="T35" s="962">
        <v>133</v>
      </c>
      <c r="U35" s="962">
        <v>75963</v>
      </c>
      <c r="V35" s="962">
        <v>82712</v>
      </c>
    </row>
    <row r="36" spans="1:22" ht="18" customHeight="1">
      <c r="A36" s="991"/>
      <c r="B36" s="992" t="s">
        <v>1359</v>
      </c>
      <c r="C36" s="962">
        <v>2</v>
      </c>
      <c r="D36" s="962">
        <v>29</v>
      </c>
      <c r="E36" s="962">
        <v>23</v>
      </c>
      <c r="F36" s="962" t="s">
        <v>432</v>
      </c>
      <c r="G36" s="962" t="s">
        <v>432</v>
      </c>
      <c r="H36" s="962">
        <v>27</v>
      </c>
      <c r="I36" s="962">
        <v>22</v>
      </c>
      <c r="J36" s="962">
        <v>2</v>
      </c>
      <c r="K36" s="962">
        <v>1</v>
      </c>
      <c r="L36" s="962" t="s">
        <v>432</v>
      </c>
      <c r="M36" s="962" t="s">
        <v>432</v>
      </c>
      <c r="N36" s="962" t="s">
        <v>432</v>
      </c>
      <c r="O36" s="962" t="s">
        <v>432</v>
      </c>
      <c r="P36" s="962" t="s">
        <v>967</v>
      </c>
      <c r="Q36" s="962" t="s">
        <v>967</v>
      </c>
      <c r="R36" s="962" t="s">
        <v>967</v>
      </c>
      <c r="S36" s="962" t="s">
        <v>967</v>
      </c>
      <c r="T36" s="962" t="s">
        <v>432</v>
      </c>
      <c r="U36" s="962" t="s">
        <v>967</v>
      </c>
      <c r="V36" s="962" t="s">
        <v>967</v>
      </c>
    </row>
    <row r="37" spans="1:22" ht="18" customHeight="1">
      <c r="A37" s="991"/>
      <c r="B37" s="990" t="s">
        <v>1712</v>
      </c>
      <c r="C37" s="962">
        <v>2</v>
      </c>
      <c r="D37" s="962">
        <v>58</v>
      </c>
      <c r="E37" s="962">
        <v>17</v>
      </c>
      <c r="F37" s="962" t="s">
        <v>432</v>
      </c>
      <c r="G37" s="962" t="s">
        <v>432</v>
      </c>
      <c r="H37" s="962">
        <v>23</v>
      </c>
      <c r="I37" s="962">
        <v>16</v>
      </c>
      <c r="J37" s="962">
        <v>35</v>
      </c>
      <c r="K37" s="962">
        <v>1</v>
      </c>
      <c r="L37" s="962" t="s">
        <v>432</v>
      </c>
      <c r="M37" s="962" t="s">
        <v>432</v>
      </c>
      <c r="N37" s="962" t="s">
        <v>432</v>
      </c>
      <c r="O37" s="962" t="s">
        <v>432</v>
      </c>
      <c r="P37" s="962" t="s">
        <v>967</v>
      </c>
      <c r="Q37" s="962" t="s">
        <v>967</v>
      </c>
      <c r="R37" s="962" t="s">
        <v>967</v>
      </c>
      <c r="S37" s="962" t="s">
        <v>967</v>
      </c>
      <c r="T37" s="962" t="s">
        <v>967</v>
      </c>
      <c r="U37" s="962" t="s">
        <v>967</v>
      </c>
      <c r="V37" s="962" t="s">
        <v>967</v>
      </c>
    </row>
    <row r="38" spans="1:22" ht="18" customHeight="1">
      <c r="A38" s="989"/>
      <c r="B38" s="988" t="s">
        <v>1348</v>
      </c>
      <c r="C38" s="956">
        <v>2</v>
      </c>
      <c r="D38" s="956">
        <v>30</v>
      </c>
      <c r="E38" s="956">
        <v>24</v>
      </c>
      <c r="F38" s="956" t="s">
        <v>432</v>
      </c>
      <c r="G38" s="956" t="s">
        <v>432</v>
      </c>
      <c r="H38" s="956">
        <v>24</v>
      </c>
      <c r="I38" s="956">
        <v>22</v>
      </c>
      <c r="J38" s="956">
        <v>4</v>
      </c>
      <c r="K38" s="956">
        <v>2</v>
      </c>
      <c r="L38" s="956">
        <v>2</v>
      </c>
      <c r="M38" s="956" t="s">
        <v>432</v>
      </c>
      <c r="N38" s="956" t="s">
        <v>432</v>
      </c>
      <c r="O38" s="956" t="s">
        <v>432</v>
      </c>
      <c r="P38" s="956" t="s">
        <v>967</v>
      </c>
      <c r="Q38" s="956" t="s">
        <v>967</v>
      </c>
      <c r="R38" s="956" t="s">
        <v>967</v>
      </c>
      <c r="S38" s="956" t="s">
        <v>967</v>
      </c>
      <c r="T38" s="956" t="s">
        <v>432</v>
      </c>
      <c r="U38" s="956" t="s">
        <v>967</v>
      </c>
      <c r="V38" s="956" t="s">
        <v>967</v>
      </c>
    </row>
    <row r="39" spans="1:22" s="532" customFormat="1" ht="15" customHeight="1">
      <c r="A39" s="953" t="s">
        <v>1686</v>
      </c>
      <c r="B39" s="955"/>
      <c r="C39" s="954"/>
      <c r="D39" s="954"/>
      <c r="E39" s="954"/>
      <c r="F39" s="954"/>
      <c r="G39" s="954"/>
      <c r="H39" s="954"/>
      <c r="I39" s="954"/>
      <c r="J39" s="954"/>
      <c r="K39" s="954"/>
      <c r="L39" s="954"/>
      <c r="M39" s="954"/>
      <c r="N39" s="954"/>
      <c r="O39" s="954"/>
      <c r="P39" s="954"/>
      <c r="Q39" s="954"/>
      <c r="R39" s="954"/>
      <c r="S39" s="954"/>
      <c r="T39" s="954"/>
      <c r="U39" s="954"/>
      <c r="V39" s="954"/>
    </row>
    <row r="40" spans="1:22" s="360" customFormat="1" ht="15" customHeight="1">
      <c r="A40" s="953" t="s">
        <v>1685</v>
      </c>
      <c r="B40" s="952"/>
      <c r="V40" s="493"/>
    </row>
    <row r="41" spans="1:22" s="360" customFormat="1" ht="15" customHeight="1">
      <c r="A41" s="953" t="s">
        <v>1684</v>
      </c>
      <c r="B41" s="952"/>
    </row>
  </sheetData>
  <mergeCells count="28">
    <mergeCell ref="A1:D1"/>
    <mergeCell ref="A2:D2"/>
    <mergeCell ref="A13:B13"/>
    <mergeCell ref="A26:B26"/>
    <mergeCell ref="A19:B19"/>
    <mergeCell ref="A32:B32"/>
    <mergeCell ref="H8:M8"/>
    <mergeCell ref="H9:K9"/>
    <mergeCell ref="L9:M10"/>
    <mergeCell ref="H10:I10"/>
    <mergeCell ref="J10:K10"/>
    <mergeCell ref="F8:G10"/>
    <mergeCell ref="S8:S11"/>
    <mergeCell ref="A3:V3"/>
    <mergeCell ref="A5:B5"/>
    <mergeCell ref="A6:B11"/>
    <mergeCell ref="C6:C11"/>
    <mergeCell ref="D6:O6"/>
    <mergeCell ref="P6:P10"/>
    <mergeCell ref="Q6:Q10"/>
    <mergeCell ref="R6:T6"/>
    <mergeCell ref="U6:U10"/>
    <mergeCell ref="V6:V10"/>
    <mergeCell ref="T8:T11"/>
    <mergeCell ref="D7:E10"/>
    <mergeCell ref="F7:M7"/>
    <mergeCell ref="N7:O10"/>
    <mergeCell ref="R7:R10"/>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zoomScale="85" zoomScaleNormal="85" zoomScaleSheetLayoutView="85" workbookViewId="0">
      <selection activeCell="F7" sqref="F7:M7"/>
    </sheetView>
  </sheetViews>
  <sheetFormatPr defaultColWidth="8.75" defaultRowHeight="14.25"/>
  <cols>
    <col min="1" max="1" width="2.375" style="951" customWidth="1"/>
    <col min="2" max="2" width="30.625" style="950" customWidth="1"/>
    <col min="3" max="3" width="6.625" style="364" customWidth="1"/>
    <col min="4" max="5" width="7.625" style="364" customWidth="1"/>
    <col min="6" max="15" width="6.625" style="364" customWidth="1"/>
    <col min="16" max="22" width="10.625" style="364" customWidth="1"/>
    <col min="23" max="16384" width="8.75" style="364"/>
  </cols>
  <sheetData>
    <row r="1" spans="1:22"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row>
    <row r="2" spans="1:22"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row>
    <row r="3" spans="1:22" s="389" customFormat="1" ht="26.1" customHeight="1">
      <c r="A3" s="3128" t="s">
        <v>1716</v>
      </c>
      <c r="B3" s="3128"/>
      <c r="C3" s="3128"/>
      <c r="D3" s="3128"/>
      <c r="E3" s="3128"/>
      <c r="F3" s="3128"/>
      <c r="G3" s="3128"/>
      <c r="H3" s="3128"/>
      <c r="I3" s="3128"/>
      <c r="J3" s="3128"/>
      <c r="K3" s="3128"/>
      <c r="L3" s="3128"/>
      <c r="M3" s="3128"/>
      <c r="N3" s="3128"/>
      <c r="O3" s="3128"/>
      <c r="P3" s="3128"/>
      <c r="Q3" s="3128"/>
      <c r="R3" s="3128"/>
      <c r="S3" s="3128"/>
      <c r="T3" s="3128"/>
      <c r="U3" s="3128"/>
      <c r="V3" s="3128"/>
    </row>
    <row r="4" spans="1:22" s="376" customFormat="1" ht="15" customHeight="1">
      <c r="A4" s="987"/>
      <c r="B4" s="987"/>
      <c r="C4" s="987"/>
      <c r="D4" s="987"/>
      <c r="E4" s="987"/>
      <c r="F4" s="987"/>
      <c r="G4" s="987"/>
      <c r="H4" s="987"/>
      <c r="I4" s="987"/>
      <c r="J4" s="987"/>
      <c r="K4" s="987"/>
      <c r="L4" s="987"/>
      <c r="M4" s="987"/>
      <c r="N4" s="987"/>
      <c r="O4" s="987"/>
      <c r="P4" s="987"/>
      <c r="Q4" s="987"/>
      <c r="R4" s="987"/>
      <c r="S4" s="987"/>
      <c r="T4" s="987"/>
      <c r="U4" s="987"/>
      <c r="V4" s="987"/>
    </row>
    <row r="5" spans="1:22" s="360" customFormat="1" ht="15" customHeight="1" thickBot="1">
      <c r="A5" s="3324"/>
      <c r="B5" s="3324"/>
      <c r="D5" s="386"/>
      <c r="E5" s="386"/>
      <c r="F5" s="386"/>
      <c r="G5" s="386"/>
      <c r="H5" s="386"/>
      <c r="I5" s="386"/>
      <c r="J5" s="386"/>
      <c r="K5" s="385"/>
      <c r="L5" s="385"/>
      <c r="M5" s="385"/>
      <c r="N5" s="386"/>
      <c r="O5" s="386"/>
      <c r="U5" s="89"/>
      <c r="V5" s="986" t="s">
        <v>1710</v>
      </c>
    </row>
    <row r="6" spans="1:22" s="92" customFormat="1" ht="18" customHeight="1" thickTop="1">
      <c r="A6" s="3182" t="s">
        <v>1709</v>
      </c>
      <c r="B6" s="3312"/>
      <c r="C6" s="3325" t="s">
        <v>1708</v>
      </c>
      <c r="D6" s="3297" t="s">
        <v>1707</v>
      </c>
      <c r="E6" s="3298"/>
      <c r="F6" s="3298"/>
      <c r="G6" s="3298"/>
      <c r="H6" s="3298"/>
      <c r="I6" s="3298"/>
      <c r="J6" s="3298"/>
      <c r="K6" s="3298"/>
      <c r="L6" s="3298"/>
      <c r="M6" s="3298"/>
      <c r="N6" s="3298"/>
      <c r="O6" s="3299"/>
      <c r="P6" s="3333" t="s">
        <v>1706</v>
      </c>
      <c r="Q6" s="3333" t="s">
        <v>1705</v>
      </c>
      <c r="R6" s="3334" t="s">
        <v>1704</v>
      </c>
      <c r="S6" s="3335"/>
      <c r="T6" s="3336"/>
      <c r="U6" s="3337" t="s">
        <v>1703</v>
      </c>
      <c r="V6" s="3339" t="s">
        <v>1702</v>
      </c>
    </row>
    <row r="7" spans="1:22" s="92" customFormat="1" ht="18" customHeight="1">
      <c r="A7" s="3183"/>
      <c r="B7" s="3313"/>
      <c r="C7" s="3326"/>
      <c r="D7" s="3199" t="s">
        <v>1701</v>
      </c>
      <c r="E7" s="3319"/>
      <c r="F7" s="3298"/>
      <c r="G7" s="3298"/>
      <c r="H7" s="3298"/>
      <c r="I7" s="3298"/>
      <c r="J7" s="3298"/>
      <c r="K7" s="3298"/>
      <c r="L7" s="3298"/>
      <c r="M7" s="3298"/>
      <c r="N7" s="3199" t="s">
        <v>1700</v>
      </c>
      <c r="O7" s="3302"/>
      <c r="P7" s="3326"/>
      <c r="Q7" s="3316"/>
      <c r="R7" s="3309" t="s">
        <v>1699</v>
      </c>
      <c r="S7" s="985"/>
      <c r="T7" s="984"/>
      <c r="U7" s="3338"/>
      <c r="V7" s="3307"/>
    </row>
    <row r="8" spans="1:22" s="92" customFormat="1" ht="18" customHeight="1">
      <c r="A8" s="3183"/>
      <c r="B8" s="3313"/>
      <c r="C8" s="3326"/>
      <c r="D8" s="3199"/>
      <c r="E8" s="3302"/>
      <c r="F8" s="3305" t="s">
        <v>1698</v>
      </c>
      <c r="G8" s="3306"/>
      <c r="H8" s="3309" t="s">
        <v>1697</v>
      </c>
      <c r="I8" s="3310"/>
      <c r="J8" s="3310"/>
      <c r="K8" s="3310"/>
      <c r="L8" s="3310"/>
      <c r="M8" s="3311"/>
      <c r="N8" s="3199"/>
      <c r="O8" s="3302"/>
      <c r="P8" s="3326"/>
      <c r="Q8" s="3316"/>
      <c r="R8" s="3340"/>
      <c r="S8" s="3315" t="s">
        <v>1696</v>
      </c>
      <c r="T8" s="3315" t="s">
        <v>1695</v>
      </c>
      <c r="U8" s="3338"/>
      <c r="V8" s="3307"/>
    </row>
    <row r="9" spans="1:22" s="92" customFormat="1" ht="18" customHeight="1">
      <c r="A9" s="3183"/>
      <c r="B9" s="3313"/>
      <c r="C9" s="3326"/>
      <c r="D9" s="3199"/>
      <c r="E9" s="3302"/>
      <c r="F9" s="3307"/>
      <c r="G9" s="3308"/>
      <c r="H9" s="3328" t="s">
        <v>1694</v>
      </c>
      <c r="I9" s="3329"/>
      <c r="J9" s="3329"/>
      <c r="K9" s="3330"/>
      <c r="L9" s="3305" t="s">
        <v>1693</v>
      </c>
      <c r="M9" s="3331"/>
      <c r="N9" s="3199"/>
      <c r="O9" s="3302"/>
      <c r="P9" s="3326"/>
      <c r="Q9" s="3316"/>
      <c r="R9" s="3340"/>
      <c r="S9" s="3316"/>
      <c r="T9" s="3316"/>
      <c r="U9" s="3338"/>
      <c r="V9" s="3307"/>
    </row>
    <row r="10" spans="1:22" s="92" customFormat="1" ht="18" customHeight="1">
      <c r="A10" s="3183"/>
      <c r="B10" s="3313"/>
      <c r="C10" s="3326"/>
      <c r="D10" s="3199"/>
      <c r="E10" s="3302"/>
      <c r="F10" s="3307"/>
      <c r="G10" s="3308"/>
      <c r="H10" s="3322" t="s">
        <v>1692</v>
      </c>
      <c r="I10" s="3323"/>
      <c r="J10" s="3303" t="s">
        <v>1691</v>
      </c>
      <c r="K10" s="3304"/>
      <c r="L10" s="3332"/>
      <c r="M10" s="3304"/>
      <c r="N10" s="3199"/>
      <c r="O10" s="3302"/>
      <c r="P10" s="3326"/>
      <c r="Q10" s="3316"/>
      <c r="R10" s="3340"/>
      <c r="S10" s="3316"/>
      <c r="T10" s="3316"/>
      <c r="U10" s="3338"/>
      <c r="V10" s="3307"/>
    </row>
    <row r="11" spans="1:22" s="92" customFormat="1" ht="18" customHeight="1">
      <c r="A11" s="3184"/>
      <c r="B11" s="3314"/>
      <c r="C11" s="3327"/>
      <c r="D11" s="983"/>
      <c r="E11" s="980" t="s">
        <v>1690</v>
      </c>
      <c r="F11" s="982"/>
      <c r="G11" s="980" t="s">
        <v>1690</v>
      </c>
      <c r="H11" s="982"/>
      <c r="I11" s="980" t="s">
        <v>1690</v>
      </c>
      <c r="J11" s="982"/>
      <c r="K11" s="980" t="s">
        <v>1690</v>
      </c>
      <c r="L11" s="982"/>
      <c r="M11" s="980" t="s">
        <v>1690</v>
      </c>
      <c r="N11" s="981"/>
      <c r="O11" s="980" t="s">
        <v>1690</v>
      </c>
      <c r="P11" s="105"/>
      <c r="Q11" s="979"/>
      <c r="R11" s="349"/>
      <c r="S11" s="3317"/>
      <c r="T11" s="3317"/>
      <c r="U11" s="105"/>
      <c r="V11" s="349"/>
    </row>
    <row r="12" spans="1:22" s="973" customFormat="1" ht="18" customHeight="1">
      <c r="A12" s="978"/>
      <c r="B12" s="977"/>
      <c r="C12" s="976"/>
      <c r="D12" s="975" t="s">
        <v>1088</v>
      </c>
      <c r="E12" s="975" t="s">
        <v>1088</v>
      </c>
      <c r="F12" s="975" t="s">
        <v>1088</v>
      </c>
      <c r="G12" s="975" t="s">
        <v>1088</v>
      </c>
      <c r="H12" s="975" t="s">
        <v>1088</v>
      </c>
      <c r="I12" s="975" t="s">
        <v>1088</v>
      </c>
      <c r="J12" s="975" t="s">
        <v>1088</v>
      </c>
      <c r="K12" s="975" t="s">
        <v>1088</v>
      </c>
      <c r="L12" s="975" t="s">
        <v>1088</v>
      </c>
      <c r="M12" s="975" t="s">
        <v>1088</v>
      </c>
      <c r="N12" s="975" t="s">
        <v>1088</v>
      </c>
      <c r="O12" s="975" t="s">
        <v>1088</v>
      </c>
      <c r="P12" s="974" t="s">
        <v>672</v>
      </c>
      <c r="Q12" s="974" t="s">
        <v>672</v>
      </c>
      <c r="R12" s="974" t="s">
        <v>672</v>
      </c>
      <c r="S12" s="974" t="s">
        <v>672</v>
      </c>
      <c r="T12" s="974" t="s">
        <v>672</v>
      </c>
      <c r="U12" s="974" t="s">
        <v>672</v>
      </c>
      <c r="V12" s="974" t="s">
        <v>672</v>
      </c>
    </row>
    <row r="13" spans="1:22" s="966" customFormat="1" ht="18" customHeight="1">
      <c r="A13" s="3345" t="s">
        <v>1305</v>
      </c>
      <c r="B13" s="3346"/>
      <c r="C13" s="968">
        <v>161</v>
      </c>
      <c r="D13" s="968">
        <v>930</v>
      </c>
      <c r="E13" s="968">
        <v>545</v>
      </c>
      <c r="F13" s="968">
        <v>54</v>
      </c>
      <c r="G13" s="968">
        <v>45</v>
      </c>
      <c r="H13" s="968">
        <v>628</v>
      </c>
      <c r="I13" s="968">
        <v>437</v>
      </c>
      <c r="J13" s="968">
        <v>248</v>
      </c>
      <c r="K13" s="968">
        <v>63</v>
      </c>
      <c r="L13" s="968" t="s">
        <v>432</v>
      </c>
      <c r="M13" s="968" t="s">
        <v>432</v>
      </c>
      <c r="N13" s="968">
        <v>9</v>
      </c>
      <c r="O13" s="968">
        <v>4</v>
      </c>
      <c r="P13" s="968">
        <v>310311</v>
      </c>
      <c r="Q13" s="968">
        <v>561396</v>
      </c>
      <c r="R13" s="968">
        <v>1404478</v>
      </c>
      <c r="S13" s="968">
        <v>1254921</v>
      </c>
      <c r="T13" s="968">
        <v>137268</v>
      </c>
      <c r="U13" s="968">
        <v>736962</v>
      </c>
      <c r="V13" s="968">
        <v>782031</v>
      </c>
    </row>
    <row r="14" spans="1:22" ht="18" customHeight="1">
      <c r="A14" s="1002"/>
      <c r="B14" s="1004" t="s">
        <v>1298</v>
      </c>
      <c r="C14" s="959">
        <v>37</v>
      </c>
      <c r="D14" s="959">
        <v>156</v>
      </c>
      <c r="E14" s="959">
        <v>90</v>
      </c>
      <c r="F14" s="959">
        <v>13</v>
      </c>
      <c r="G14" s="959">
        <v>12</v>
      </c>
      <c r="H14" s="959">
        <v>97</v>
      </c>
      <c r="I14" s="959">
        <v>69</v>
      </c>
      <c r="J14" s="959">
        <v>46</v>
      </c>
      <c r="K14" s="959">
        <v>9</v>
      </c>
      <c r="L14" s="959" t="s">
        <v>432</v>
      </c>
      <c r="M14" s="959" t="s">
        <v>432</v>
      </c>
      <c r="N14" s="959">
        <v>1</v>
      </c>
      <c r="O14" s="959" t="s">
        <v>432</v>
      </c>
      <c r="P14" s="959">
        <v>57453</v>
      </c>
      <c r="Q14" s="959">
        <v>64841</v>
      </c>
      <c r="R14" s="959">
        <v>144752</v>
      </c>
      <c r="S14" s="959">
        <v>125221</v>
      </c>
      <c r="T14" s="959">
        <v>18936</v>
      </c>
      <c r="U14" s="959">
        <v>71644</v>
      </c>
      <c r="V14" s="959">
        <v>74090</v>
      </c>
    </row>
    <row r="15" spans="1:22" ht="18" customHeight="1">
      <c r="A15" s="1002"/>
      <c r="B15" s="1004" t="s">
        <v>1293</v>
      </c>
      <c r="C15" s="959">
        <v>19</v>
      </c>
      <c r="D15" s="959">
        <v>76</v>
      </c>
      <c r="E15" s="959">
        <v>38</v>
      </c>
      <c r="F15" s="959">
        <v>8</v>
      </c>
      <c r="G15" s="959">
        <v>6</v>
      </c>
      <c r="H15" s="959">
        <v>47</v>
      </c>
      <c r="I15" s="959">
        <v>29</v>
      </c>
      <c r="J15" s="959">
        <v>21</v>
      </c>
      <c r="K15" s="959">
        <v>3</v>
      </c>
      <c r="L15" s="959" t="s">
        <v>432</v>
      </c>
      <c r="M15" s="959" t="s">
        <v>432</v>
      </c>
      <c r="N15" s="959" t="s">
        <v>432</v>
      </c>
      <c r="O15" s="959" t="s">
        <v>432</v>
      </c>
      <c r="P15" s="959">
        <v>17581</v>
      </c>
      <c r="Q15" s="959">
        <v>20719</v>
      </c>
      <c r="R15" s="959">
        <v>52852</v>
      </c>
      <c r="S15" s="959">
        <v>32625</v>
      </c>
      <c r="T15" s="959">
        <v>19147</v>
      </c>
      <c r="U15" s="959">
        <v>29753</v>
      </c>
      <c r="V15" s="959">
        <v>29753</v>
      </c>
    </row>
    <row r="16" spans="1:22" ht="18" customHeight="1">
      <c r="A16" s="1002"/>
      <c r="B16" s="1006" t="s">
        <v>1290</v>
      </c>
      <c r="C16" s="959">
        <v>27</v>
      </c>
      <c r="D16" s="959">
        <v>273</v>
      </c>
      <c r="E16" s="959">
        <v>155</v>
      </c>
      <c r="F16" s="959">
        <v>3</v>
      </c>
      <c r="G16" s="959">
        <v>3</v>
      </c>
      <c r="H16" s="959">
        <v>177</v>
      </c>
      <c r="I16" s="959">
        <v>125</v>
      </c>
      <c r="J16" s="959">
        <v>93</v>
      </c>
      <c r="K16" s="959">
        <v>27</v>
      </c>
      <c r="L16" s="959" t="s">
        <v>432</v>
      </c>
      <c r="M16" s="959" t="s">
        <v>432</v>
      </c>
      <c r="N16" s="959">
        <v>3</v>
      </c>
      <c r="O16" s="959">
        <v>1</v>
      </c>
      <c r="P16" s="959">
        <v>90286</v>
      </c>
      <c r="Q16" s="959">
        <v>74463</v>
      </c>
      <c r="R16" s="959">
        <v>418068</v>
      </c>
      <c r="S16" s="959">
        <v>357428</v>
      </c>
      <c r="T16" s="959">
        <v>55640</v>
      </c>
      <c r="U16" s="959">
        <v>297788</v>
      </c>
      <c r="V16" s="959">
        <v>318098</v>
      </c>
    </row>
    <row r="17" spans="1:22" ht="18" customHeight="1">
      <c r="A17" s="1002"/>
      <c r="B17" s="1005" t="s">
        <v>1285</v>
      </c>
      <c r="C17" s="959">
        <v>7</v>
      </c>
      <c r="D17" s="959">
        <v>39</v>
      </c>
      <c r="E17" s="959">
        <v>31</v>
      </c>
      <c r="F17" s="959" t="s">
        <v>432</v>
      </c>
      <c r="G17" s="959" t="s">
        <v>432</v>
      </c>
      <c r="H17" s="959">
        <v>34</v>
      </c>
      <c r="I17" s="959">
        <v>27</v>
      </c>
      <c r="J17" s="959">
        <v>5</v>
      </c>
      <c r="K17" s="959">
        <v>4</v>
      </c>
      <c r="L17" s="959" t="s">
        <v>432</v>
      </c>
      <c r="M17" s="959" t="s">
        <v>432</v>
      </c>
      <c r="N17" s="959" t="s">
        <v>432</v>
      </c>
      <c r="O17" s="959" t="s">
        <v>432</v>
      </c>
      <c r="P17" s="959">
        <v>16634</v>
      </c>
      <c r="Q17" s="959">
        <v>48449</v>
      </c>
      <c r="R17" s="959">
        <v>88772</v>
      </c>
      <c r="S17" s="959">
        <v>88772</v>
      </c>
      <c r="T17" s="959" t="s">
        <v>432</v>
      </c>
      <c r="U17" s="959">
        <v>37336</v>
      </c>
      <c r="V17" s="959">
        <v>37336</v>
      </c>
    </row>
    <row r="18" spans="1:22" ht="18" customHeight="1">
      <c r="A18" s="1002"/>
      <c r="B18" s="1004" t="s">
        <v>1282</v>
      </c>
      <c r="C18" s="959">
        <v>15</v>
      </c>
      <c r="D18" s="959">
        <v>84</v>
      </c>
      <c r="E18" s="959">
        <v>61</v>
      </c>
      <c r="F18" s="959">
        <v>13</v>
      </c>
      <c r="G18" s="959">
        <v>10</v>
      </c>
      <c r="H18" s="959">
        <v>64</v>
      </c>
      <c r="I18" s="959">
        <v>47</v>
      </c>
      <c r="J18" s="959">
        <v>7</v>
      </c>
      <c r="K18" s="959">
        <v>4</v>
      </c>
      <c r="L18" s="959" t="s">
        <v>432</v>
      </c>
      <c r="M18" s="959" t="s">
        <v>432</v>
      </c>
      <c r="N18" s="959" t="s">
        <v>432</v>
      </c>
      <c r="O18" s="959" t="s">
        <v>432</v>
      </c>
      <c r="P18" s="959">
        <v>28749</v>
      </c>
      <c r="Q18" s="959">
        <v>141702</v>
      </c>
      <c r="R18" s="959">
        <v>267528</v>
      </c>
      <c r="S18" s="959">
        <v>256128</v>
      </c>
      <c r="T18" s="959">
        <v>6146</v>
      </c>
      <c r="U18" s="959">
        <v>110293</v>
      </c>
      <c r="V18" s="959">
        <v>117219</v>
      </c>
    </row>
    <row r="19" spans="1:22" ht="18" customHeight="1">
      <c r="A19" s="1002"/>
      <c r="B19" s="1003" t="s">
        <v>1278</v>
      </c>
      <c r="C19" s="959">
        <v>56</v>
      </c>
      <c r="D19" s="959">
        <v>302</v>
      </c>
      <c r="E19" s="959">
        <v>170</v>
      </c>
      <c r="F19" s="959">
        <v>17</v>
      </c>
      <c r="G19" s="959">
        <v>14</v>
      </c>
      <c r="H19" s="959">
        <v>209</v>
      </c>
      <c r="I19" s="959">
        <v>140</v>
      </c>
      <c r="J19" s="959">
        <v>76</v>
      </c>
      <c r="K19" s="959">
        <v>16</v>
      </c>
      <c r="L19" s="959" t="s">
        <v>432</v>
      </c>
      <c r="M19" s="959" t="s">
        <v>432</v>
      </c>
      <c r="N19" s="959">
        <v>5</v>
      </c>
      <c r="O19" s="959">
        <v>3</v>
      </c>
      <c r="P19" s="959">
        <v>99608</v>
      </c>
      <c r="Q19" s="959">
        <v>211222</v>
      </c>
      <c r="R19" s="959">
        <v>432506</v>
      </c>
      <c r="S19" s="959">
        <v>394747</v>
      </c>
      <c r="T19" s="959">
        <v>37399</v>
      </c>
      <c r="U19" s="959">
        <v>190148</v>
      </c>
      <c r="V19" s="959">
        <v>205535</v>
      </c>
    </row>
    <row r="20" spans="1:22" ht="18" customHeight="1">
      <c r="A20" s="1002"/>
      <c r="B20" s="992"/>
      <c r="C20" s="959"/>
      <c r="D20" s="959"/>
      <c r="E20" s="959"/>
      <c r="F20" s="959"/>
      <c r="G20" s="959"/>
      <c r="H20" s="959"/>
      <c r="I20" s="959"/>
      <c r="J20" s="959"/>
      <c r="K20" s="959"/>
      <c r="L20" s="959"/>
      <c r="M20" s="959"/>
      <c r="N20" s="959"/>
      <c r="O20" s="959"/>
      <c r="P20" s="959"/>
      <c r="Q20" s="959"/>
      <c r="R20" s="959"/>
      <c r="S20" s="959"/>
      <c r="T20" s="959"/>
      <c r="U20" s="959"/>
      <c r="V20" s="959"/>
    </row>
    <row r="21" spans="1:22" s="966" customFormat="1" ht="18" customHeight="1">
      <c r="A21" s="3343" t="s">
        <v>1267</v>
      </c>
      <c r="B21" s="3344"/>
      <c r="C21" s="968">
        <v>152</v>
      </c>
      <c r="D21" s="968">
        <v>993</v>
      </c>
      <c r="E21" s="968">
        <v>640</v>
      </c>
      <c r="F21" s="968">
        <v>68</v>
      </c>
      <c r="G21" s="968">
        <v>58</v>
      </c>
      <c r="H21" s="968">
        <v>678</v>
      </c>
      <c r="I21" s="968">
        <v>515</v>
      </c>
      <c r="J21" s="968">
        <v>244</v>
      </c>
      <c r="K21" s="968">
        <v>66</v>
      </c>
      <c r="L21" s="968">
        <v>3</v>
      </c>
      <c r="M21" s="968">
        <v>1</v>
      </c>
      <c r="N21" s="968">
        <v>12</v>
      </c>
      <c r="O21" s="968">
        <v>4</v>
      </c>
      <c r="P21" s="968">
        <v>309829</v>
      </c>
      <c r="Q21" s="968">
        <v>460053</v>
      </c>
      <c r="R21" s="968">
        <v>1033988</v>
      </c>
      <c r="S21" s="968">
        <v>881223</v>
      </c>
      <c r="T21" s="968">
        <v>90062</v>
      </c>
      <c r="U21" s="968">
        <v>536313</v>
      </c>
      <c r="V21" s="968">
        <v>531687</v>
      </c>
    </row>
    <row r="22" spans="1:22" ht="18" customHeight="1">
      <c r="A22" s="1001"/>
      <c r="B22" s="992" t="s">
        <v>1257</v>
      </c>
      <c r="C22" s="959">
        <v>1</v>
      </c>
      <c r="D22" s="959">
        <v>5</v>
      </c>
      <c r="E22" s="959">
        <v>2</v>
      </c>
      <c r="F22" s="959" t="s">
        <v>432</v>
      </c>
      <c r="G22" s="959" t="s">
        <v>432</v>
      </c>
      <c r="H22" s="959">
        <v>2</v>
      </c>
      <c r="I22" s="959">
        <v>2</v>
      </c>
      <c r="J22" s="959">
        <v>3</v>
      </c>
      <c r="K22" s="959" t="s">
        <v>432</v>
      </c>
      <c r="L22" s="959" t="s">
        <v>432</v>
      </c>
      <c r="M22" s="959" t="s">
        <v>432</v>
      </c>
      <c r="N22" s="959" t="s">
        <v>432</v>
      </c>
      <c r="O22" s="959" t="s">
        <v>432</v>
      </c>
      <c r="P22" s="959" t="s">
        <v>967</v>
      </c>
      <c r="Q22" s="959" t="s">
        <v>967</v>
      </c>
      <c r="R22" s="959" t="s">
        <v>967</v>
      </c>
      <c r="S22" s="959" t="s">
        <v>967</v>
      </c>
      <c r="T22" s="959" t="s">
        <v>432</v>
      </c>
      <c r="U22" s="959" t="s">
        <v>967</v>
      </c>
      <c r="V22" s="959" t="s">
        <v>967</v>
      </c>
    </row>
    <row r="23" spans="1:22" ht="18" customHeight="1">
      <c r="A23" s="1002"/>
      <c r="B23" s="1004" t="s">
        <v>1252</v>
      </c>
      <c r="C23" s="959">
        <v>5</v>
      </c>
      <c r="D23" s="959">
        <v>27</v>
      </c>
      <c r="E23" s="959">
        <v>9</v>
      </c>
      <c r="F23" s="959">
        <v>2</v>
      </c>
      <c r="G23" s="959">
        <v>2</v>
      </c>
      <c r="H23" s="959">
        <v>8</v>
      </c>
      <c r="I23" s="959">
        <v>6</v>
      </c>
      <c r="J23" s="959">
        <v>17</v>
      </c>
      <c r="K23" s="959">
        <v>1</v>
      </c>
      <c r="L23" s="959" t="s">
        <v>432</v>
      </c>
      <c r="M23" s="959" t="s">
        <v>432</v>
      </c>
      <c r="N23" s="959">
        <v>1</v>
      </c>
      <c r="O23" s="959">
        <v>1</v>
      </c>
      <c r="P23" s="959" t="s">
        <v>967</v>
      </c>
      <c r="Q23" s="959" t="s">
        <v>967</v>
      </c>
      <c r="R23" s="959" t="s">
        <v>967</v>
      </c>
      <c r="S23" s="959" t="s">
        <v>967</v>
      </c>
      <c r="T23" s="959" t="s">
        <v>967</v>
      </c>
      <c r="U23" s="959" t="s">
        <v>967</v>
      </c>
      <c r="V23" s="959" t="s">
        <v>967</v>
      </c>
    </row>
    <row r="24" spans="1:22" ht="18" customHeight="1">
      <c r="A24" s="1002"/>
      <c r="B24" s="1004" t="s">
        <v>1248</v>
      </c>
      <c r="C24" s="959">
        <v>120</v>
      </c>
      <c r="D24" s="959">
        <v>735</v>
      </c>
      <c r="E24" s="959">
        <v>470</v>
      </c>
      <c r="F24" s="959">
        <v>57</v>
      </c>
      <c r="G24" s="959">
        <v>48</v>
      </c>
      <c r="H24" s="959">
        <v>497</v>
      </c>
      <c r="I24" s="959">
        <v>374</v>
      </c>
      <c r="J24" s="959">
        <v>178</v>
      </c>
      <c r="K24" s="959">
        <v>47</v>
      </c>
      <c r="L24" s="959">
        <v>3</v>
      </c>
      <c r="M24" s="959">
        <v>1</v>
      </c>
      <c r="N24" s="959">
        <v>9</v>
      </c>
      <c r="O24" s="959">
        <v>3</v>
      </c>
      <c r="P24" s="959">
        <v>229438</v>
      </c>
      <c r="Q24" s="959">
        <v>332740</v>
      </c>
      <c r="R24" s="959">
        <v>770731</v>
      </c>
      <c r="S24" s="959">
        <v>689683</v>
      </c>
      <c r="T24" s="959">
        <v>73938</v>
      </c>
      <c r="U24" s="959">
        <v>405632</v>
      </c>
      <c r="V24" s="959">
        <v>405632</v>
      </c>
    </row>
    <row r="25" spans="1:22" ht="18" customHeight="1">
      <c r="A25" s="1002"/>
      <c r="B25" s="992" t="s">
        <v>1244</v>
      </c>
      <c r="C25" s="959">
        <v>26</v>
      </c>
      <c r="D25" s="959">
        <v>226</v>
      </c>
      <c r="E25" s="959">
        <v>159</v>
      </c>
      <c r="F25" s="959">
        <v>9</v>
      </c>
      <c r="G25" s="959">
        <v>8</v>
      </c>
      <c r="H25" s="959">
        <v>171</v>
      </c>
      <c r="I25" s="959">
        <v>133</v>
      </c>
      <c r="J25" s="959">
        <v>46</v>
      </c>
      <c r="K25" s="959">
        <v>18</v>
      </c>
      <c r="L25" s="959" t="s">
        <v>432</v>
      </c>
      <c r="M25" s="959" t="s">
        <v>432</v>
      </c>
      <c r="N25" s="959">
        <v>2</v>
      </c>
      <c r="O25" s="959" t="s">
        <v>432</v>
      </c>
      <c r="P25" s="959">
        <v>74260</v>
      </c>
      <c r="Q25" s="959">
        <v>125986</v>
      </c>
      <c r="R25" s="959">
        <v>253359</v>
      </c>
      <c r="S25" s="959">
        <v>183456</v>
      </c>
      <c r="T25" s="959">
        <v>14310</v>
      </c>
      <c r="U25" s="959">
        <v>122744</v>
      </c>
      <c r="V25" s="959">
        <v>118118</v>
      </c>
    </row>
    <row r="26" spans="1:22" ht="18" customHeight="1">
      <c r="A26" s="1002"/>
      <c r="B26" s="992"/>
      <c r="C26" s="959"/>
      <c r="D26" s="959"/>
      <c r="E26" s="959"/>
      <c r="F26" s="959"/>
      <c r="G26" s="959"/>
      <c r="H26" s="959"/>
      <c r="I26" s="959"/>
      <c r="J26" s="959"/>
      <c r="K26" s="959"/>
      <c r="L26" s="959"/>
      <c r="M26" s="959"/>
      <c r="N26" s="959"/>
      <c r="O26" s="959"/>
      <c r="P26" s="959"/>
      <c r="Q26" s="959"/>
      <c r="R26" s="959"/>
      <c r="S26" s="959"/>
      <c r="T26" s="959"/>
      <c r="U26" s="959"/>
      <c r="V26" s="959"/>
    </row>
    <row r="27" spans="1:22" s="966" customFormat="1" ht="18" customHeight="1">
      <c r="A27" s="3343" t="s">
        <v>1236</v>
      </c>
      <c r="B27" s="3344"/>
      <c r="C27" s="968">
        <v>156</v>
      </c>
      <c r="D27" s="968">
        <v>726</v>
      </c>
      <c r="E27" s="968">
        <v>391</v>
      </c>
      <c r="F27" s="968">
        <v>130</v>
      </c>
      <c r="G27" s="968">
        <v>100</v>
      </c>
      <c r="H27" s="968">
        <v>376</v>
      </c>
      <c r="I27" s="968">
        <v>247</v>
      </c>
      <c r="J27" s="968">
        <v>220</v>
      </c>
      <c r="K27" s="968">
        <v>44</v>
      </c>
      <c r="L27" s="968" t="s">
        <v>432</v>
      </c>
      <c r="M27" s="968" t="s">
        <v>432</v>
      </c>
      <c r="N27" s="968">
        <v>9</v>
      </c>
      <c r="O27" s="968">
        <v>7</v>
      </c>
      <c r="P27" s="968">
        <v>154736</v>
      </c>
      <c r="Q27" s="968">
        <v>384690</v>
      </c>
      <c r="R27" s="968">
        <v>767002</v>
      </c>
      <c r="S27" s="968">
        <v>711751</v>
      </c>
      <c r="T27" s="968">
        <v>40086</v>
      </c>
      <c r="U27" s="968">
        <v>347445</v>
      </c>
      <c r="V27" s="968">
        <v>354220</v>
      </c>
    </row>
    <row r="28" spans="1:22" ht="18" customHeight="1">
      <c r="A28" s="1002"/>
      <c r="B28" s="992" t="s">
        <v>1228</v>
      </c>
      <c r="C28" s="959">
        <v>10</v>
      </c>
      <c r="D28" s="959">
        <v>44</v>
      </c>
      <c r="E28" s="959">
        <v>27</v>
      </c>
      <c r="F28" s="959">
        <v>7</v>
      </c>
      <c r="G28" s="959">
        <v>4</v>
      </c>
      <c r="H28" s="959">
        <v>31</v>
      </c>
      <c r="I28" s="959">
        <v>20</v>
      </c>
      <c r="J28" s="959">
        <v>6</v>
      </c>
      <c r="K28" s="959">
        <v>3</v>
      </c>
      <c r="L28" s="959" t="s">
        <v>432</v>
      </c>
      <c r="M28" s="959" t="s">
        <v>432</v>
      </c>
      <c r="N28" s="959" t="s">
        <v>432</v>
      </c>
      <c r="O28" s="959" t="s">
        <v>432</v>
      </c>
      <c r="P28" s="959">
        <v>13243</v>
      </c>
      <c r="Q28" s="959">
        <v>18585</v>
      </c>
      <c r="R28" s="959">
        <v>37869</v>
      </c>
      <c r="S28" s="959">
        <v>27322</v>
      </c>
      <c r="T28" s="959">
        <v>10547</v>
      </c>
      <c r="U28" s="959">
        <v>17856</v>
      </c>
      <c r="V28" s="959">
        <v>17856</v>
      </c>
    </row>
    <row r="29" spans="1:22" ht="18" customHeight="1">
      <c r="A29" s="1002"/>
      <c r="B29" s="1003" t="s">
        <v>1219</v>
      </c>
      <c r="C29" s="959">
        <v>9</v>
      </c>
      <c r="D29" s="959">
        <v>50</v>
      </c>
      <c r="E29" s="959">
        <v>24</v>
      </c>
      <c r="F29" s="959">
        <v>7</v>
      </c>
      <c r="G29" s="959">
        <v>5</v>
      </c>
      <c r="H29" s="959">
        <v>24</v>
      </c>
      <c r="I29" s="959">
        <v>14</v>
      </c>
      <c r="J29" s="959">
        <v>19</v>
      </c>
      <c r="K29" s="959">
        <v>5</v>
      </c>
      <c r="L29" s="959" t="s">
        <v>432</v>
      </c>
      <c r="M29" s="959" t="s">
        <v>432</v>
      </c>
      <c r="N29" s="959">
        <v>1</v>
      </c>
      <c r="O29" s="959">
        <v>1</v>
      </c>
      <c r="P29" s="959">
        <v>6709</v>
      </c>
      <c r="Q29" s="959">
        <v>11278</v>
      </c>
      <c r="R29" s="959">
        <v>23310</v>
      </c>
      <c r="S29" s="959">
        <v>19150</v>
      </c>
      <c r="T29" s="959">
        <v>4160</v>
      </c>
      <c r="U29" s="959">
        <v>11141</v>
      </c>
      <c r="V29" s="959">
        <v>11141</v>
      </c>
    </row>
    <row r="30" spans="1:22" ht="18" customHeight="1">
      <c r="A30" s="1001"/>
      <c r="B30" s="992" t="s">
        <v>1214</v>
      </c>
      <c r="C30" s="959">
        <v>25</v>
      </c>
      <c r="D30" s="959">
        <v>224</v>
      </c>
      <c r="E30" s="959">
        <v>123</v>
      </c>
      <c r="F30" s="959">
        <v>23</v>
      </c>
      <c r="G30" s="959">
        <v>18</v>
      </c>
      <c r="H30" s="959">
        <v>114</v>
      </c>
      <c r="I30" s="959">
        <v>86</v>
      </c>
      <c r="J30" s="959">
        <v>87</v>
      </c>
      <c r="K30" s="959">
        <v>19</v>
      </c>
      <c r="L30" s="959" t="s">
        <v>432</v>
      </c>
      <c r="M30" s="959" t="s">
        <v>432</v>
      </c>
      <c r="N30" s="959" t="s">
        <v>432</v>
      </c>
      <c r="O30" s="959" t="s">
        <v>432</v>
      </c>
      <c r="P30" s="959">
        <v>66597</v>
      </c>
      <c r="Q30" s="959">
        <v>177536</v>
      </c>
      <c r="R30" s="959">
        <v>278523</v>
      </c>
      <c r="S30" s="959">
        <v>263137</v>
      </c>
      <c r="T30" s="959">
        <v>5595</v>
      </c>
      <c r="U30" s="959">
        <v>86830</v>
      </c>
      <c r="V30" s="959">
        <v>93607</v>
      </c>
    </row>
    <row r="31" spans="1:22" ht="18" customHeight="1">
      <c r="A31" s="1002"/>
      <c r="B31" s="992" t="s">
        <v>1206</v>
      </c>
      <c r="C31" s="959">
        <v>33</v>
      </c>
      <c r="D31" s="959">
        <v>104</v>
      </c>
      <c r="E31" s="959">
        <v>57</v>
      </c>
      <c r="F31" s="959">
        <v>29</v>
      </c>
      <c r="G31" s="959">
        <v>24</v>
      </c>
      <c r="H31" s="959">
        <v>49</v>
      </c>
      <c r="I31" s="959">
        <v>28</v>
      </c>
      <c r="J31" s="959">
        <v>26</v>
      </c>
      <c r="K31" s="959">
        <v>5</v>
      </c>
      <c r="L31" s="959" t="s">
        <v>432</v>
      </c>
      <c r="M31" s="959" t="s">
        <v>432</v>
      </c>
      <c r="N31" s="959">
        <v>2</v>
      </c>
      <c r="O31" s="959">
        <v>2</v>
      </c>
      <c r="P31" s="959">
        <v>13918</v>
      </c>
      <c r="Q31" s="959">
        <v>65849</v>
      </c>
      <c r="R31" s="959">
        <v>97335</v>
      </c>
      <c r="S31" s="959">
        <v>88441</v>
      </c>
      <c r="T31" s="959">
        <v>8894</v>
      </c>
      <c r="U31" s="959">
        <v>29187</v>
      </c>
      <c r="V31" s="959">
        <v>29187</v>
      </c>
    </row>
    <row r="32" spans="1:22" ht="18" customHeight="1">
      <c r="A32" s="1002"/>
      <c r="B32" s="998" t="s">
        <v>1202</v>
      </c>
      <c r="C32" s="959">
        <v>63</v>
      </c>
      <c r="D32" s="959">
        <v>230</v>
      </c>
      <c r="E32" s="959">
        <v>121</v>
      </c>
      <c r="F32" s="959">
        <v>48</v>
      </c>
      <c r="G32" s="959">
        <v>37</v>
      </c>
      <c r="H32" s="959">
        <v>118</v>
      </c>
      <c r="I32" s="959">
        <v>73</v>
      </c>
      <c r="J32" s="959">
        <v>64</v>
      </c>
      <c r="K32" s="959">
        <v>11</v>
      </c>
      <c r="L32" s="959" t="s">
        <v>432</v>
      </c>
      <c r="M32" s="959" t="s">
        <v>432</v>
      </c>
      <c r="N32" s="959">
        <v>6</v>
      </c>
      <c r="O32" s="959">
        <v>4</v>
      </c>
      <c r="P32" s="959">
        <v>40355</v>
      </c>
      <c r="Q32" s="959">
        <v>69458</v>
      </c>
      <c r="R32" s="959">
        <v>214120</v>
      </c>
      <c r="S32" s="959">
        <v>198336</v>
      </c>
      <c r="T32" s="959">
        <v>10410</v>
      </c>
      <c r="U32" s="959">
        <v>133948</v>
      </c>
      <c r="V32" s="959">
        <v>133948</v>
      </c>
    </row>
    <row r="33" spans="1:22" ht="18" customHeight="1">
      <c r="A33" s="1002"/>
      <c r="B33" s="992" t="s">
        <v>1715</v>
      </c>
      <c r="C33" s="959">
        <v>16</v>
      </c>
      <c r="D33" s="959">
        <v>74</v>
      </c>
      <c r="E33" s="959">
        <v>39</v>
      </c>
      <c r="F33" s="959">
        <v>16</v>
      </c>
      <c r="G33" s="959">
        <v>12</v>
      </c>
      <c r="H33" s="959">
        <v>40</v>
      </c>
      <c r="I33" s="959">
        <v>26</v>
      </c>
      <c r="J33" s="959">
        <v>18</v>
      </c>
      <c r="K33" s="959">
        <v>1</v>
      </c>
      <c r="L33" s="959" t="s">
        <v>432</v>
      </c>
      <c r="M33" s="959" t="s">
        <v>432</v>
      </c>
      <c r="N33" s="959" t="s">
        <v>432</v>
      </c>
      <c r="O33" s="959" t="s">
        <v>432</v>
      </c>
      <c r="P33" s="959">
        <v>13914</v>
      </c>
      <c r="Q33" s="959">
        <v>41984</v>
      </c>
      <c r="R33" s="959">
        <v>115845</v>
      </c>
      <c r="S33" s="959">
        <v>115365</v>
      </c>
      <c r="T33" s="959">
        <v>480</v>
      </c>
      <c r="U33" s="959">
        <v>68483</v>
      </c>
      <c r="V33" s="959">
        <v>68481</v>
      </c>
    </row>
    <row r="34" spans="1:22" ht="18" customHeight="1">
      <c r="A34" s="1002"/>
      <c r="B34" s="992"/>
      <c r="C34" s="959"/>
      <c r="D34" s="959"/>
      <c r="E34" s="959"/>
      <c r="F34" s="959"/>
      <c r="G34" s="959"/>
      <c r="H34" s="959"/>
      <c r="I34" s="959"/>
      <c r="J34" s="959"/>
      <c r="K34" s="959"/>
      <c r="L34" s="959"/>
      <c r="M34" s="959"/>
      <c r="N34" s="959"/>
      <c r="O34" s="959"/>
      <c r="P34" s="959"/>
      <c r="Q34" s="959"/>
      <c r="R34" s="959"/>
      <c r="S34" s="959"/>
      <c r="T34" s="959"/>
      <c r="U34" s="959"/>
      <c r="V34" s="959"/>
    </row>
    <row r="35" spans="1:22" s="966" customFormat="1" ht="18" customHeight="1">
      <c r="A35" s="3343" t="s">
        <v>1186</v>
      </c>
      <c r="B35" s="3344"/>
      <c r="C35" s="968">
        <v>22</v>
      </c>
      <c r="D35" s="968">
        <v>134</v>
      </c>
      <c r="E35" s="968">
        <v>105</v>
      </c>
      <c r="F35" s="968">
        <v>11</v>
      </c>
      <c r="G35" s="968">
        <v>10</v>
      </c>
      <c r="H35" s="968">
        <v>106</v>
      </c>
      <c r="I35" s="968">
        <v>82</v>
      </c>
      <c r="J35" s="968">
        <v>15</v>
      </c>
      <c r="K35" s="968">
        <v>13</v>
      </c>
      <c r="L35" s="968">
        <v>2</v>
      </c>
      <c r="M35" s="968" t="s">
        <v>432</v>
      </c>
      <c r="N35" s="968">
        <v>3</v>
      </c>
      <c r="O35" s="968">
        <v>1</v>
      </c>
      <c r="P35" s="968">
        <v>52915</v>
      </c>
      <c r="Q35" s="968">
        <v>340740</v>
      </c>
      <c r="R35" s="968">
        <v>494729</v>
      </c>
      <c r="S35" s="968">
        <v>480483</v>
      </c>
      <c r="T35" s="968">
        <v>14246</v>
      </c>
      <c r="U35" s="968">
        <v>142832</v>
      </c>
      <c r="V35" s="968">
        <v>142832</v>
      </c>
    </row>
    <row r="36" spans="1:22" ht="18" customHeight="1">
      <c r="A36" s="1002"/>
      <c r="B36" s="992" t="s">
        <v>1176</v>
      </c>
      <c r="C36" s="959">
        <v>15</v>
      </c>
      <c r="D36" s="959">
        <v>57</v>
      </c>
      <c r="E36" s="959">
        <v>38</v>
      </c>
      <c r="F36" s="959">
        <v>9</v>
      </c>
      <c r="G36" s="959">
        <v>8</v>
      </c>
      <c r="H36" s="959">
        <v>40</v>
      </c>
      <c r="I36" s="959">
        <v>25</v>
      </c>
      <c r="J36" s="959">
        <v>6</v>
      </c>
      <c r="K36" s="959">
        <v>5</v>
      </c>
      <c r="L36" s="959">
        <v>2</v>
      </c>
      <c r="M36" s="959" t="s">
        <v>432</v>
      </c>
      <c r="N36" s="959">
        <v>2</v>
      </c>
      <c r="O36" s="959" t="s">
        <v>432</v>
      </c>
      <c r="P36" s="959">
        <v>7013</v>
      </c>
      <c r="Q36" s="959">
        <v>8898</v>
      </c>
      <c r="R36" s="959">
        <v>32027</v>
      </c>
      <c r="S36" s="959">
        <v>18161</v>
      </c>
      <c r="T36" s="959">
        <v>13866</v>
      </c>
      <c r="U36" s="959">
        <v>21505</v>
      </c>
      <c r="V36" s="959">
        <v>21505</v>
      </c>
    </row>
    <row r="37" spans="1:22" ht="18" customHeight="1">
      <c r="A37" s="1002"/>
      <c r="B37" s="992" t="s">
        <v>1171</v>
      </c>
      <c r="C37" s="959">
        <v>3</v>
      </c>
      <c r="D37" s="959">
        <v>51</v>
      </c>
      <c r="E37" s="959">
        <v>44</v>
      </c>
      <c r="F37" s="959" t="s">
        <v>432</v>
      </c>
      <c r="G37" s="959" t="s">
        <v>432</v>
      </c>
      <c r="H37" s="959">
        <v>47</v>
      </c>
      <c r="I37" s="959">
        <v>41</v>
      </c>
      <c r="J37" s="959">
        <v>4</v>
      </c>
      <c r="K37" s="959">
        <v>3</v>
      </c>
      <c r="L37" s="959" t="s">
        <v>432</v>
      </c>
      <c r="M37" s="959" t="s">
        <v>432</v>
      </c>
      <c r="N37" s="959" t="s">
        <v>432</v>
      </c>
      <c r="O37" s="959" t="s">
        <v>432</v>
      </c>
      <c r="P37" s="959">
        <v>32556</v>
      </c>
      <c r="Q37" s="959">
        <v>326156</v>
      </c>
      <c r="R37" s="959">
        <v>439865</v>
      </c>
      <c r="S37" s="959">
        <v>439865</v>
      </c>
      <c r="T37" s="959" t="s">
        <v>432</v>
      </c>
      <c r="U37" s="959">
        <v>105287</v>
      </c>
      <c r="V37" s="959">
        <v>105287</v>
      </c>
    </row>
    <row r="38" spans="1:22" ht="18" customHeight="1">
      <c r="A38" s="1001"/>
      <c r="B38" s="992" t="s">
        <v>1163</v>
      </c>
      <c r="C38" s="959">
        <v>2</v>
      </c>
      <c r="D38" s="959">
        <v>24</v>
      </c>
      <c r="E38" s="959">
        <v>21</v>
      </c>
      <c r="F38" s="959" t="s">
        <v>432</v>
      </c>
      <c r="G38" s="959" t="s">
        <v>432</v>
      </c>
      <c r="H38" s="959">
        <v>19</v>
      </c>
      <c r="I38" s="959">
        <v>16</v>
      </c>
      <c r="J38" s="959">
        <v>5</v>
      </c>
      <c r="K38" s="959">
        <v>5</v>
      </c>
      <c r="L38" s="959" t="s">
        <v>432</v>
      </c>
      <c r="M38" s="959" t="s">
        <v>432</v>
      </c>
      <c r="N38" s="959" t="s">
        <v>432</v>
      </c>
      <c r="O38" s="959" t="s">
        <v>432</v>
      </c>
      <c r="P38" s="959" t="s">
        <v>967</v>
      </c>
      <c r="Q38" s="959" t="s">
        <v>967</v>
      </c>
      <c r="R38" s="959" t="s">
        <v>967</v>
      </c>
      <c r="S38" s="959" t="s">
        <v>967</v>
      </c>
      <c r="T38" s="959" t="s">
        <v>967</v>
      </c>
      <c r="U38" s="959" t="s">
        <v>967</v>
      </c>
      <c r="V38" s="959" t="s">
        <v>967</v>
      </c>
    </row>
    <row r="39" spans="1:22" ht="18" customHeight="1">
      <c r="A39" s="1001"/>
      <c r="B39" s="992" t="s">
        <v>1144</v>
      </c>
      <c r="C39" s="959">
        <v>1</v>
      </c>
      <c r="D39" s="959">
        <v>1</v>
      </c>
      <c r="E39" s="959">
        <v>1</v>
      </c>
      <c r="F39" s="959">
        <v>1</v>
      </c>
      <c r="G39" s="959">
        <v>1</v>
      </c>
      <c r="H39" s="959" t="s">
        <v>432</v>
      </c>
      <c r="I39" s="959" t="s">
        <v>432</v>
      </c>
      <c r="J39" s="959" t="s">
        <v>432</v>
      </c>
      <c r="K39" s="959" t="s">
        <v>432</v>
      </c>
      <c r="L39" s="959" t="s">
        <v>432</v>
      </c>
      <c r="M39" s="959" t="s">
        <v>432</v>
      </c>
      <c r="N39" s="959">
        <v>1</v>
      </c>
      <c r="O39" s="959">
        <v>1</v>
      </c>
      <c r="P39" s="959" t="s">
        <v>967</v>
      </c>
      <c r="Q39" s="959" t="s">
        <v>967</v>
      </c>
      <c r="R39" s="959" t="s">
        <v>967</v>
      </c>
      <c r="S39" s="959" t="s">
        <v>967</v>
      </c>
      <c r="T39" s="959" t="s">
        <v>967</v>
      </c>
      <c r="U39" s="959" t="s">
        <v>967</v>
      </c>
      <c r="V39" s="959" t="s">
        <v>967</v>
      </c>
    </row>
    <row r="40" spans="1:22" ht="18" customHeight="1">
      <c r="A40" s="1000"/>
      <c r="B40" s="999" t="s">
        <v>1140</v>
      </c>
      <c r="C40" s="956">
        <v>1</v>
      </c>
      <c r="D40" s="956">
        <v>1</v>
      </c>
      <c r="E40" s="956">
        <v>1</v>
      </c>
      <c r="F40" s="956">
        <v>1</v>
      </c>
      <c r="G40" s="956">
        <v>1</v>
      </c>
      <c r="H40" s="956" t="s">
        <v>432</v>
      </c>
      <c r="I40" s="956" t="s">
        <v>432</v>
      </c>
      <c r="J40" s="956" t="s">
        <v>432</v>
      </c>
      <c r="K40" s="956" t="s">
        <v>432</v>
      </c>
      <c r="L40" s="956" t="s">
        <v>432</v>
      </c>
      <c r="M40" s="956" t="s">
        <v>432</v>
      </c>
      <c r="N40" s="956" t="s">
        <v>432</v>
      </c>
      <c r="O40" s="956" t="s">
        <v>432</v>
      </c>
      <c r="P40" s="956" t="s">
        <v>432</v>
      </c>
      <c r="Q40" s="956" t="s">
        <v>432</v>
      </c>
      <c r="R40" s="956" t="s">
        <v>432</v>
      </c>
      <c r="S40" s="956" t="s">
        <v>432</v>
      </c>
      <c r="T40" s="956" t="s">
        <v>432</v>
      </c>
      <c r="U40" s="956" t="s">
        <v>432</v>
      </c>
      <c r="V40" s="956" t="s">
        <v>432</v>
      </c>
    </row>
    <row r="41" spans="1:22" s="532" customFormat="1" ht="15" customHeight="1">
      <c r="A41" s="953" t="s">
        <v>1686</v>
      </c>
      <c r="B41" s="955"/>
      <c r="C41" s="954"/>
      <c r="D41" s="954"/>
      <c r="E41" s="954"/>
      <c r="F41" s="954"/>
      <c r="G41" s="954"/>
      <c r="H41" s="954"/>
      <c r="I41" s="954"/>
      <c r="J41" s="954"/>
      <c r="K41" s="954"/>
      <c r="L41" s="954"/>
      <c r="M41" s="954"/>
      <c r="N41" s="954"/>
      <c r="O41" s="954"/>
      <c r="P41" s="954"/>
      <c r="Q41" s="954"/>
      <c r="R41" s="954"/>
      <c r="S41" s="954"/>
      <c r="T41" s="954"/>
      <c r="U41" s="954"/>
      <c r="V41" s="954"/>
    </row>
    <row r="42" spans="1:22" s="360" customFormat="1" ht="15" customHeight="1">
      <c r="A42" s="953" t="s">
        <v>1685</v>
      </c>
      <c r="B42" s="952"/>
      <c r="V42" s="493"/>
    </row>
    <row r="43" spans="1:22" s="360" customFormat="1" ht="15" customHeight="1">
      <c r="A43" s="953" t="s">
        <v>1684</v>
      </c>
      <c r="B43" s="952"/>
    </row>
  </sheetData>
  <mergeCells count="28">
    <mergeCell ref="A1:D1"/>
    <mergeCell ref="A2:D2"/>
    <mergeCell ref="A3:V3"/>
    <mergeCell ref="A5:B5"/>
    <mergeCell ref="A6:B11"/>
    <mergeCell ref="C6:C11"/>
    <mergeCell ref="D6:O6"/>
    <mergeCell ref="P6:P10"/>
    <mergeCell ref="Q6:Q10"/>
    <mergeCell ref="R6:T6"/>
    <mergeCell ref="U6:U10"/>
    <mergeCell ref="V6:V10"/>
    <mergeCell ref="N7:O10"/>
    <mergeCell ref="R7:R10"/>
    <mergeCell ref="S8:S11"/>
    <mergeCell ref="T8:T11"/>
    <mergeCell ref="A27:B27"/>
    <mergeCell ref="A35:B35"/>
    <mergeCell ref="H8:M8"/>
    <mergeCell ref="H9:K9"/>
    <mergeCell ref="L9:M10"/>
    <mergeCell ref="H10:I10"/>
    <mergeCell ref="J10:K10"/>
    <mergeCell ref="F8:G10"/>
    <mergeCell ref="D7:E10"/>
    <mergeCell ref="F7:M7"/>
    <mergeCell ref="A21:B21"/>
    <mergeCell ref="A13:B13"/>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zoomScale="85" zoomScaleNormal="85" zoomScaleSheetLayoutView="85" workbookViewId="0">
      <selection activeCell="F7" sqref="F7:M7"/>
    </sheetView>
  </sheetViews>
  <sheetFormatPr defaultColWidth="8.75" defaultRowHeight="14.25"/>
  <cols>
    <col min="1" max="1" width="2.375" style="951" customWidth="1"/>
    <col min="2" max="2" width="30.625" style="950" customWidth="1"/>
    <col min="3" max="3" width="6.625" style="364" customWidth="1"/>
    <col min="4" max="5" width="7.625" style="364" customWidth="1"/>
    <col min="6" max="15" width="6.625" style="364" customWidth="1"/>
    <col min="16" max="22" width="10.625" style="364" customWidth="1"/>
    <col min="23" max="16384" width="8.75" style="364"/>
  </cols>
  <sheetData>
    <row r="1" spans="1:22"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row>
    <row r="2" spans="1:22"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row>
    <row r="3" spans="1:22" s="389" customFormat="1" ht="26.1" customHeight="1">
      <c r="A3" s="3128" t="s">
        <v>1723</v>
      </c>
      <c r="B3" s="3128"/>
      <c r="C3" s="3128"/>
      <c r="D3" s="3128"/>
      <c r="E3" s="3128"/>
      <c r="F3" s="3128"/>
      <c r="G3" s="3128"/>
      <c r="H3" s="3128"/>
      <c r="I3" s="3128"/>
      <c r="J3" s="3128"/>
      <c r="K3" s="3128"/>
      <c r="L3" s="3128"/>
      <c r="M3" s="3128"/>
      <c r="N3" s="3128"/>
      <c r="O3" s="3128"/>
      <c r="P3" s="3128"/>
      <c r="Q3" s="3128"/>
      <c r="R3" s="3128"/>
      <c r="S3" s="3128"/>
      <c r="T3" s="3128"/>
      <c r="U3" s="3128"/>
      <c r="V3" s="3128"/>
    </row>
    <row r="4" spans="1:22" s="376" customFormat="1" ht="15" customHeight="1">
      <c r="A4" s="987"/>
      <c r="B4" s="987"/>
      <c r="C4" s="987"/>
      <c r="D4" s="987"/>
      <c r="E4" s="987"/>
      <c r="F4" s="987"/>
      <c r="G4" s="987"/>
      <c r="H4" s="987"/>
      <c r="I4" s="987"/>
      <c r="J4" s="987"/>
      <c r="K4" s="987"/>
      <c r="L4" s="987"/>
      <c r="M4" s="987"/>
      <c r="N4" s="987"/>
      <c r="O4" s="987"/>
      <c r="P4" s="987"/>
      <c r="Q4" s="987"/>
      <c r="R4" s="987"/>
      <c r="S4" s="987"/>
      <c r="T4" s="987"/>
      <c r="U4" s="987"/>
      <c r="V4" s="987"/>
    </row>
    <row r="5" spans="1:22" s="360" customFormat="1" ht="15" customHeight="1" thickBot="1">
      <c r="A5" s="3324"/>
      <c r="B5" s="3324"/>
      <c r="D5" s="386"/>
      <c r="E5" s="386"/>
      <c r="F5" s="386"/>
      <c r="G5" s="386"/>
      <c r="H5" s="386"/>
      <c r="I5" s="386"/>
      <c r="J5" s="386"/>
      <c r="K5" s="385"/>
      <c r="L5" s="385"/>
      <c r="M5" s="385"/>
      <c r="N5" s="386"/>
      <c r="O5" s="386"/>
      <c r="U5" s="89"/>
      <c r="V5" s="986" t="s">
        <v>1710</v>
      </c>
    </row>
    <row r="6" spans="1:22" s="92" customFormat="1" ht="18" customHeight="1" thickTop="1">
      <c r="A6" s="3182" t="s">
        <v>1709</v>
      </c>
      <c r="B6" s="3312"/>
      <c r="C6" s="3325" t="s">
        <v>1708</v>
      </c>
      <c r="D6" s="3297" t="s">
        <v>1707</v>
      </c>
      <c r="E6" s="3298"/>
      <c r="F6" s="3298"/>
      <c r="G6" s="3298"/>
      <c r="H6" s="3298"/>
      <c r="I6" s="3298"/>
      <c r="J6" s="3298"/>
      <c r="K6" s="3298"/>
      <c r="L6" s="3298"/>
      <c r="M6" s="3298"/>
      <c r="N6" s="3298"/>
      <c r="O6" s="3299"/>
      <c r="P6" s="3333" t="s">
        <v>1706</v>
      </c>
      <c r="Q6" s="3333" t="s">
        <v>1705</v>
      </c>
      <c r="R6" s="3334" t="s">
        <v>1704</v>
      </c>
      <c r="S6" s="3335"/>
      <c r="T6" s="3336"/>
      <c r="U6" s="3337" t="s">
        <v>1703</v>
      </c>
      <c r="V6" s="3339" t="s">
        <v>1702</v>
      </c>
    </row>
    <row r="7" spans="1:22" s="92" customFormat="1" ht="18" customHeight="1">
      <c r="A7" s="3183"/>
      <c r="B7" s="3313"/>
      <c r="C7" s="3326"/>
      <c r="D7" s="3199" t="s">
        <v>1701</v>
      </c>
      <c r="E7" s="3319"/>
      <c r="F7" s="3298"/>
      <c r="G7" s="3298"/>
      <c r="H7" s="3298"/>
      <c r="I7" s="3298"/>
      <c r="J7" s="3298"/>
      <c r="K7" s="3298"/>
      <c r="L7" s="3298"/>
      <c r="M7" s="3298"/>
      <c r="N7" s="3199" t="s">
        <v>1700</v>
      </c>
      <c r="O7" s="3302"/>
      <c r="P7" s="3326"/>
      <c r="Q7" s="3316"/>
      <c r="R7" s="3309" t="s">
        <v>1699</v>
      </c>
      <c r="S7" s="985"/>
      <c r="T7" s="984"/>
      <c r="U7" s="3338"/>
      <c r="V7" s="3307"/>
    </row>
    <row r="8" spans="1:22" s="92" customFormat="1" ht="18" customHeight="1">
      <c r="A8" s="3183"/>
      <c r="B8" s="3313"/>
      <c r="C8" s="3326"/>
      <c r="D8" s="3199"/>
      <c r="E8" s="3302"/>
      <c r="F8" s="3305" t="s">
        <v>1698</v>
      </c>
      <c r="G8" s="3306"/>
      <c r="H8" s="3309" t="s">
        <v>1697</v>
      </c>
      <c r="I8" s="3310"/>
      <c r="J8" s="3310"/>
      <c r="K8" s="3310"/>
      <c r="L8" s="3310"/>
      <c r="M8" s="3311"/>
      <c r="N8" s="3199"/>
      <c r="O8" s="3302"/>
      <c r="P8" s="3326"/>
      <c r="Q8" s="3316"/>
      <c r="R8" s="3340"/>
      <c r="S8" s="3315" t="s">
        <v>1696</v>
      </c>
      <c r="T8" s="3315" t="s">
        <v>1695</v>
      </c>
      <c r="U8" s="3338"/>
      <c r="V8" s="3307"/>
    </row>
    <row r="9" spans="1:22" s="92" customFormat="1" ht="18" customHeight="1">
      <c r="A9" s="3183"/>
      <c r="B9" s="3313"/>
      <c r="C9" s="3326"/>
      <c r="D9" s="3199"/>
      <c r="E9" s="3302"/>
      <c r="F9" s="3307"/>
      <c r="G9" s="3308"/>
      <c r="H9" s="3328" t="s">
        <v>1694</v>
      </c>
      <c r="I9" s="3329"/>
      <c r="J9" s="3329"/>
      <c r="K9" s="3330"/>
      <c r="L9" s="3305" t="s">
        <v>1693</v>
      </c>
      <c r="M9" s="3331"/>
      <c r="N9" s="3199"/>
      <c r="O9" s="3302"/>
      <c r="P9" s="3326"/>
      <c r="Q9" s="3316"/>
      <c r="R9" s="3340"/>
      <c r="S9" s="3316"/>
      <c r="T9" s="3316"/>
      <c r="U9" s="3338"/>
      <c r="V9" s="3307"/>
    </row>
    <row r="10" spans="1:22" s="92" customFormat="1" ht="18" customHeight="1">
      <c r="A10" s="3183"/>
      <c r="B10" s="3313"/>
      <c r="C10" s="3326"/>
      <c r="D10" s="3199"/>
      <c r="E10" s="3302"/>
      <c r="F10" s="3307"/>
      <c r="G10" s="3308"/>
      <c r="H10" s="3322" t="s">
        <v>1692</v>
      </c>
      <c r="I10" s="3323"/>
      <c r="J10" s="3303" t="s">
        <v>1691</v>
      </c>
      <c r="K10" s="3304"/>
      <c r="L10" s="3332"/>
      <c r="M10" s="3304"/>
      <c r="N10" s="3199"/>
      <c r="O10" s="3302"/>
      <c r="P10" s="3326"/>
      <c r="Q10" s="3316"/>
      <c r="R10" s="3340"/>
      <c r="S10" s="3316"/>
      <c r="T10" s="3316"/>
      <c r="U10" s="3338"/>
      <c r="V10" s="3307"/>
    </row>
    <row r="11" spans="1:22" s="92" customFormat="1" ht="18" customHeight="1">
      <c r="A11" s="3184"/>
      <c r="B11" s="3314"/>
      <c r="C11" s="3327"/>
      <c r="D11" s="983"/>
      <c r="E11" s="980" t="s">
        <v>1690</v>
      </c>
      <c r="F11" s="982"/>
      <c r="G11" s="980" t="s">
        <v>1690</v>
      </c>
      <c r="H11" s="982"/>
      <c r="I11" s="980" t="s">
        <v>1690</v>
      </c>
      <c r="J11" s="982"/>
      <c r="K11" s="980" t="s">
        <v>1690</v>
      </c>
      <c r="L11" s="982"/>
      <c r="M11" s="980" t="s">
        <v>1690</v>
      </c>
      <c r="N11" s="981"/>
      <c r="O11" s="980" t="s">
        <v>1690</v>
      </c>
      <c r="P11" s="105"/>
      <c r="Q11" s="979"/>
      <c r="R11" s="349"/>
      <c r="S11" s="3317"/>
      <c r="T11" s="3317"/>
      <c r="U11" s="105"/>
      <c r="V11" s="349"/>
    </row>
    <row r="12" spans="1:22" s="973" customFormat="1" ht="18" customHeight="1">
      <c r="A12" s="978"/>
      <c r="B12" s="977"/>
      <c r="C12" s="976"/>
      <c r="D12" s="975" t="s">
        <v>1088</v>
      </c>
      <c r="E12" s="975" t="s">
        <v>1088</v>
      </c>
      <c r="F12" s="975" t="s">
        <v>1088</v>
      </c>
      <c r="G12" s="975" t="s">
        <v>1088</v>
      </c>
      <c r="H12" s="975" t="s">
        <v>1088</v>
      </c>
      <c r="I12" s="975" t="s">
        <v>1088</v>
      </c>
      <c r="J12" s="975" t="s">
        <v>1088</v>
      </c>
      <c r="K12" s="975" t="s">
        <v>1088</v>
      </c>
      <c r="L12" s="975" t="s">
        <v>1088</v>
      </c>
      <c r="M12" s="975" t="s">
        <v>1088</v>
      </c>
      <c r="N12" s="975" t="s">
        <v>1088</v>
      </c>
      <c r="O12" s="975" t="s">
        <v>1088</v>
      </c>
      <c r="P12" s="974" t="s">
        <v>672</v>
      </c>
      <c r="Q12" s="974" t="s">
        <v>672</v>
      </c>
      <c r="R12" s="974" t="s">
        <v>672</v>
      </c>
      <c r="S12" s="974" t="s">
        <v>672</v>
      </c>
      <c r="T12" s="974" t="s">
        <v>672</v>
      </c>
      <c r="U12" s="974" t="s">
        <v>672</v>
      </c>
      <c r="V12" s="974" t="s">
        <v>672</v>
      </c>
    </row>
    <row r="13" spans="1:22" s="966" customFormat="1" ht="18" customHeight="1">
      <c r="A13" s="3343" t="s">
        <v>1417</v>
      </c>
      <c r="B13" s="3344"/>
      <c r="C13" s="968">
        <v>28</v>
      </c>
      <c r="D13" s="968">
        <v>106</v>
      </c>
      <c r="E13" s="968">
        <v>77</v>
      </c>
      <c r="F13" s="968">
        <v>16</v>
      </c>
      <c r="G13" s="968">
        <v>13</v>
      </c>
      <c r="H13" s="968">
        <v>80</v>
      </c>
      <c r="I13" s="968">
        <v>62</v>
      </c>
      <c r="J13" s="968">
        <v>10</v>
      </c>
      <c r="K13" s="968">
        <v>2</v>
      </c>
      <c r="L13" s="968" t="s">
        <v>432</v>
      </c>
      <c r="M13" s="968" t="s">
        <v>432</v>
      </c>
      <c r="N13" s="968" t="s">
        <v>432</v>
      </c>
      <c r="O13" s="968" t="s">
        <v>432</v>
      </c>
      <c r="P13" s="968">
        <v>27884</v>
      </c>
      <c r="Q13" s="968">
        <v>30484</v>
      </c>
      <c r="R13" s="968">
        <v>86147</v>
      </c>
      <c r="S13" s="968">
        <v>51475</v>
      </c>
      <c r="T13" s="968">
        <v>34572</v>
      </c>
      <c r="U13" s="968">
        <v>51584</v>
      </c>
      <c r="V13" s="968">
        <v>51584</v>
      </c>
    </row>
    <row r="14" spans="1:22" ht="18" customHeight="1">
      <c r="A14" s="1002"/>
      <c r="B14" s="992" t="s">
        <v>1390</v>
      </c>
      <c r="C14" s="959">
        <v>3</v>
      </c>
      <c r="D14" s="959">
        <v>31</v>
      </c>
      <c r="E14" s="959">
        <v>25</v>
      </c>
      <c r="F14" s="959">
        <v>1</v>
      </c>
      <c r="G14" s="959">
        <v>1</v>
      </c>
      <c r="H14" s="959">
        <v>28</v>
      </c>
      <c r="I14" s="959">
        <v>24</v>
      </c>
      <c r="J14" s="959">
        <v>2</v>
      </c>
      <c r="K14" s="959" t="s">
        <v>432</v>
      </c>
      <c r="L14" s="959" t="s">
        <v>432</v>
      </c>
      <c r="M14" s="959" t="s">
        <v>432</v>
      </c>
      <c r="N14" s="959" t="s">
        <v>432</v>
      </c>
      <c r="O14" s="959" t="s">
        <v>432</v>
      </c>
      <c r="P14" s="959">
        <v>11972</v>
      </c>
      <c r="Q14" s="959">
        <v>11424</v>
      </c>
      <c r="R14" s="959">
        <v>28554</v>
      </c>
      <c r="S14" s="959">
        <v>24512</v>
      </c>
      <c r="T14" s="959">
        <v>4042</v>
      </c>
      <c r="U14" s="959">
        <v>15906</v>
      </c>
      <c r="V14" s="959">
        <v>15906</v>
      </c>
    </row>
    <row r="15" spans="1:22" ht="18" customHeight="1">
      <c r="A15" s="1002"/>
      <c r="B15" s="992" t="s">
        <v>1385</v>
      </c>
      <c r="C15" s="959">
        <v>25</v>
      </c>
      <c r="D15" s="959">
        <v>75</v>
      </c>
      <c r="E15" s="959">
        <v>52</v>
      </c>
      <c r="F15" s="959">
        <v>15</v>
      </c>
      <c r="G15" s="959">
        <v>12</v>
      </c>
      <c r="H15" s="959">
        <v>52</v>
      </c>
      <c r="I15" s="959">
        <v>38</v>
      </c>
      <c r="J15" s="959">
        <v>8</v>
      </c>
      <c r="K15" s="959">
        <v>2</v>
      </c>
      <c r="L15" s="959" t="s">
        <v>432</v>
      </c>
      <c r="M15" s="959" t="s">
        <v>432</v>
      </c>
      <c r="N15" s="959" t="s">
        <v>432</v>
      </c>
      <c r="O15" s="959" t="s">
        <v>432</v>
      </c>
      <c r="P15" s="959">
        <v>15912</v>
      </c>
      <c r="Q15" s="959">
        <v>19060</v>
      </c>
      <c r="R15" s="959">
        <v>57593</v>
      </c>
      <c r="S15" s="959">
        <v>26963</v>
      </c>
      <c r="T15" s="959">
        <v>30530</v>
      </c>
      <c r="U15" s="959">
        <v>35678</v>
      </c>
      <c r="V15" s="959">
        <v>35678</v>
      </c>
    </row>
    <row r="16" spans="1:22" ht="18" customHeight="1">
      <c r="A16" s="1002"/>
      <c r="B16" s="992"/>
      <c r="C16" s="959"/>
      <c r="D16" s="959"/>
      <c r="E16" s="959"/>
      <c r="F16" s="959"/>
      <c r="G16" s="959"/>
      <c r="H16" s="959"/>
      <c r="I16" s="959"/>
      <c r="J16" s="959"/>
      <c r="K16" s="959"/>
      <c r="L16" s="959"/>
      <c r="M16" s="959"/>
      <c r="N16" s="959"/>
      <c r="O16" s="959"/>
      <c r="P16" s="959"/>
      <c r="Q16" s="959"/>
      <c r="R16" s="959"/>
      <c r="S16" s="959"/>
      <c r="T16" s="959"/>
      <c r="U16" s="959"/>
      <c r="V16" s="959"/>
    </row>
    <row r="17" spans="1:22" s="966" customFormat="1" ht="18" customHeight="1">
      <c r="A17" s="3343" t="s">
        <v>1376</v>
      </c>
      <c r="B17" s="3344"/>
      <c r="C17" s="968">
        <v>44</v>
      </c>
      <c r="D17" s="968">
        <v>117</v>
      </c>
      <c r="E17" s="968">
        <v>79</v>
      </c>
      <c r="F17" s="968">
        <v>30</v>
      </c>
      <c r="G17" s="968">
        <v>27</v>
      </c>
      <c r="H17" s="968">
        <v>70</v>
      </c>
      <c r="I17" s="968">
        <v>49</v>
      </c>
      <c r="J17" s="968">
        <v>17</v>
      </c>
      <c r="K17" s="968">
        <v>3</v>
      </c>
      <c r="L17" s="968" t="s">
        <v>432</v>
      </c>
      <c r="M17" s="968" t="s">
        <v>432</v>
      </c>
      <c r="N17" s="968">
        <v>1</v>
      </c>
      <c r="O17" s="968">
        <v>1</v>
      </c>
      <c r="P17" s="968">
        <v>26823</v>
      </c>
      <c r="Q17" s="968">
        <v>30296</v>
      </c>
      <c r="R17" s="968">
        <v>82412</v>
      </c>
      <c r="S17" s="968">
        <v>61853</v>
      </c>
      <c r="T17" s="968">
        <v>20559</v>
      </c>
      <c r="U17" s="968">
        <v>48255</v>
      </c>
      <c r="V17" s="968">
        <v>48255</v>
      </c>
    </row>
    <row r="18" spans="1:22" ht="18" customHeight="1">
      <c r="A18" s="1001"/>
      <c r="B18" s="990" t="s">
        <v>1722</v>
      </c>
      <c r="C18" s="959">
        <v>11</v>
      </c>
      <c r="D18" s="959">
        <v>20</v>
      </c>
      <c r="E18" s="959">
        <v>15</v>
      </c>
      <c r="F18" s="959">
        <v>7</v>
      </c>
      <c r="G18" s="959">
        <v>7</v>
      </c>
      <c r="H18" s="959">
        <v>10</v>
      </c>
      <c r="I18" s="959">
        <v>8</v>
      </c>
      <c r="J18" s="959">
        <v>3</v>
      </c>
      <c r="K18" s="959" t="s">
        <v>432</v>
      </c>
      <c r="L18" s="959" t="s">
        <v>432</v>
      </c>
      <c r="M18" s="959" t="s">
        <v>432</v>
      </c>
      <c r="N18" s="959" t="s">
        <v>432</v>
      </c>
      <c r="O18" s="959" t="s">
        <v>432</v>
      </c>
      <c r="P18" s="959">
        <v>2704</v>
      </c>
      <c r="Q18" s="959">
        <v>2337</v>
      </c>
      <c r="R18" s="959">
        <v>6019</v>
      </c>
      <c r="S18" s="959">
        <v>5519</v>
      </c>
      <c r="T18" s="959">
        <v>500</v>
      </c>
      <c r="U18" s="959">
        <v>3409</v>
      </c>
      <c r="V18" s="959">
        <v>3409</v>
      </c>
    </row>
    <row r="19" spans="1:22" ht="18" customHeight="1">
      <c r="A19" s="1002"/>
      <c r="B19" s="1004" t="s">
        <v>1358</v>
      </c>
      <c r="C19" s="959">
        <v>13</v>
      </c>
      <c r="D19" s="959">
        <v>29</v>
      </c>
      <c r="E19" s="959">
        <v>22</v>
      </c>
      <c r="F19" s="959">
        <v>9</v>
      </c>
      <c r="G19" s="959">
        <v>8</v>
      </c>
      <c r="H19" s="959">
        <v>19</v>
      </c>
      <c r="I19" s="959">
        <v>13</v>
      </c>
      <c r="J19" s="959">
        <v>1</v>
      </c>
      <c r="K19" s="959">
        <v>1</v>
      </c>
      <c r="L19" s="959" t="s">
        <v>432</v>
      </c>
      <c r="M19" s="959" t="s">
        <v>432</v>
      </c>
      <c r="N19" s="959">
        <v>1</v>
      </c>
      <c r="O19" s="959">
        <v>1</v>
      </c>
      <c r="P19" s="959">
        <v>6823</v>
      </c>
      <c r="Q19" s="959">
        <v>17112</v>
      </c>
      <c r="R19" s="959">
        <v>29771</v>
      </c>
      <c r="S19" s="959">
        <v>18598</v>
      </c>
      <c r="T19" s="959">
        <v>11173</v>
      </c>
      <c r="U19" s="959">
        <v>11721</v>
      </c>
      <c r="V19" s="959">
        <v>11721</v>
      </c>
    </row>
    <row r="20" spans="1:22" ht="18" customHeight="1">
      <c r="A20" s="1002"/>
      <c r="B20" s="992" t="s">
        <v>1352</v>
      </c>
      <c r="C20" s="959">
        <v>1</v>
      </c>
      <c r="D20" s="959">
        <v>5</v>
      </c>
      <c r="E20" s="959">
        <v>1</v>
      </c>
      <c r="F20" s="959">
        <v>1</v>
      </c>
      <c r="G20" s="959">
        <v>1</v>
      </c>
      <c r="H20" s="959">
        <v>1</v>
      </c>
      <c r="I20" s="959" t="s">
        <v>432</v>
      </c>
      <c r="J20" s="959">
        <v>3</v>
      </c>
      <c r="K20" s="959" t="s">
        <v>432</v>
      </c>
      <c r="L20" s="959" t="s">
        <v>432</v>
      </c>
      <c r="M20" s="959" t="s">
        <v>432</v>
      </c>
      <c r="N20" s="959" t="s">
        <v>432</v>
      </c>
      <c r="O20" s="959" t="s">
        <v>432</v>
      </c>
      <c r="P20" s="959" t="s">
        <v>432</v>
      </c>
      <c r="Q20" s="959" t="s">
        <v>432</v>
      </c>
      <c r="R20" s="959" t="s">
        <v>432</v>
      </c>
      <c r="S20" s="959" t="s">
        <v>432</v>
      </c>
      <c r="T20" s="959" t="s">
        <v>432</v>
      </c>
      <c r="U20" s="959" t="s">
        <v>432</v>
      </c>
      <c r="V20" s="959" t="s">
        <v>432</v>
      </c>
    </row>
    <row r="21" spans="1:22" ht="18" customHeight="1">
      <c r="A21" s="1002"/>
      <c r="B21" s="992" t="s">
        <v>1347</v>
      </c>
      <c r="C21" s="959">
        <v>12</v>
      </c>
      <c r="D21" s="959">
        <v>24</v>
      </c>
      <c r="E21" s="959">
        <v>18</v>
      </c>
      <c r="F21" s="959">
        <v>11</v>
      </c>
      <c r="G21" s="959">
        <v>10</v>
      </c>
      <c r="H21" s="959">
        <v>13</v>
      </c>
      <c r="I21" s="959">
        <v>8</v>
      </c>
      <c r="J21" s="959" t="s">
        <v>432</v>
      </c>
      <c r="K21" s="959" t="s">
        <v>432</v>
      </c>
      <c r="L21" s="959" t="s">
        <v>432</v>
      </c>
      <c r="M21" s="959" t="s">
        <v>432</v>
      </c>
      <c r="N21" s="959" t="s">
        <v>432</v>
      </c>
      <c r="O21" s="959" t="s">
        <v>432</v>
      </c>
      <c r="P21" s="959">
        <v>2909</v>
      </c>
      <c r="Q21" s="959">
        <v>1314</v>
      </c>
      <c r="R21" s="959">
        <v>6939</v>
      </c>
      <c r="S21" s="959">
        <v>2804</v>
      </c>
      <c r="T21" s="959">
        <v>4135</v>
      </c>
      <c r="U21" s="959">
        <v>5209</v>
      </c>
      <c r="V21" s="959">
        <v>5209</v>
      </c>
    </row>
    <row r="22" spans="1:22" ht="18" customHeight="1">
      <c r="A22" s="1002"/>
      <c r="B22" s="992" t="s">
        <v>1342</v>
      </c>
      <c r="C22" s="959">
        <v>7</v>
      </c>
      <c r="D22" s="959">
        <v>39</v>
      </c>
      <c r="E22" s="959">
        <v>23</v>
      </c>
      <c r="F22" s="959">
        <v>2</v>
      </c>
      <c r="G22" s="959">
        <v>1</v>
      </c>
      <c r="H22" s="959">
        <v>27</v>
      </c>
      <c r="I22" s="959">
        <v>20</v>
      </c>
      <c r="J22" s="959">
        <v>10</v>
      </c>
      <c r="K22" s="959">
        <v>2</v>
      </c>
      <c r="L22" s="959" t="s">
        <v>432</v>
      </c>
      <c r="M22" s="959" t="s">
        <v>432</v>
      </c>
      <c r="N22" s="959" t="s">
        <v>432</v>
      </c>
      <c r="O22" s="959" t="s">
        <v>432</v>
      </c>
      <c r="P22" s="959" t="s">
        <v>967</v>
      </c>
      <c r="Q22" s="959" t="s">
        <v>967</v>
      </c>
      <c r="R22" s="959" t="s">
        <v>967</v>
      </c>
      <c r="S22" s="959" t="s">
        <v>967</v>
      </c>
      <c r="T22" s="959" t="s">
        <v>967</v>
      </c>
      <c r="U22" s="959" t="s">
        <v>967</v>
      </c>
      <c r="V22" s="959" t="s">
        <v>967</v>
      </c>
    </row>
    <row r="23" spans="1:22" ht="18" customHeight="1">
      <c r="A23" s="1002"/>
      <c r="B23" s="992"/>
      <c r="C23" s="959"/>
      <c r="D23" s="959"/>
      <c r="E23" s="959"/>
      <c r="F23" s="959"/>
      <c r="G23" s="959"/>
      <c r="H23" s="959"/>
      <c r="I23" s="959"/>
      <c r="J23" s="959"/>
      <c r="K23" s="959"/>
      <c r="L23" s="959"/>
      <c r="M23" s="959"/>
      <c r="N23" s="959"/>
      <c r="O23" s="959"/>
      <c r="P23" s="959"/>
      <c r="Q23" s="959"/>
      <c r="R23" s="959"/>
      <c r="S23" s="959"/>
      <c r="T23" s="959"/>
      <c r="U23" s="959"/>
      <c r="V23" s="959"/>
    </row>
    <row r="24" spans="1:22" s="966" customFormat="1" ht="18" customHeight="1">
      <c r="A24" s="3343" t="s">
        <v>1335</v>
      </c>
      <c r="B24" s="3344"/>
      <c r="C24" s="968">
        <v>489</v>
      </c>
      <c r="D24" s="968">
        <v>2493</v>
      </c>
      <c r="E24" s="968">
        <v>1728</v>
      </c>
      <c r="F24" s="968">
        <v>224</v>
      </c>
      <c r="G24" s="968">
        <v>186</v>
      </c>
      <c r="H24" s="968">
        <v>1805</v>
      </c>
      <c r="I24" s="968">
        <v>1364</v>
      </c>
      <c r="J24" s="968">
        <v>438</v>
      </c>
      <c r="K24" s="968">
        <v>164</v>
      </c>
      <c r="L24" s="968">
        <v>27</v>
      </c>
      <c r="M24" s="968">
        <v>15</v>
      </c>
      <c r="N24" s="968">
        <v>41</v>
      </c>
      <c r="O24" s="968">
        <v>25</v>
      </c>
      <c r="P24" s="968">
        <v>763739</v>
      </c>
      <c r="Q24" s="968">
        <v>1015354</v>
      </c>
      <c r="R24" s="968">
        <v>2756500</v>
      </c>
      <c r="S24" s="968">
        <v>1898425</v>
      </c>
      <c r="T24" s="968">
        <v>782810</v>
      </c>
      <c r="U24" s="968">
        <v>1627746</v>
      </c>
      <c r="V24" s="968">
        <v>1619229</v>
      </c>
    </row>
    <row r="25" spans="1:22" ht="18" customHeight="1">
      <c r="A25" s="1002"/>
      <c r="B25" s="995" t="s">
        <v>1327</v>
      </c>
      <c r="C25" s="959">
        <v>5</v>
      </c>
      <c r="D25" s="959">
        <v>56</v>
      </c>
      <c r="E25" s="959">
        <v>41</v>
      </c>
      <c r="F25" s="959">
        <v>2</v>
      </c>
      <c r="G25" s="959">
        <v>2</v>
      </c>
      <c r="H25" s="959">
        <v>42</v>
      </c>
      <c r="I25" s="959">
        <v>36</v>
      </c>
      <c r="J25" s="959">
        <v>12</v>
      </c>
      <c r="K25" s="959">
        <v>3</v>
      </c>
      <c r="L25" s="959" t="s">
        <v>432</v>
      </c>
      <c r="M25" s="959" t="s">
        <v>432</v>
      </c>
      <c r="N25" s="959" t="s">
        <v>432</v>
      </c>
      <c r="O25" s="959" t="s">
        <v>432</v>
      </c>
      <c r="P25" s="959">
        <v>12971</v>
      </c>
      <c r="Q25" s="959">
        <v>18708</v>
      </c>
      <c r="R25" s="959">
        <v>40513</v>
      </c>
      <c r="S25" s="959">
        <v>37417</v>
      </c>
      <c r="T25" s="959">
        <v>3096</v>
      </c>
      <c r="U25" s="959">
        <v>17729</v>
      </c>
      <c r="V25" s="959">
        <v>20193</v>
      </c>
    </row>
    <row r="26" spans="1:22" ht="18" customHeight="1">
      <c r="A26" s="1002"/>
      <c r="B26" s="995" t="s">
        <v>1323</v>
      </c>
      <c r="C26" s="959">
        <v>64</v>
      </c>
      <c r="D26" s="959">
        <v>433</v>
      </c>
      <c r="E26" s="959">
        <v>286</v>
      </c>
      <c r="F26" s="959">
        <v>33</v>
      </c>
      <c r="G26" s="959">
        <v>26</v>
      </c>
      <c r="H26" s="959">
        <v>321</v>
      </c>
      <c r="I26" s="959">
        <v>234</v>
      </c>
      <c r="J26" s="959">
        <v>59</v>
      </c>
      <c r="K26" s="959">
        <v>16</v>
      </c>
      <c r="L26" s="959">
        <v>20</v>
      </c>
      <c r="M26" s="959">
        <v>10</v>
      </c>
      <c r="N26" s="959">
        <v>1</v>
      </c>
      <c r="O26" s="959">
        <v>1</v>
      </c>
      <c r="P26" s="959">
        <v>146176</v>
      </c>
      <c r="Q26" s="959">
        <v>214431</v>
      </c>
      <c r="R26" s="959">
        <v>485320</v>
      </c>
      <c r="S26" s="959">
        <v>415424</v>
      </c>
      <c r="T26" s="959">
        <v>44597</v>
      </c>
      <c r="U26" s="959">
        <v>249753</v>
      </c>
      <c r="V26" s="959">
        <v>250985</v>
      </c>
    </row>
    <row r="27" spans="1:22" ht="18" customHeight="1">
      <c r="A27" s="1001"/>
      <c r="B27" s="995" t="s">
        <v>1721</v>
      </c>
      <c r="C27" s="959">
        <v>14</v>
      </c>
      <c r="D27" s="959">
        <v>75</v>
      </c>
      <c r="E27" s="959">
        <v>51</v>
      </c>
      <c r="F27" s="959">
        <v>2</v>
      </c>
      <c r="G27" s="959">
        <v>2</v>
      </c>
      <c r="H27" s="959">
        <v>56</v>
      </c>
      <c r="I27" s="959">
        <v>42</v>
      </c>
      <c r="J27" s="959">
        <v>17</v>
      </c>
      <c r="K27" s="959">
        <v>7</v>
      </c>
      <c r="L27" s="959" t="s">
        <v>432</v>
      </c>
      <c r="M27" s="959" t="s">
        <v>432</v>
      </c>
      <c r="N27" s="959" t="s">
        <v>432</v>
      </c>
      <c r="O27" s="959" t="s">
        <v>432</v>
      </c>
      <c r="P27" s="959">
        <v>22725</v>
      </c>
      <c r="Q27" s="959">
        <v>51101</v>
      </c>
      <c r="R27" s="959">
        <v>101332</v>
      </c>
      <c r="S27" s="959">
        <v>85760</v>
      </c>
      <c r="T27" s="959">
        <v>11890</v>
      </c>
      <c r="U27" s="959">
        <v>47183</v>
      </c>
      <c r="V27" s="959">
        <v>47183</v>
      </c>
    </row>
    <row r="28" spans="1:22" ht="18" customHeight="1">
      <c r="A28" s="1002"/>
      <c r="B28" s="990" t="s">
        <v>1720</v>
      </c>
      <c r="C28" s="959">
        <v>80</v>
      </c>
      <c r="D28" s="959">
        <v>361</v>
      </c>
      <c r="E28" s="959">
        <v>271</v>
      </c>
      <c r="F28" s="959">
        <v>32</v>
      </c>
      <c r="G28" s="959">
        <v>25</v>
      </c>
      <c r="H28" s="959">
        <v>279</v>
      </c>
      <c r="I28" s="959">
        <v>223</v>
      </c>
      <c r="J28" s="959">
        <v>51</v>
      </c>
      <c r="K28" s="959">
        <v>24</v>
      </c>
      <c r="L28" s="959" t="s">
        <v>432</v>
      </c>
      <c r="M28" s="959" t="s">
        <v>432</v>
      </c>
      <c r="N28" s="959">
        <v>7</v>
      </c>
      <c r="O28" s="959">
        <v>6</v>
      </c>
      <c r="P28" s="959">
        <v>107738</v>
      </c>
      <c r="Q28" s="959">
        <v>186348</v>
      </c>
      <c r="R28" s="959">
        <v>442148</v>
      </c>
      <c r="S28" s="959">
        <v>317090</v>
      </c>
      <c r="T28" s="959">
        <v>118151</v>
      </c>
      <c r="U28" s="959">
        <v>236849</v>
      </c>
      <c r="V28" s="959">
        <v>236849</v>
      </c>
    </row>
    <row r="29" spans="1:22" ht="18" customHeight="1">
      <c r="A29" s="1002"/>
      <c r="B29" s="998" t="s">
        <v>1310</v>
      </c>
      <c r="C29" s="959">
        <v>120</v>
      </c>
      <c r="D29" s="959">
        <v>528</v>
      </c>
      <c r="E29" s="959">
        <v>373</v>
      </c>
      <c r="F29" s="959">
        <v>71</v>
      </c>
      <c r="G29" s="959">
        <v>59</v>
      </c>
      <c r="H29" s="959">
        <v>367</v>
      </c>
      <c r="I29" s="959">
        <v>277</v>
      </c>
      <c r="J29" s="959">
        <v>88</v>
      </c>
      <c r="K29" s="959">
        <v>35</v>
      </c>
      <c r="L29" s="959">
        <v>2</v>
      </c>
      <c r="M29" s="959">
        <v>2</v>
      </c>
      <c r="N29" s="959">
        <v>8</v>
      </c>
      <c r="O29" s="959">
        <v>3</v>
      </c>
      <c r="P29" s="959">
        <v>162583</v>
      </c>
      <c r="Q29" s="959">
        <v>228412</v>
      </c>
      <c r="R29" s="959">
        <v>716171</v>
      </c>
      <c r="S29" s="959">
        <v>634469</v>
      </c>
      <c r="T29" s="959">
        <v>81702</v>
      </c>
      <c r="U29" s="959">
        <v>465833</v>
      </c>
      <c r="V29" s="959">
        <v>452186</v>
      </c>
    </row>
    <row r="30" spans="1:22" ht="18" customHeight="1">
      <c r="A30" s="1002"/>
      <c r="B30" s="990" t="s">
        <v>1719</v>
      </c>
      <c r="C30" s="959">
        <v>96</v>
      </c>
      <c r="D30" s="959">
        <v>573</v>
      </c>
      <c r="E30" s="959">
        <v>385</v>
      </c>
      <c r="F30" s="959">
        <v>41</v>
      </c>
      <c r="G30" s="959">
        <v>33</v>
      </c>
      <c r="H30" s="959">
        <v>407</v>
      </c>
      <c r="I30" s="959">
        <v>309</v>
      </c>
      <c r="J30" s="959">
        <v>125</v>
      </c>
      <c r="K30" s="959">
        <v>43</v>
      </c>
      <c r="L30" s="959" t="s">
        <v>432</v>
      </c>
      <c r="M30" s="959" t="s">
        <v>432</v>
      </c>
      <c r="N30" s="959">
        <v>19</v>
      </c>
      <c r="O30" s="959">
        <v>13</v>
      </c>
      <c r="P30" s="959">
        <v>173850</v>
      </c>
      <c r="Q30" s="959">
        <v>162953</v>
      </c>
      <c r="R30" s="959">
        <v>507751</v>
      </c>
      <c r="S30" s="959">
        <v>41827</v>
      </c>
      <c r="T30" s="959">
        <v>454001</v>
      </c>
      <c r="U30" s="959">
        <v>322912</v>
      </c>
      <c r="V30" s="959">
        <v>324346</v>
      </c>
    </row>
    <row r="31" spans="1:22" ht="18" customHeight="1">
      <c r="A31" s="1002"/>
      <c r="B31" s="1003" t="s">
        <v>1718</v>
      </c>
      <c r="C31" s="959">
        <v>6</v>
      </c>
      <c r="D31" s="959">
        <v>26</v>
      </c>
      <c r="E31" s="959">
        <v>16</v>
      </c>
      <c r="F31" s="959">
        <v>1</v>
      </c>
      <c r="G31" s="959">
        <v>1</v>
      </c>
      <c r="H31" s="959">
        <v>20</v>
      </c>
      <c r="I31" s="959">
        <v>13</v>
      </c>
      <c r="J31" s="959">
        <v>5</v>
      </c>
      <c r="K31" s="959">
        <v>2</v>
      </c>
      <c r="L31" s="959" t="s">
        <v>432</v>
      </c>
      <c r="M31" s="959" t="s">
        <v>432</v>
      </c>
      <c r="N31" s="959" t="s">
        <v>432</v>
      </c>
      <c r="O31" s="959" t="s">
        <v>432</v>
      </c>
      <c r="P31" s="959">
        <v>6989</v>
      </c>
      <c r="Q31" s="959">
        <v>4830</v>
      </c>
      <c r="R31" s="959">
        <v>21785</v>
      </c>
      <c r="S31" s="959">
        <v>19179</v>
      </c>
      <c r="T31" s="959">
        <v>2606</v>
      </c>
      <c r="U31" s="959">
        <v>15699</v>
      </c>
      <c r="V31" s="959">
        <v>15699</v>
      </c>
    </row>
    <row r="32" spans="1:22" ht="18" customHeight="1">
      <c r="A32" s="1002"/>
      <c r="B32" s="990" t="s">
        <v>1717</v>
      </c>
      <c r="C32" s="959">
        <v>58</v>
      </c>
      <c r="D32" s="959">
        <v>196</v>
      </c>
      <c r="E32" s="959">
        <v>138</v>
      </c>
      <c r="F32" s="959">
        <v>34</v>
      </c>
      <c r="G32" s="959">
        <v>31</v>
      </c>
      <c r="H32" s="959">
        <v>133</v>
      </c>
      <c r="I32" s="959">
        <v>92</v>
      </c>
      <c r="J32" s="959">
        <v>29</v>
      </c>
      <c r="K32" s="959">
        <v>15</v>
      </c>
      <c r="L32" s="959" t="s">
        <v>432</v>
      </c>
      <c r="M32" s="959" t="s">
        <v>432</v>
      </c>
      <c r="N32" s="959">
        <v>1</v>
      </c>
      <c r="O32" s="959">
        <v>1</v>
      </c>
      <c r="P32" s="959">
        <v>48119</v>
      </c>
      <c r="Q32" s="959">
        <v>43363</v>
      </c>
      <c r="R32" s="959">
        <v>189154</v>
      </c>
      <c r="S32" s="959">
        <v>161419</v>
      </c>
      <c r="T32" s="959">
        <v>22214</v>
      </c>
      <c r="U32" s="959">
        <v>135056</v>
      </c>
      <c r="V32" s="959">
        <v>135056</v>
      </c>
    </row>
    <row r="33" spans="1:22" ht="18" customHeight="1">
      <c r="A33" s="1002"/>
      <c r="B33" s="992" t="s">
        <v>1292</v>
      </c>
      <c r="C33" s="959">
        <v>46</v>
      </c>
      <c r="D33" s="959">
        <v>245</v>
      </c>
      <c r="E33" s="959">
        <v>167</v>
      </c>
      <c r="F33" s="959">
        <v>8</v>
      </c>
      <c r="G33" s="959">
        <v>7</v>
      </c>
      <c r="H33" s="959">
        <v>180</v>
      </c>
      <c r="I33" s="959">
        <v>138</v>
      </c>
      <c r="J33" s="959">
        <v>52</v>
      </c>
      <c r="K33" s="959">
        <v>19</v>
      </c>
      <c r="L33" s="959">
        <v>5</v>
      </c>
      <c r="M33" s="959">
        <v>3</v>
      </c>
      <c r="N33" s="959">
        <v>5</v>
      </c>
      <c r="O33" s="959">
        <v>1</v>
      </c>
      <c r="P33" s="959">
        <v>82588</v>
      </c>
      <c r="Q33" s="959">
        <v>105208</v>
      </c>
      <c r="R33" s="959">
        <v>252326</v>
      </c>
      <c r="S33" s="959">
        <v>185840</v>
      </c>
      <c r="T33" s="959">
        <v>44553</v>
      </c>
      <c r="U33" s="959">
        <v>136732</v>
      </c>
      <c r="V33" s="959">
        <v>136732</v>
      </c>
    </row>
    <row r="34" spans="1:22" ht="18" customHeight="1">
      <c r="A34" s="1002"/>
      <c r="B34" s="992"/>
      <c r="C34" s="959"/>
      <c r="D34" s="959"/>
      <c r="E34" s="959"/>
      <c r="F34" s="959"/>
      <c r="G34" s="959"/>
      <c r="H34" s="959"/>
      <c r="I34" s="959"/>
      <c r="J34" s="959"/>
      <c r="K34" s="959"/>
      <c r="L34" s="959"/>
      <c r="M34" s="959"/>
      <c r="N34" s="959"/>
      <c r="O34" s="959"/>
      <c r="P34" s="959"/>
      <c r="Q34" s="959"/>
      <c r="R34" s="959"/>
      <c r="S34" s="959"/>
      <c r="T34" s="959"/>
      <c r="U34" s="959"/>
      <c r="V34" s="959"/>
    </row>
    <row r="35" spans="1:22" s="966" customFormat="1" ht="18" customHeight="1">
      <c r="A35" s="3343" t="s">
        <v>1284</v>
      </c>
      <c r="B35" s="3344"/>
      <c r="C35" s="968">
        <v>34</v>
      </c>
      <c r="D35" s="968">
        <v>218</v>
      </c>
      <c r="E35" s="968">
        <v>169</v>
      </c>
      <c r="F35" s="968">
        <v>7</v>
      </c>
      <c r="G35" s="968">
        <v>6</v>
      </c>
      <c r="H35" s="968">
        <v>192</v>
      </c>
      <c r="I35" s="968">
        <v>151</v>
      </c>
      <c r="J35" s="968">
        <v>19</v>
      </c>
      <c r="K35" s="968">
        <v>12</v>
      </c>
      <c r="L35" s="968" t="s">
        <v>432</v>
      </c>
      <c r="M35" s="968" t="s">
        <v>432</v>
      </c>
      <c r="N35" s="968">
        <v>31</v>
      </c>
      <c r="O35" s="968">
        <v>22</v>
      </c>
      <c r="P35" s="968">
        <v>87024</v>
      </c>
      <c r="Q35" s="968">
        <v>156003</v>
      </c>
      <c r="R35" s="968">
        <v>334529</v>
      </c>
      <c r="S35" s="968">
        <v>298631</v>
      </c>
      <c r="T35" s="968">
        <v>25995</v>
      </c>
      <c r="U35" s="968">
        <v>163157</v>
      </c>
      <c r="V35" s="968">
        <v>165061</v>
      </c>
    </row>
    <row r="36" spans="1:22" ht="18" customHeight="1">
      <c r="A36" s="1001"/>
      <c r="B36" s="992" t="s">
        <v>1272</v>
      </c>
      <c r="C36" s="959">
        <v>12</v>
      </c>
      <c r="D36" s="959">
        <v>108</v>
      </c>
      <c r="E36" s="959">
        <v>84</v>
      </c>
      <c r="F36" s="959">
        <v>3</v>
      </c>
      <c r="G36" s="959">
        <v>2</v>
      </c>
      <c r="H36" s="959">
        <v>100</v>
      </c>
      <c r="I36" s="959">
        <v>79</v>
      </c>
      <c r="J36" s="959">
        <v>5</v>
      </c>
      <c r="K36" s="959">
        <v>3</v>
      </c>
      <c r="L36" s="959" t="s">
        <v>432</v>
      </c>
      <c r="M36" s="959" t="s">
        <v>432</v>
      </c>
      <c r="N36" s="959">
        <v>3</v>
      </c>
      <c r="O36" s="959">
        <v>3</v>
      </c>
      <c r="P36" s="959">
        <v>48253</v>
      </c>
      <c r="Q36" s="959">
        <v>100569</v>
      </c>
      <c r="R36" s="959">
        <v>205775</v>
      </c>
      <c r="S36" s="959">
        <v>195466</v>
      </c>
      <c r="T36" s="959">
        <v>6756</v>
      </c>
      <c r="U36" s="959">
        <v>95268</v>
      </c>
      <c r="V36" s="959">
        <v>97172</v>
      </c>
    </row>
    <row r="37" spans="1:22" s="532" customFormat="1" ht="15" customHeight="1">
      <c r="A37" s="1001"/>
      <c r="B37" s="992" t="s">
        <v>1266</v>
      </c>
      <c r="C37" s="1008">
        <v>9</v>
      </c>
      <c r="D37" s="1008">
        <v>53</v>
      </c>
      <c r="E37" s="1008">
        <v>43</v>
      </c>
      <c r="F37" s="1008" t="s">
        <v>432</v>
      </c>
      <c r="G37" s="1008" t="s">
        <v>432</v>
      </c>
      <c r="H37" s="1008">
        <v>52</v>
      </c>
      <c r="I37" s="1008">
        <v>43</v>
      </c>
      <c r="J37" s="1008">
        <v>1</v>
      </c>
      <c r="K37" s="1008" t="s">
        <v>432</v>
      </c>
      <c r="L37" s="1008" t="s">
        <v>432</v>
      </c>
      <c r="M37" s="1008" t="s">
        <v>432</v>
      </c>
      <c r="N37" s="1008">
        <v>1</v>
      </c>
      <c r="O37" s="1008">
        <v>1</v>
      </c>
      <c r="P37" s="1008">
        <v>23936</v>
      </c>
      <c r="Q37" s="1008">
        <v>26697</v>
      </c>
      <c r="R37" s="1008">
        <v>72539</v>
      </c>
      <c r="S37" s="1008">
        <v>60728</v>
      </c>
      <c r="T37" s="1008">
        <v>9683</v>
      </c>
      <c r="U37" s="1008">
        <v>42445</v>
      </c>
      <c r="V37" s="1008">
        <v>42445</v>
      </c>
    </row>
    <row r="38" spans="1:22" s="360" customFormat="1" ht="15" customHeight="1">
      <c r="A38" s="1000"/>
      <c r="B38" s="1007" t="s">
        <v>1261</v>
      </c>
      <c r="C38" s="476">
        <v>13</v>
      </c>
      <c r="D38" s="476">
        <v>57</v>
      </c>
      <c r="E38" s="476">
        <v>42</v>
      </c>
      <c r="F38" s="476">
        <v>4</v>
      </c>
      <c r="G38" s="476">
        <v>4</v>
      </c>
      <c r="H38" s="476">
        <v>40</v>
      </c>
      <c r="I38" s="476">
        <v>29</v>
      </c>
      <c r="J38" s="476">
        <v>13</v>
      </c>
      <c r="K38" s="476">
        <v>9</v>
      </c>
      <c r="L38" s="476" t="s">
        <v>432</v>
      </c>
      <c r="M38" s="476" t="s">
        <v>432</v>
      </c>
      <c r="N38" s="476">
        <v>27</v>
      </c>
      <c r="O38" s="476">
        <v>18</v>
      </c>
      <c r="P38" s="476">
        <v>14835</v>
      </c>
      <c r="Q38" s="476">
        <v>28737</v>
      </c>
      <c r="R38" s="476">
        <v>56215</v>
      </c>
      <c r="S38" s="476">
        <v>42437</v>
      </c>
      <c r="T38" s="476">
        <v>9556</v>
      </c>
      <c r="U38" s="476">
        <v>25444</v>
      </c>
      <c r="V38" s="476">
        <v>25444</v>
      </c>
    </row>
    <row r="39" spans="1:22" s="532" customFormat="1" ht="15" customHeight="1">
      <c r="A39" s="953" t="s">
        <v>1686</v>
      </c>
      <c r="B39" s="955"/>
      <c r="C39" s="954"/>
      <c r="D39" s="954"/>
      <c r="E39" s="954"/>
      <c r="F39" s="954"/>
      <c r="G39" s="954"/>
      <c r="H39" s="954"/>
      <c r="I39" s="954"/>
      <c r="J39" s="954"/>
      <c r="K39" s="954"/>
      <c r="L39" s="954"/>
      <c r="M39" s="954"/>
      <c r="N39" s="954"/>
      <c r="O39" s="954"/>
      <c r="P39" s="954"/>
      <c r="Q39" s="954"/>
      <c r="R39" s="954"/>
      <c r="S39" s="954"/>
      <c r="T39" s="954"/>
      <c r="U39" s="954"/>
      <c r="V39" s="954"/>
    </row>
    <row r="40" spans="1:22" s="360" customFormat="1" ht="15" customHeight="1">
      <c r="A40" s="953" t="s">
        <v>1685</v>
      </c>
      <c r="B40" s="952"/>
      <c r="V40" s="493"/>
    </row>
    <row r="41" spans="1:22" s="360" customFormat="1" ht="15" customHeight="1">
      <c r="A41" s="953" t="s">
        <v>1684</v>
      </c>
      <c r="B41" s="952"/>
    </row>
  </sheetData>
  <mergeCells count="28">
    <mergeCell ref="A1:D1"/>
    <mergeCell ref="A2:D2"/>
    <mergeCell ref="A3:V3"/>
    <mergeCell ref="A5:B5"/>
    <mergeCell ref="A6:B11"/>
    <mergeCell ref="C6:C11"/>
    <mergeCell ref="D6:O6"/>
    <mergeCell ref="P6:P10"/>
    <mergeCell ref="Q6:Q10"/>
    <mergeCell ref="R6:T6"/>
    <mergeCell ref="U6:U10"/>
    <mergeCell ref="V6:V10"/>
    <mergeCell ref="D7:E10"/>
    <mergeCell ref="F7:M7"/>
    <mergeCell ref="N7:O10"/>
    <mergeCell ref="R7:R10"/>
    <mergeCell ref="S8:S11"/>
    <mergeCell ref="T8:T11"/>
    <mergeCell ref="A35:B35"/>
    <mergeCell ref="J10:K10"/>
    <mergeCell ref="A13:B13"/>
    <mergeCell ref="A17:B17"/>
    <mergeCell ref="A24:B24"/>
    <mergeCell ref="F8:G10"/>
    <mergeCell ref="H8:M8"/>
    <mergeCell ref="H9:K9"/>
    <mergeCell ref="L9:M10"/>
    <mergeCell ref="H10:I10"/>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zoomScale="85" zoomScaleNormal="85" zoomScaleSheetLayoutView="85" workbookViewId="0">
      <selection activeCell="F7" sqref="F7:M7"/>
    </sheetView>
  </sheetViews>
  <sheetFormatPr defaultColWidth="8.75" defaultRowHeight="14.25"/>
  <cols>
    <col min="1" max="1" width="2.375" style="951" customWidth="1"/>
    <col min="2" max="2" width="30.625" style="950" customWidth="1"/>
    <col min="3" max="3" width="6.625" style="364" customWidth="1"/>
    <col min="4" max="5" width="7.625" style="364" customWidth="1"/>
    <col min="6" max="15" width="6.625" style="364" customWidth="1"/>
    <col min="16" max="22" width="10.625" style="364" customWidth="1"/>
    <col min="23" max="16384" width="8.75" style="364"/>
  </cols>
  <sheetData>
    <row r="1" spans="1:22"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row>
    <row r="2" spans="1:22"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row>
    <row r="3" spans="1:22" s="389" customFormat="1" ht="26.1" customHeight="1">
      <c r="A3" s="3128" t="s">
        <v>1728</v>
      </c>
      <c r="B3" s="3128"/>
      <c r="C3" s="3128"/>
      <c r="D3" s="3128"/>
      <c r="E3" s="3128"/>
      <c r="F3" s="3128"/>
      <c r="G3" s="3128"/>
      <c r="H3" s="3128"/>
      <c r="I3" s="3128"/>
      <c r="J3" s="3128"/>
      <c r="K3" s="3128"/>
      <c r="L3" s="3128"/>
      <c r="M3" s="3128"/>
      <c r="N3" s="3128"/>
      <c r="O3" s="3128"/>
      <c r="P3" s="3128"/>
      <c r="Q3" s="3128"/>
      <c r="R3" s="3128"/>
      <c r="S3" s="3128"/>
      <c r="T3" s="3128"/>
      <c r="U3" s="3128"/>
      <c r="V3" s="3128"/>
    </row>
    <row r="4" spans="1:22" s="376" customFormat="1" ht="15" customHeight="1">
      <c r="A4" s="987"/>
      <c r="B4" s="987"/>
      <c r="C4" s="987"/>
      <c r="D4" s="987"/>
      <c r="E4" s="987"/>
      <c r="F4" s="987"/>
      <c r="G4" s="987"/>
      <c r="H4" s="987"/>
      <c r="I4" s="987"/>
      <c r="J4" s="987"/>
      <c r="K4" s="987"/>
      <c r="L4" s="987"/>
      <c r="M4" s="987"/>
      <c r="N4" s="987"/>
      <c r="O4" s="987"/>
      <c r="P4" s="987"/>
      <c r="Q4" s="987"/>
      <c r="R4" s="987"/>
      <c r="S4" s="987"/>
      <c r="T4" s="987"/>
      <c r="U4" s="987"/>
      <c r="V4" s="987"/>
    </row>
    <row r="5" spans="1:22" s="360" customFormat="1" ht="15" customHeight="1" thickBot="1">
      <c r="A5" s="3324"/>
      <c r="B5" s="3324"/>
      <c r="D5" s="386"/>
      <c r="E5" s="386"/>
      <c r="F5" s="386"/>
      <c r="G5" s="386"/>
      <c r="H5" s="386"/>
      <c r="I5" s="386"/>
      <c r="J5" s="386"/>
      <c r="K5" s="385"/>
      <c r="L5" s="385"/>
      <c r="M5" s="385"/>
      <c r="N5" s="386"/>
      <c r="O5" s="386"/>
      <c r="U5" s="89"/>
      <c r="V5" s="986" t="s">
        <v>1710</v>
      </c>
    </row>
    <row r="6" spans="1:22" s="92" customFormat="1" ht="18" customHeight="1" thickTop="1">
      <c r="A6" s="3182" t="s">
        <v>1709</v>
      </c>
      <c r="B6" s="3312"/>
      <c r="C6" s="3325" t="s">
        <v>1708</v>
      </c>
      <c r="D6" s="3297" t="s">
        <v>1707</v>
      </c>
      <c r="E6" s="3298"/>
      <c r="F6" s="3298"/>
      <c r="G6" s="3298"/>
      <c r="H6" s="3298"/>
      <c r="I6" s="3298"/>
      <c r="J6" s="3298"/>
      <c r="K6" s="3298"/>
      <c r="L6" s="3298"/>
      <c r="M6" s="3298"/>
      <c r="N6" s="3298"/>
      <c r="O6" s="3299"/>
      <c r="P6" s="3333" t="s">
        <v>1706</v>
      </c>
      <c r="Q6" s="3333" t="s">
        <v>1705</v>
      </c>
      <c r="R6" s="3334" t="s">
        <v>1704</v>
      </c>
      <c r="S6" s="3335"/>
      <c r="T6" s="3336"/>
      <c r="U6" s="3337" t="s">
        <v>1703</v>
      </c>
      <c r="V6" s="3339" t="s">
        <v>1702</v>
      </c>
    </row>
    <row r="7" spans="1:22" s="92" customFormat="1" ht="18" customHeight="1">
      <c r="A7" s="3183"/>
      <c r="B7" s="3313"/>
      <c r="C7" s="3326"/>
      <c r="D7" s="3199" t="s">
        <v>1701</v>
      </c>
      <c r="E7" s="3319"/>
      <c r="F7" s="3298"/>
      <c r="G7" s="3298"/>
      <c r="H7" s="3298"/>
      <c r="I7" s="3298"/>
      <c r="J7" s="3298"/>
      <c r="K7" s="3298"/>
      <c r="L7" s="3298"/>
      <c r="M7" s="3298"/>
      <c r="N7" s="3199" t="s">
        <v>1700</v>
      </c>
      <c r="O7" s="3302"/>
      <c r="P7" s="3326"/>
      <c r="Q7" s="3316"/>
      <c r="R7" s="3309" t="s">
        <v>1699</v>
      </c>
      <c r="S7" s="985"/>
      <c r="T7" s="984"/>
      <c r="U7" s="3338"/>
      <c r="V7" s="3307"/>
    </row>
    <row r="8" spans="1:22" s="92" customFormat="1" ht="18" customHeight="1">
      <c r="A8" s="3183"/>
      <c r="B8" s="3313"/>
      <c r="C8" s="3326"/>
      <c r="D8" s="3199"/>
      <c r="E8" s="3302"/>
      <c r="F8" s="3305" t="s">
        <v>1698</v>
      </c>
      <c r="G8" s="3306"/>
      <c r="H8" s="3309" t="s">
        <v>1697</v>
      </c>
      <c r="I8" s="3310"/>
      <c r="J8" s="3310"/>
      <c r="K8" s="3310"/>
      <c r="L8" s="3310"/>
      <c r="M8" s="3311"/>
      <c r="N8" s="3199"/>
      <c r="O8" s="3302"/>
      <c r="P8" s="3326"/>
      <c r="Q8" s="3316"/>
      <c r="R8" s="3340"/>
      <c r="S8" s="3315" t="s">
        <v>1696</v>
      </c>
      <c r="T8" s="3315" t="s">
        <v>1695</v>
      </c>
      <c r="U8" s="3338"/>
      <c r="V8" s="3307"/>
    </row>
    <row r="9" spans="1:22" s="92" customFormat="1" ht="18" customHeight="1">
      <c r="A9" s="3183"/>
      <c r="B9" s="3313"/>
      <c r="C9" s="3326"/>
      <c r="D9" s="3199"/>
      <c r="E9" s="3302"/>
      <c r="F9" s="3307"/>
      <c r="G9" s="3308"/>
      <c r="H9" s="3328" t="s">
        <v>1694</v>
      </c>
      <c r="I9" s="3329"/>
      <c r="J9" s="3329"/>
      <c r="K9" s="3330"/>
      <c r="L9" s="3305" t="s">
        <v>1693</v>
      </c>
      <c r="M9" s="3331"/>
      <c r="N9" s="3199"/>
      <c r="O9" s="3302"/>
      <c r="P9" s="3326"/>
      <c r="Q9" s="3316"/>
      <c r="R9" s="3340"/>
      <c r="S9" s="3316"/>
      <c r="T9" s="3316"/>
      <c r="U9" s="3338"/>
      <c r="V9" s="3307"/>
    </row>
    <row r="10" spans="1:22" s="92" customFormat="1" ht="18" customHeight="1">
      <c r="A10" s="3183"/>
      <c r="B10" s="3313"/>
      <c r="C10" s="3326"/>
      <c r="D10" s="3199"/>
      <c r="E10" s="3302"/>
      <c r="F10" s="3307"/>
      <c r="G10" s="3308"/>
      <c r="H10" s="3322" t="s">
        <v>1692</v>
      </c>
      <c r="I10" s="3323"/>
      <c r="J10" s="3303" t="s">
        <v>1691</v>
      </c>
      <c r="K10" s="3304"/>
      <c r="L10" s="3332"/>
      <c r="M10" s="3304"/>
      <c r="N10" s="3199"/>
      <c r="O10" s="3302"/>
      <c r="P10" s="3326"/>
      <c r="Q10" s="3316"/>
      <c r="R10" s="3340"/>
      <c r="S10" s="3316"/>
      <c r="T10" s="3316"/>
      <c r="U10" s="3338"/>
      <c r="V10" s="3307"/>
    </row>
    <row r="11" spans="1:22" s="92" customFormat="1" ht="18" customHeight="1">
      <c r="A11" s="3184"/>
      <c r="B11" s="3314"/>
      <c r="C11" s="3327"/>
      <c r="D11" s="983"/>
      <c r="E11" s="980" t="s">
        <v>1690</v>
      </c>
      <c r="F11" s="982"/>
      <c r="G11" s="980" t="s">
        <v>1690</v>
      </c>
      <c r="H11" s="982"/>
      <c r="I11" s="980" t="s">
        <v>1690</v>
      </c>
      <c r="J11" s="982"/>
      <c r="K11" s="980" t="s">
        <v>1690</v>
      </c>
      <c r="L11" s="982"/>
      <c r="M11" s="980" t="s">
        <v>1690</v>
      </c>
      <c r="N11" s="981"/>
      <c r="O11" s="980" t="s">
        <v>1690</v>
      </c>
      <c r="P11" s="105"/>
      <c r="Q11" s="979"/>
      <c r="R11" s="349"/>
      <c r="S11" s="3317"/>
      <c r="T11" s="3317"/>
      <c r="U11" s="105"/>
      <c r="V11" s="349"/>
    </row>
    <row r="12" spans="1:22" s="973" customFormat="1" ht="18" customHeight="1">
      <c r="A12" s="978"/>
      <c r="B12" s="977"/>
      <c r="C12" s="976"/>
      <c r="D12" s="975" t="s">
        <v>1088</v>
      </c>
      <c r="E12" s="975" t="s">
        <v>1088</v>
      </c>
      <c r="F12" s="975" t="s">
        <v>1088</v>
      </c>
      <c r="G12" s="975" t="s">
        <v>1088</v>
      </c>
      <c r="H12" s="975" t="s">
        <v>1088</v>
      </c>
      <c r="I12" s="975" t="s">
        <v>1088</v>
      </c>
      <c r="J12" s="975" t="s">
        <v>1088</v>
      </c>
      <c r="K12" s="975" t="s">
        <v>1088</v>
      </c>
      <c r="L12" s="975" t="s">
        <v>1088</v>
      </c>
      <c r="M12" s="975" t="s">
        <v>1088</v>
      </c>
      <c r="N12" s="975" t="s">
        <v>1088</v>
      </c>
      <c r="O12" s="975" t="s">
        <v>1088</v>
      </c>
      <c r="P12" s="974" t="s">
        <v>672</v>
      </c>
      <c r="Q12" s="974" t="s">
        <v>672</v>
      </c>
      <c r="R12" s="974" t="s">
        <v>672</v>
      </c>
      <c r="S12" s="974" t="s">
        <v>672</v>
      </c>
      <c r="T12" s="974" t="s">
        <v>672</v>
      </c>
      <c r="U12" s="974" t="s">
        <v>672</v>
      </c>
      <c r="V12" s="974" t="s">
        <v>672</v>
      </c>
    </row>
    <row r="13" spans="1:22" s="966" customFormat="1" ht="18" customHeight="1">
      <c r="A13" s="3343" t="s">
        <v>1251</v>
      </c>
      <c r="B13" s="3344"/>
      <c r="C13" s="968">
        <v>205</v>
      </c>
      <c r="D13" s="968">
        <v>1065</v>
      </c>
      <c r="E13" s="968">
        <v>825</v>
      </c>
      <c r="F13" s="968">
        <v>66</v>
      </c>
      <c r="G13" s="968">
        <v>50</v>
      </c>
      <c r="H13" s="968">
        <v>887</v>
      </c>
      <c r="I13" s="968">
        <v>727</v>
      </c>
      <c r="J13" s="968">
        <v>101</v>
      </c>
      <c r="K13" s="968">
        <v>44</v>
      </c>
      <c r="L13" s="968">
        <v>11</v>
      </c>
      <c r="M13" s="968">
        <v>4</v>
      </c>
      <c r="N13" s="968">
        <v>11</v>
      </c>
      <c r="O13" s="968">
        <v>6</v>
      </c>
      <c r="P13" s="968">
        <v>410152</v>
      </c>
      <c r="Q13" s="968">
        <v>554890</v>
      </c>
      <c r="R13" s="968">
        <v>1520317</v>
      </c>
      <c r="S13" s="968">
        <v>1260481</v>
      </c>
      <c r="T13" s="968">
        <v>106594</v>
      </c>
      <c r="U13" s="968">
        <v>897569</v>
      </c>
      <c r="V13" s="968">
        <v>898723</v>
      </c>
    </row>
    <row r="14" spans="1:22" ht="18" customHeight="1">
      <c r="A14" s="1002"/>
      <c r="B14" s="995" t="s">
        <v>1243</v>
      </c>
      <c r="C14" s="959">
        <v>1</v>
      </c>
      <c r="D14" s="959">
        <v>6</v>
      </c>
      <c r="E14" s="959">
        <v>2</v>
      </c>
      <c r="F14" s="959" t="s">
        <v>432</v>
      </c>
      <c r="G14" s="959" t="s">
        <v>432</v>
      </c>
      <c r="H14" s="959">
        <v>4</v>
      </c>
      <c r="I14" s="959">
        <v>2</v>
      </c>
      <c r="J14" s="959">
        <v>2</v>
      </c>
      <c r="K14" s="959" t="s">
        <v>432</v>
      </c>
      <c r="L14" s="959" t="s">
        <v>432</v>
      </c>
      <c r="M14" s="959" t="s">
        <v>432</v>
      </c>
      <c r="N14" s="959" t="s">
        <v>432</v>
      </c>
      <c r="O14" s="959" t="s">
        <v>432</v>
      </c>
      <c r="P14" s="959" t="s">
        <v>967</v>
      </c>
      <c r="Q14" s="959" t="s">
        <v>967</v>
      </c>
      <c r="R14" s="959" t="s">
        <v>967</v>
      </c>
      <c r="S14" s="959" t="s">
        <v>967</v>
      </c>
      <c r="T14" s="959" t="s">
        <v>967</v>
      </c>
      <c r="U14" s="959" t="s">
        <v>967</v>
      </c>
      <c r="V14" s="959" t="s">
        <v>967</v>
      </c>
    </row>
    <row r="15" spans="1:22" ht="18" customHeight="1">
      <c r="A15" s="1002"/>
      <c r="B15" s="992" t="s">
        <v>1239</v>
      </c>
      <c r="C15" s="959">
        <v>7</v>
      </c>
      <c r="D15" s="959">
        <v>47</v>
      </c>
      <c r="E15" s="959">
        <v>36</v>
      </c>
      <c r="F15" s="959">
        <v>1</v>
      </c>
      <c r="G15" s="959">
        <v>1</v>
      </c>
      <c r="H15" s="959">
        <v>41</v>
      </c>
      <c r="I15" s="959">
        <v>34</v>
      </c>
      <c r="J15" s="959">
        <v>5</v>
      </c>
      <c r="K15" s="959">
        <v>1</v>
      </c>
      <c r="L15" s="959" t="s">
        <v>432</v>
      </c>
      <c r="M15" s="959" t="s">
        <v>432</v>
      </c>
      <c r="N15" s="959" t="s">
        <v>432</v>
      </c>
      <c r="O15" s="959" t="s">
        <v>432</v>
      </c>
      <c r="P15" s="959">
        <v>19490</v>
      </c>
      <c r="Q15" s="959">
        <v>48130</v>
      </c>
      <c r="R15" s="959">
        <v>72148</v>
      </c>
      <c r="S15" s="959">
        <v>45158</v>
      </c>
      <c r="T15" s="959">
        <v>1614</v>
      </c>
      <c r="U15" s="959">
        <v>23326</v>
      </c>
      <c r="V15" s="959">
        <v>22238</v>
      </c>
    </row>
    <row r="16" spans="1:22" ht="18" customHeight="1">
      <c r="A16" s="1002"/>
      <c r="B16" s="998" t="s">
        <v>1235</v>
      </c>
      <c r="C16" s="959">
        <v>2</v>
      </c>
      <c r="D16" s="959">
        <v>9</v>
      </c>
      <c r="E16" s="959">
        <v>3</v>
      </c>
      <c r="F16" s="959" t="s">
        <v>432</v>
      </c>
      <c r="G16" s="959" t="s">
        <v>432</v>
      </c>
      <c r="H16" s="959">
        <v>4</v>
      </c>
      <c r="I16" s="959">
        <v>3</v>
      </c>
      <c r="J16" s="959" t="s">
        <v>432</v>
      </c>
      <c r="K16" s="959" t="s">
        <v>432</v>
      </c>
      <c r="L16" s="959">
        <v>5</v>
      </c>
      <c r="M16" s="959" t="s">
        <v>432</v>
      </c>
      <c r="N16" s="959" t="s">
        <v>432</v>
      </c>
      <c r="O16" s="959" t="s">
        <v>432</v>
      </c>
      <c r="P16" s="959" t="s">
        <v>967</v>
      </c>
      <c r="Q16" s="959" t="s">
        <v>967</v>
      </c>
      <c r="R16" s="959" t="s">
        <v>967</v>
      </c>
      <c r="S16" s="959" t="s">
        <v>967</v>
      </c>
      <c r="T16" s="959" t="s">
        <v>967</v>
      </c>
      <c r="U16" s="959" t="s">
        <v>967</v>
      </c>
      <c r="V16" s="959" t="s">
        <v>967</v>
      </c>
    </row>
    <row r="17" spans="1:22" ht="18" customHeight="1">
      <c r="A17" s="1002"/>
      <c r="B17" s="998" t="s">
        <v>1231</v>
      </c>
      <c r="C17" s="959">
        <v>19</v>
      </c>
      <c r="D17" s="959">
        <v>112</v>
      </c>
      <c r="E17" s="959">
        <v>92</v>
      </c>
      <c r="F17" s="959">
        <v>9</v>
      </c>
      <c r="G17" s="959">
        <v>7</v>
      </c>
      <c r="H17" s="959">
        <v>90</v>
      </c>
      <c r="I17" s="959">
        <v>76</v>
      </c>
      <c r="J17" s="959">
        <v>7</v>
      </c>
      <c r="K17" s="959">
        <v>5</v>
      </c>
      <c r="L17" s="959">
        <v>6</v>
      </c>
      <c r="M17" s="959">
        <v>4</v>
      </c>
      <c r="N17" s="959" t="s">
        <v>432</v>
      </c>
      <c r="O17" s="959" t="s">
        <v>432</v>
      </c>
      <c r="P17" s="959">
        <v>59392</v>
      </c>
      <c r="Q17" s="959">
        <v>111547</v>
      </c>
      <c r="R17" s="959">
        <v>326446</v>
      </c>
      <c r="S17" s="959">
        <v>291356</v>
      </c>
      <c r="T17" s="959">
        <v>5558</v>
      </c>
      <c r="U17" s="959">
        <v>199893</v>
      </c>
      <c r="V17" s="959">
        <v>199893</v>
      </c>
    </row>
    <row r="18" spans="1:22" ht="18" customHeight="1">
      <c r="A18" s="1002"/>
      <c r="B18" s="992" t="s">
        <v>1227</v>
      </c>
      <c r="C18" s="959">
        <v>12</v>
      </c>
      <c r="D18" s="959">
        <v>61</v>
      </c>
      <c r="E18" s="959">
        <v>50</v>
      </c>
      <c r="F18" s="959">
        <v>1</v>
      </c>
      <c r="G18" s="959">
        <v>1</v>
      </c>
      <c r="H18" s="959">
        <v>53</v>
      </c>
      <c r="I18" s="959">
        <v>45</v>
      </c>
      <c r="J18" s="959">
        <v>7</v>
      </c>
      <c r="K18" s="959">
        <v>4</v>
      </c>
      <c r="L18" s="959" t="s">
        <v>432</v>
      </c>
      <c r="M18" s="959" t="s">
        <v>432</v>
      </c>
      <c r="N18" s="959" t="s">
        <v>432</v>
      </c>
      <c r="O18" s="959" t="s">
        <v>432</v>
      </c>
      <c r="P18" s="959">
        <v>29899</v>
      </c>
      <c r="Q18" s="959">
        <v>67579</v>
      </c>
      <c r="R18" s="959">
        <v>102636</v>
      </c>
      <c r="S18" s="959">
        <v>95248</v>
      </c>
      <c r="T18" s="959">
        <v>7388</v>
      </c>
      <c r="U18" s="959">
        <v>34482</v>
      </c>
      <c r="V18" s="959">
        <v>34482</v>
      </c>
    </row>
    <row r="19" spans="1:22" ht="18" customHeight="1">
      <c r="A19" s="1002"/>
      <c r="B19" s="992" t="s">
        <v>1223</v>
      </c>
      <c r="C19" s="959">
        <v>51</v>
      </c>
      <c r="D19" s="959">
        <v>248</v>
      </c>
      <c r="E19" s="959">
        <v>181</v>
      </c>
      <c r="F19" s="959">
        <v>14</v>
      </c>
      <c r="G19" s="959">
        <v>13</v>
      </c>
      <c r="H19" s="959">
        <v>207</v>
      </c>
      <c r="I19" s="959">
        <v>158</v>
      </c>
      <c r="J19" s="959">
        <v>27</v>
      </c>
      <c r="K19" s="959">
        <v>10</v>
      </c>
      <c r="L19" s="959" t="s">
        <v>432</v>
      </c>
      <c r="M19" s="959" t="s">
        <v>432</v>
      </c>
      <c r="N19" s="959">
        <v>6</v>
      </c>
      <c r="O19" s="959">
        <v>3</v>
      </c>
      <c r="P19" s="959">
        <v>90399</v>
      </c>
      <c r="Q19" s="959">
        <v>114551</v>
      </c>
      <c r="R19" s="959">
        <v>375604</v>
      </c>
      <c r="S19" s="959">
        <v>237147</v>
      </c>
      <c r="T19" s="959">
        <v>56285</v>
      </c>
      <c r="U19" s="959">
        <v>240557</v>
      </c>
      <c r="V19" s="959">
        <v>242799</v>
      </c>
    </row>
    <row r="20" spans="1:22" ht="18" customHeight="1">
      <c r="A20" s="1001"/>
      <c r="B20" s="1004" t="s">
        <v>1727</v>
      </c>
      <c r="C20" s="959">
        <v>3</v>
      </c>
      <c r="D20" s="959">
        <v>17</v>
      </c>
      <c r="E20" s="959">
        <v>10</v>
      </c>
      <c r="F20" s="959">
        <v>4</v>
      </c>
      <c r="G20" s="959">
        <v>1</v>
      </c>
      <c r="H20" s="959">
        <v>10</v>
      </c>
      <c r="I20" s="959">
        <v>8</v>
      </c>
      <c r="J20" s="959">
        <v>3</v>
      </c>
      <c r="K20" s="959">
        <v>1</v>
      </c>
      <c r="L20" s="959" t="s">
        <v>432</v>
      </c>
      <c r="M20" s="959" t="s">
        <v>432</v>
      </c>
      <c r="N20" s="959">
        <v>2</v>
      </c>
      <c r="O20" s="959">
        <v>2</v>
      </c>
      <c r="P20" s="959">
        <v>2714</v>
      </c>
      <c r="Q20" s="959">
        <v>3973</v>
      </c>
      <c r="R20" s="959">
        <v>10192</v>
      </c>
      <c r="S20" s="959">
        <v>10192</v>
      </c>
      <c r="T20" s="959" t="s">
        <v>432</v>
      </c>
      <c r="U20" s="959">
        <v>5758</v>
      </c>
      <c r="V20" s="959">
        <v>5758</v>
      </c>
    </row>
    <row r="21" spans="1:22" ht="18" customHeight="1">
      <c r="A21" s="1002"/>
      <c r="B21" s="995" t="s">
        <v>1213</v>
      </c>
      <c r="C21" s="959">
        <v>110</v>
      </c>
      <c r="D21" s="959">
        <v>565</v>
      </c>
      <c r="E21" s="959">
        <v>451</v>
      </c>
      <c r="F21" s="959">
        <v>37</v>
      </c>
      <c r="G21" s="959">
        <v>27</v>
      </c>
      <c r="H21" s="959">
        <v>478</v>
      </c>
      <c r="I21" s="959">
        <v>401</v>
      </c>
      <c r="J21" s="959">
        <v>50</v>
      </c>
      <c r="K21" s="959">
        <v>23</v>
      </c>
      <c r="L21" s="959" t="s">
        <v>432</v>
      </c>
      <c r="M21" s="959" t="s">
        <v>432</v>
      </c>
      <c r="N21" s="959">
        <v>3</v>
      </c>
      <c r="O21" s="959">
        <v>1</v>
      </c>
      <c r="P21" s="959">
        <v>205844</v>
      </c>
      <c r="Q21" s="959">
        <v>204616</v>
      </c>
      <c r="R21" s="959">
        <v>625087</v>
      </c>
      <c r="S21" s="959">
        <v>579552</v>
      </c>
      <c r="T21" s="959">
        <v>29373</v>
      </c>
      <c r="U21" s="959">
        <v>390118</v>
      </c>
      <c r="V21" s="959">
        <v>390118</v>
      </c>
    </row>
    <row r="22" spans="1:22" ht="18" customHeight="1">
      <c r="A22" s="1002"/>
      <c r="B22" s="992"/>
      <c r="C22" s="959"/>
      <c r="D22" s="959"/>
      <c r="E22" s="959"/>
      <c r="F22" s="959"/>
      <c r="G22" s="959"/>
      <c r="H22" s="959"/>
      <c r="I22" s="959"/>
      <c r="J22" s="959"/>
      <c r="K22" s="959"/>
      <c r="L22" s="959"/>
      <c r="M22" s="959"/>
      <c r="N22" s="959"/>
      <c r="O22" s="959"/>
      <c r="P22" s="959"/>
      <c r="Q22" s="959"/>
      <c r="R22" s="959"/>
      <c r="S22" s="959"/>
      <c r="T22" s="959"/>
      <c r="U22" s="959"/>
      <c r="V22" s="959"/>
    </row>
    <row r="23" spans="1:22" s="966" customFormat="1" ht="18" customHeight="1">
      <c r="A23" s="3343" t="s">
        <v>1205</v>
      </c>
      <c r="B23" s="3344"/>
      <c r="C23" s="968">
        <v>58</v>
      </c>
      <c r="D23" s="968">
        <v>398</v>
      </c>
      <c r="E23" s="968">
        <v>273</v>
      </c>
      <c r="F23" s="968">
        <v>22</v>
      </c>
      <c r="G23" s="968">
        <v>21</v>
      </c>
      <c r="H23" s="968">
        <v>289</v>
      </c>
      <c r="I23" s="968">
        <v>231</v>
      </c>
      <c r="J23" s="968">
        <v>78</v>
      </c>
      <c r="K23" s="968">
        <v>12</v>
      </c>
      <c r="L23" s="968">
        <v>9</v>
      </c>
      <c r="M23" s="968">
        <v>9</v>
      </c>
      <c r="N23" s="968">
        <v>3</v>
      </c>
      <c r="O23" s="968">
        <v>1</v>
      </c>
      <c r="P23" s="968">
        <v>159623</v>
      </c>
      <c r="Q23" s="968">
        <v>306851</v>
      </c>
      <c r="R23" s="968">
        <v>653682</v>
      </c>
      <c r="S23" s="968">
        <v>539433</v>
      </c>
      <c r="T23" s="968">
        <v>11067</v>
      </c>
      <c r="U23" s="968">
        <v>327690</v>
      </c>
      <c r="V23" s="968">
        <v>323696</v>
      </c>
    </row>
    <row r="24" spans="1:22" ht="18" customHeight="1">
      <c r="A24" s="1002"/>
      <c r="B24" s="992" t="s">
        <v>1197</v>
      </c>
      <c r="C24" s="959">
        <v>6</v>
      </c>
      <c r="D24" s="959">
        <v>97</v>
      </c>
      <c r="E24" s="959">
        <v>72</v>
      </c>
      <c r="F24" s="959">
        <v>1</v>
      </c>
      <c r="G24" s="959">
        <v>1</v>
      </c>
      <c r="H24" s="959">
        <v>71</v>
      </c>
      <c r="I24" s="959">
        <v>62</v>
      </c>
      <c r="J24" s="959">
        <v>16</v>
      </c>
      <c r="K24" s="959" t="s">
        <v>432</v>
      </c>
      <c r="L24" s="959">
        <v>9</v>
      </c>
      <c r="M24" s="959">
        <v>9</v>
      </c>
      <c r="N24" s="959">
        <v>1</v>
      </c>
      <c r="O24" s="959" t="s">
        <v>432</v>
      </c>
      <c r="P24" s="959">
        <v>38101</v>
      </c>
      <c r="Q24" s="959">
        <v>88659</v>
      </c>
      <c r="R24" s="959">
        <v>143463</v>
      </c>
      <c r="S24" s="959">
        <v>103515</v>
      </c>
      <c r="T24" s="959" t="s">
        <v>432</v>
      </c>
      <c r="U24" s="959">
        <v>50227</v>
      </c>
      <c r="V24" s="959">
        <v>51019</v>
      </c>
    </row>
    <row r="25" spans="1:22" ht="18" customHeight="1">
      <c r="A25" s="1002"/>
      <c r="B25" s="1003" t="s">
        <v>1726</v>
      </c>
      <c r="C25" s="959">
        <v>4</v>
      </c>
      <c r="D25" s="959">
        <v>24</v>
      </c>
      <c r="E25" s="959">
        <v>15</v>
      </c>
      <c r="F25" s="959">
        <v>3</v>
      </c>
      <c r="G25" s="959">
        <v>2</v>
      </c>
      <c r="H25" s="959">
        <v>15</v>
      </c>
      <c r="I25" s="959">
        <v>13</v>
      </c>
      <c r="J25" s="959">
        <v>6</v>
      </c>
      <c r="K25" s="959" t="s">
        <v>432</v>
      </c>
      <c r="L25" s="959" t="s">
        <v>432</v>
      </c>
      <c r="M25" s="959" t="s">
        <v>432</v>
      </c>
      <c r="N25" s="959" t="s">
        <v>432</v>
      </c>
      <c r="O25" s="959" t="s">
        <v>432</v>
      </c>
      <c r="P25" s="959">
        <v>10493</v>
      </c>
      <c r="Q25" s="959">
        <v>13555</v>
      </c>
      <c r="R25" s="959">
        <v>34159</v>
      </c>
      <c r="S25" s="959">
        <v>31112</v>
      </c>
      <c r="T25" s="959">
        <v>64</v>
      </c>
      <c r="U25" s="959">
        <v>19078</v>
      </c>
      <c r="V25" s="959">
        <v>19078</v>
      </c>
    </row>
    <row r="26" spans="1:22" ht="18" customHeight="1">
      <c r="A26" s="1001"/>
      <c r="B26" s="1009" t="s">
        <v>1725</v>
      </c>
      <c r="C26" s="959">
        <v>13</v>
      </c>
      <c r="D26" s="959">
        <v>130</v>
      </c>
      <c r="E26" s="959">
        <v>86</v>
      </c>
      <c r="F26" s="959">
        <v>1</v>
      </c>
      <c r="G26" s="959">
        <v>1</v>
      </c>
      <c r="H26" s="959">
        <v>95</v>
      </c>
      <c r="I26" s="959">
        <v>81</v>
      </c>
      <c r="J26" s="959">
        <v>34</v>
      </c>
      <c r="K26" s="959">
        <v>4</v>
      </c>
      <c r="L26" s="959" t="s">
        <v>432</v>
      </c>
      <c r="M26" s="959" t="s">
        <v>432</v>
      </c>
      <c r="N26" s="959">
        <v>2</v>
      </c>
      <c r="O26" s="959">
        <v>1</v>
      </c>
      <c r="P26" s="959">
        <v>62029</v>
      </c>
      <c r="Q26" s="959">
        <v>142563</v>
      </c>
      <c r="R26" s="959">
        <v>287043</v>
      </c>
      <c r="S26" s="959">
        <v>223479</v>
      </c>
      <c r="T26" s="959">
        <v>3313</v>
      </c>
      <c r="U26" s="959">
        <v>140790</v>
      </c>
      <c r="V26" s="959">
        <v>136004</v>
      </c>
    </row>
    <row r="27" spans="1:22" ht="18" customHeight="1">
      <c r="A27" s="1002"/>
      <c r="B27" s="1003" t="s">
        <v>1185</v>
      </c>
      <c r="C27" s="959">
        <v>31</v>
      </c>
      <c r="D27" s="959">
        <v>139</v>
      </c>
      <c r="E27" s="959">
        <v>95</v>
      </c>
      <c r="F27" s="959">
        <v>14</v>
      </c>
      <c r="G27" s="959">
        <v>14</v>
      </c>
      <c r="H27" s="959">
        <v>103</v>
      </c>
      <c r="I27" s="959">
        <v>73</v>
      </c>
      <c r="J27" s="959">
        <v>22</v>
      </c>
      <c r="K27" s="959">
        <v>8</v>
      </c>
      <c r="L27" s="959" t="s">
        <v>432</v>
      </c>
      <c r="M27" s="959" t="s">
        <v>432</v>
      </c>
      <c r="N27" s="959" t="s">
        <v>432</v>
      </c>
      <c r="O27" s="959" t="s">
        <v>432</v>
      </c>
      <c r="P27" s="959">
        <v>48484</v>
      </c>
      <c r="Q27" s="959">
        <v>61518</v>
      </c>
      <c r="R27" s="959">
        <v>187555</v>
      </c>
      <c r="S27" s="959">
        <v>179865</v>
      </c>
      <c r="T27" s="959">
        <v>7690</v>
      </c>
      <c r="U27" s="959">
        <v>116756</v>
      </c>
      <c r="V27" s="959">
        <v>116756</v>
      </c>
    </row>
    <row r="28" spans="1:22" ht="18" customHeight="1">
      <c r="A28" s="1002"/>
      <c r="B28" s="998" t="s">
        <v>1180</v>
      </c>
      <c r="C28" s="959">
        <v>3</v>
      </c>
      <c r="D28" s="959">
        <v>5</v>
      </c>
      <c r="E28" s="959">
        <v>3</v>
      </c>
      <c r="F28" s="959">
        <v>2</v>
      </c>
      <c r="G28" s="959">
        <v>2</v>
      </c>
      <c r="H28" s="959">
        <v>3</v>
      </c>
      <c r="I28" s="959">
        <v>1</v>
      </c>
      <c r="J28" s="959" t="s">
        <v>432</v>
      </c>
      <c r="K28" s="959" t="s">
        <v>432</v>
      </c>
      <c r="L28" s="959" t="s">
        <v>432</v>
      </c>
      <c r="M28" s="959" t="s">
        <v>432</v>
      </c>
      <c r="N28" s="959" t="s">
        <v>432</v>
      </c>
      <c r="O28" s="959" t="s">
        <v>432</v>
      </c>
      <c r="P28" s="959" t="s">
        <v>967</v>
      </c>
      <c r="Q28" s="959" t="s">
        <v>967</v>
      </c>
      <c r="R28" s="959" t="s">
        <v>967</v>
      </c>
      <c r="S28" s="959" t="s">
        <v>967</v>
      </c>
      <c r="T28" s="959" t="s">
        <v>432</v>
      </c>
      <c r="U28" s="959" t="s">
        <v>967</v>
      </c>
      <c r="V28" s="959" t="s">
        <v>967</v>
      </c>
    </row>
    <row r="29" spans="1:22" ht="18" customHeight="1">
      <c r="A29" s="1002"/>
      <c r="B29" s="992" t="s">
        <v>1175</v>
      </c>
      <c r="C29" s="959">
        <v>1</v>
      </c>
      <c r="D29" s="959">
        <v>3</v>
      </c>
      <c r="E29" s="959">
        <v>2</v>
      </c>
      <c r="F29" s="959">
        <v>1</v>
      </c>
      <c r="G29" s="959">
        <v>1</v>
      </c>
      <c r="H29" s="959">
        <v>2</v>
      </c>
      <c r="I29" s="959">
        <v>1</v>
      </c>
      <c r="J29" s="959" t="s">
        <v>432</v>
      </c>
      <c r="K29" s="959" t="s">
        <v>432</v>
      </c>
      <c r="L29" s="959" t="s">
        <v>432</v>
      </c>
      <c r="M29" s="959" t="s">
        <v>432</v>
      </c>
      <c r="N29" s="959" t="s">
        <v>432</v>
      </c>
      <c r="O29" s="959" t="s">
        <v>432</v>
      </c>
      <c r="P29" s="959" t="s">
        <v>432</v>
      </c>
      <c r="Q29" s="959" t="s">
        <v>432</v>
      </c>
      <c r="R29" s="959" t="s">
        <v>432</v>
      </c>
      <c r="S29" s="959" t="s">
        <v>432</v>
      </c>
      <c r="T29" s="959" t="s">
        <v>432</v>
      </c>
      <c r="U29" s="959" t="s">
        <v>432</v>
      </c>
      <c r="V29" s="959" t="s">
        <v>432</v>
      </c>
    </row>
    <row r="30" spans="1:22" ht="18" customHeight="1">
      <c r="A30" s="1002"/>
      <c r="B30" s="992"/>
      <c r="C30" s="959"/>
      <c r="D30" s="959"/>
      <c r="E30" s="959"/>
      <c r="F30" s="959"/>
      <c r="G30" s="959"/>
      <c r="H30" s="959"/>
      <c r="I30" s="959"/>
      <c r="J30" s="959"/>
      <c r="K30" s="959"/>
      <c r="L30" s="959"/>
      <c r="M30" s="959"/>
      <c r="N30" s="959"/>
      <c r="O30" s="959"/>
      <c r="P30" s="959"/>
      <c r="Q30" s="959"/>
      <c r="R30" s="959"/>
      <c r="S30" s="959"/>
      <c r="T30" s="959"/>
      <c r="U30" s="959"/>
      <c r="V30" s="959"/>
    </row>
    <row r="31" spans="1:22" s="966" customFormat="1" ht="18" customHeight="1">
      <c r="A31" s="3345" t="s">
        <v>1167</v>
      </c>
      <c r="B31" s="3346"/>
      <c r="C31" s="968">
        <v>13</v>
      </c>
      <c r="D31" s="968">
        <v>105</v>
      </c>
      <c r="E31" s="968">
        <v>53</v>
      </c>
      <c r="F31" s="968">
        <v>6</v>
      </c>
      <c r="G31" s="968">
        <v>4</v>
      </c>
      <c r="H31" s="968">
        <v>46</v>
      </c>
      <c r="I31" s="968">
        <v>38</v>
      </c>
      <c r="J31" s="968">
        <v>41</v>
      </c>
      <c r="K31" s="968">
        <v>3</v>
      </c>
      <c r="L31" s="968">
        <v>12</v>
      </c>
      <c r="M31" s="968">
        <v>8</v>
      </c>
      <c r="N31" s="968">
        <v>1</v>
      </c>
      <c r="O31" s="968">
        <v>1</v>
      </c>
      <c r="P31" s="968">
        <v>27807</v>
      </c>
      <c r="Q31" s="968">
        <v>76185</v>
      </c>
      <c r="R31" s="968">
        <v>139227</v>
      </c>
      <c r="S31" s="968">
        <v>90667</v>
      </c>
      <c r="T31" s="968">
        <v>47172</v>
      </c>
      <c r="U31" s="968">
        <v>57269</v>
      </c>
      <c r="V31" s="968">
        <v>58348</v>
      </c>
    </row>
    <row r="32" spans="1:22" ht="18" customHeight="1">
      <c r="A32" s="1002"/>
      <c r="B32" s="992" t="s">
        <v>1151</v>
      </c>
      <c r="C32" s="959">
        <v>4</v>
      </c>
      <c r="D32" s="959">
        <v>15</v>
      </c>
      <c r="E32" s="959">
        <v>8</v>
      </c>
      <c r="F32" s="959">
        <v>2</v>
      </c>
      <c r="G32" s="959">
        <v>1</v>
      </c>
      <c r="H32" s="959">
        <v>10</v>
      </c>
      <c r="I32" s="959">
        <v>7</v>
      </c>
      <c r="J32" s="959">
        <v>3</v>
      </c>
      <c r="K32" s="959" t="s">
        <v>432</v>
      </c>
      <c r="L32" s="959" t="s">
        <v>432</v>
      </c>
      <c r="M32" s="959" t="s">
        <v>432</v>
      </c>
      <c r="N32" s="959" t="s">
        <v>432</v>
      </c>
      <c r="O32" s="959" t="s">
        <v>432</v>
      </c>
      <c r="P32" s="959">
        <v>4368</v>
      </c>
      <c r="Q32" s="959">
        <v>3711</v>
      </c>
      <c r="R32" s="959">
        <v>10117</v>
      </c>
      <c r="S32" s="959">
        <v>4652</v>
      </c>
      <c r="T32" s="959">
        <v>5465</v>
      </c>
      <c r="U32" s="959">
        <v>5932</v>
      </c>
      <c r="V32" s="959">
        <v>5932</v>
      </c>
    </row>
    <row r="33" spans="1:22" ht="18" customHeight="1">
      <c r="A33" s="1002"/>
      <c r="B33" s="992" t="s">
        <v>1143</v>
      </c>
      <c r="C33" s="959">
        <v>2</v>
      </c>
      <c r="D33" s="959">
        <v>22</v>
      </c>
      <c r="E33" s="959">
        <v>17</v>
      </c>
      <c r="F33" s="959" t="s">
        <v>432</v>
      </c>
      <c r="G33" s="959" t="s">
        <v>432</v>
      </c>
      <c r="H33" s="959">
        <v>9</v>
      </c>
      <c r="I33" s="959">
        <v>9</v>
      </c>
      <c r="J33" s="959">
        <v>1</v>
      </c>
      <c r="K33" s="959" t="s">
        <v>432</v>
      </c>
      <c r="L33" s="959">
        <v>12</v>
      </c>
      <c r="M33" s="959">
        <v>8</v>
      </c>
      <c r="N33" s="959">
        <v>1</v>
      </c>
      <c r="O33" s="959">
        <v>1</v>
      </c>
      <c r="P33" s="959" t="s">
        <v>967</v>
      </c>
      <c r="Q33" s="959" t="s">
        <v>967</v>
      </c>
      <c r="R33" s="959" t="s">
        <v>967</v>
      </c>
      <c r="S33" s="959" t="s">
        <v>432</v>
      </c>
      <c r="T33" s="959" t="s">
        <v>967</v>
      </c>
      <c r="U33" s="959" t="s">
        <v>967</v>
      </c>
      <c r="V33" s="959" t="s">
        <v>967</v>
      </c>
    </row>
    <row r="34" spans="1:22" ht="18" customHeight="1">
      <c r="A34" s="1001"/>
      <c r="B34" s="992" t="s">
        <v>1139</v>
      </c>
      <c r="C34" s="959">
        <v>1</v>
      </c>
      <c r="D34" s="959">
        <v>1</v>
      </c>
      <c r="E34" s="959">
        <v>1</v>
      </c>
      <c r="F34" s="959">
        <v>1</v>
      </c>
      <c r="G34" s="959">
        <v>1</v>
      </c>
      <c r="H34" s="959" t="s">
        <v>432</v>
      </c>
      <c r="I34" s="959" t="s">
        <v>432</v>
      </c>
      <c r="J34" s="959" t="s">
        <v>432</v>
      </c>
      <c r="K34" s="959" t="s">
        <v>432</v>
      </c>
      <c r="L34" s="959" t="s">
        <v>432</v>
      </c>
      <c r="M34" s="959" t="s">
        <v>432</v>
      </c>
      <c r="N34" s="959" t="s">
        <v>432</v>
      </c>
      <c r="O34" s="959" t="s">
        <v>432</v>
      </c>
      <c r="P34" s="959" t="s">
        <v>967</v>
      </c>
      <c r="Q34" s="959" t="s">
        <v>967</v>
      </c>
      <c r="R34" s="959" t="s">
        <v>967</v>
      </c>
      <c r="S34" s="959" t="s">
        <v>432</v>
      </c>
      <c r="T34" s="959" t="s">
        <v>967</v>
      </c>
      <c r="U34" s="959" t="s">
        <v>967</v>
      </c>
      <c r="V34" s="959" t="s">
        <v>967</v>
      </c>
    </row>
    <row r="35" spans="1:22" ht="18" customHeight="1">
      <c r="A35" s="1001"/>
      <c r="B35" s="1004" t="s">
        <v>1724</v>
      </c>
      <c r="C35" s="959">
        <v>6</v>
      </c>
      <c r="D35" s="959">
        <v>67</v>
      </c>
      <c r="E35" s="959">
        <v>27</v>
      </c>
      <c r="F35" s="959">
        <v>3</v>
      </c>
      <c r="G35" s="959">
        <v>2</v>
      </c>
      <c r="H35" s="959">
        <v>27</v>
      </c>
      <c r="I35" s="959">
        <v>22</v>
      </c>
      <c r="J35" s="959">
        <v>37</v>
      </c>
      <c r="K35" s="959">
        <v>3</v>
      </c>
      <c r="L35" s="959" t="s">
        <v>432</v>
      </c>
      <c r="M35" s="959" t="s">
        <v>432</v>
      </c>
      <c r="N35" s="959" t="s">
        <v>432</v>
      </c>
      <c r="O35" s="959" t="s">
        <v>432</v>
      </c>
      <c r="P35" s="959">
        <v>15031</v>
      </c>
      <c r="Q35" s="959">
        <v>59266</v>
      </c>
      <c r="R35" s="959">
        <v>87403</v>
      </c>
      <c r="S35" s="959">
        <v>86015</v>
      </c>
      <c r="T35" s="959" t="s">
        <v>432</v>
      </c>
      <c r="U35" s="959">
        <v>24949</v>
      </c>
      <c r="V35" s="959">
        <v>26028</v>
      </c>
    </row>
    <row r="36" spans="1:22" ht="18" customHeight="1">
      <c r="A36" s="1002"/>
      <c r="B36" s="992"/>
      <c r="C36" s="959"/>
      <c r="D36" s="959"/>
      <c r="E36" s="959"/>
      <c r="F36" s="959"/>
      <c r="G36" s="959"/>
      <c r="H36" s="959"/>
      <c r="I36" s="959"/>
      <c r="J36" s="959"/>
      <c r="K36" s="959"/>
      <c r="L36" s="959"/>
      <c r="M36" s="959"/>
      <c r="N36" s="959"/>
      <c r="O36" s="959"/>
      <c r="P36" s="959"/>
      <c r="Q36" s="959"/>
      <c r="R36" s="959"/>
      <c r="S36" s="959"/>
      <c r="T36" s="959"/>
      <c r="U36" s="959"/>
      <c r="V36" s="959"/>
    </row>
    <row r="37" spans="1:22" ht="18" customHeight="1">
      <c r="A37" s="1002"/>
      <c r="B37" s="992"/>
      <c r="C37" s="959"/>
      <c r="D37" s="959"/>
      <c r="E37" s="959"/>
      <c r="F37" s="959"/>
      <c r="G37" s="959"/>
      <c r="H37" s="959"/>
      <c r="I37" s="959"/>
      <c r="J37" s="959"/>
      <c r="K37" s="959"/>
      <c r="L37" s="959"/>
      <c r="M37" s="959"/>
      <c r="N37" s="959"/>
      <c r="O37" s="959"/>
      <c r="P37" s="959"/>
      <c r="Q37" s="959"/>
      <c r="R37" s="959"/>
      <c r="S37" s="959"/>
      <c r="T37" s="959"/>
      <c r="U37" s="959"/>
      <c r="V37" s="959"/>
    </row>
    <row r="38" spans="1:22" ht="18" customHeight="1">
      <c r="A38" s="1002"/>
      <c r="B38" s="992"/>
      <c r="C38" s="959"/>
      <c r="D38" s="959"/>
      <c r="E38" s="959"/>
      <c r="F38" s="959"/>
      <c r="G38" s="959"/>
      <c r="H38" s="959"/>
      <c r="I38" s="959"/>
      <c r="J38" s="959"/>
      <c r="K38" s="959"/>
      <c r="L38" s="959"/>
      <c r="M38" s="959"/>
      <c r="N38" s="959"/>
      <c r="O38" s="959"/>
      <c r="P38" s="959"/>
      <c r="Q38" s="959"/>
      <c r="R38" s="959"/>
      <c r="S38" s="959"/>
      <c r="T38" s="959"/>
      <c r="U38" s="959"/>
      <c r="V38" s="959"/>
    </row>
    <row r="39" spans="1:22" s="532" customFormat="1" ht="15" customHeight="1">
      <c r="A39" s="1001"/>
      <c r="B39" s="992"/>
      <c r="C39" s="1008"/>
      <c r="D39" s="1008"/>
      <c r="E39" s="1008"/>
      <c r="F39" s="1008"/>
      <c r="G39" s="1008"/>
      <c r="H39" s="1008"/>
      <c r="I39" s="1008"/>
      <c r="J39" s="1008"/>
      <c r="K39" s="1008"/>
      <c r="L39" s="1008"/>
      <c r="M39" s="1008"/>
      <c r="N39" s="1008"/>
      <c r="O39" s="1008"/>
      <c r="P39" s="1008"/>
      <c r="Q39" s="1008"/>
      <c r="R39" s="1008"/>
      <c r="S39" s="1008"/>
      <c r="T39" s="1008"/>
      <c r="U39" s="1008"/>
      <c r="V39" s="1008"/>
    </row>
    <row r="40" spans="1:22" s="360" customFormat="1" ht="15" customHeight="1">
      <c r="A40" s="1000"/>
      <c r="B40" s="988"/>
      <c r="C40" s="476"/>
      <c r="D40" s="476"/>
      <c r="E40" s="476"/>
      <c r="F40" s="476"/>
      <c r="G40" s="476"/>
      <c r="H40" s="476"/>
      <c r="I40" s="476"/>
      <c r="J40" s="476"/>
      <c r="K40" s="476"/>
      <c r="L40" s="476"/>
      <c r="M40" s="476"/>
      <c r="N40" s="476"/>
      <c r="O40" s="476"/>
      <c r="P40" s="476"/>
      <c r="Q40" s="476"/>
      <c r="R40" s="476"/>
      <c r="S40" s="476"/>
      <c r="T40" s="476"/>
      <c r="U40" s="476"/>
      <c r="V40" s="476"/>
    </row>
    <row r="41" spans="1:22" s="532" customFormat="1" ht="15" customHeight="1">
      <c r="A41" s="953" t="s">
        <v>1686</v>
      </c>
      <c r="B41" s="955"/>
      <c r="C41" s="954"/>
      <c r="D41" s="954"/>
      <c r="E41" s="954"/>
      <c r="F41" s="954"/>
      <c r="G41" s="954"/>
      <c r="H41" s="954"/>
      <c r="I41" s="954"/>
      <c r="J41" s="954"/>
      <c r="K41" s="954"/>
      <c r="L41" s="954"/>
      <c r="M41" s="954"/>
      <c r="N41" s="954"/>
      <c r="O41" s="954"/>
      <c r="P41" s="954"/>
      <c r="Q41" s="954"/>
      <c r="R41" s="954"/>
      <c r="S41" s="954"/>
      <c r="T41" s="954"/>
      <c r="U41" s="954"/>
      <c r="V41" s="954"/>
    </row>
    <row r="42" spans="1:22" s="360" customFormat="1" ht="15" customHeight="1">
      <c r="A42" s="953" t="s">
        <v>1685</v>
      </c>
      <c r="B42" s="952"/>
      <c r="V42" s="493"/>
    </row>
    <row r="43" spans="1:22" s="360" customFormat="1" ht="15" customHeight="1">
      <c r="A43" s="953" t="s">
        <v>1684</v>
      </c>
      <c r="B43" s="952"/>
    </row>
  </sheetData>
  <mergeCells count="27">
    <mergeCell ref="A1:D1"/>
    <mergeCell ref="A2:D2"/>
    <mergeCell ref="A3:V3"/>
    <mergeCell ref="A5:B5"/>
    <mergeCell ref="A6:B11"/>
    <mergeCell ref="C6:C11"/>
    <mergeCell ref="D6:O6"/>
    <mergeCell ref="P6:P10"/>
    <mergeCell ref="Q6:Q10"/>
    <mergeCell ref="R6:T6"/>
    <mergeCell ref="U6:U10"/>
    <mergeCell ref="S8:S11"/>
    <mergeCell ref="T8:T11"/>
    <mergeCell ref="A13:B13"/>
    <mergeCell ref="A23:B23"/>
    <mergeCell ref="A31:B31"/>
    <mergeCell ref="V6:V10"/>
    <mergeCell ref="D7:E10"/>
    <mergeCell ref="F7:M7"/>
    <mergeCell ref="N7:O10"/>
    <mergeCell ref="R7:R10"/>
    <mergeCell ref="F8:G10"/>
    <mergeCell ref="H8:M8"/>
    <mergeCell ref="H9:K9"/>
    <mergeCell ref="L9:M10"/>
    <mergeCell ref="H10:I10"/>
    <mergeCell ref="J10:K10"/>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zoomScale="85" zoomScaleNormal="85" zoomScaleSheetLayoutView="85" workbookViewId="0">
      <selection activeCell="F7" sqref="F7:M7"/>
    </sheetView>
  </sheetViews>
  <sheetFormatPr defaultColWidth="8.75" defaultRowHeight="14.25"/>
  <cols>
    <col min="1" max="1" width="2.375" style="951" customWidth="1"/>
    <col min="2" max="2" width="30.625" style="950" customWidth="1"/>
    <col min="3" max="3" width="6.625" style="364" customWidth="1"/>
    <col min="4" max="5" width="7.625" style="364" customWidth="1"/>
    <col min="6" max="15" width="6.625" style="364" customWidth="1"/>
    <col min="16" max="22" width="10.625" style="364" customWidth="1"/>
    <col min="23" max="16384" width="8.75" style="364"/>
  </cols>
  <sheetData>
    <row r="1" spans="1:22"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row>
    <row r="2" spans="1:22"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row>
    <row r="3" spans="1:22" s="389" customFormat="1" ht="26.1" customHeight="1">
      <c r="A3" s="3128" t="s">
        <v>1730</v>
      </c>
      <c r="B3" s="3128"/>
      <c r="C3" s="3128"/>
      <c r="D3" s="3128"/>
      <c r="E3" s="3128"/>
      <c r="F3" s="3128"/>
      <c r="G3" s="3128"/>
      <c r="H3" s="3128"/>
      <c r="I3" s="3128"/>
      <c r="J3" s="3128"/>
      <c r="K3" s="3128"/>
      <c r="L3" s="3128"/>
      <c r="M3" s="3128"/>
      <c r="N3" s="3128"/>
      <c r="O3" s="3128"/>
      <c r="P3" s="3128"/>
      <c r="Q3" s="3128"/>
      <c r="R3" s="3128"/>
      <c r="S3" s="3128"/>
      <c r="T3" s="3128"/>
      <c r="U3" s="3128"/>
      <c r="V3" s="3128"/>
    </row>
    <row r="4" spans="1:22" s="376" customFormat="1" ht="15" customHeight="1">
      <c r="A4" s="987"/>
      <c r="B4" s="987"/>
      <c r="C4" s="987"/>
      <c r="D4" s="987"/>
      <c r="E4" s="987"/>
      <c r="F4" s="987"/>
      <c r="G4" s="987"/>
      <c r="H4" s="987"/>
      <c r="I4" s="987"/>
      <c r="J4" s="987"/>
      <c r="K4" s="987"/>
      <c r="L4" s="987"/>
      <c r="M4" s="987"/>
      <c r="N4" s="987"/>
      <c r="O4" s="987"/>
      <c r="P4" s="987"/>
      <c r="Q4" s="987"/>
      <c r="R4" s="987"/>
      <c r="S4" s="987"/>
      <c r="T4" s="987"/>
      <c r="U4" s="987"/>
      <c r="V4" s="987"/>
    </row>
    <row r="5" spans="1:22" s="360" customFormat="1" ht="15" customHeight="1" thickBot="1">
      <c r="A5" s="3324"/>
      <c r="B5" s="3324"/>
      <c r="D5" s="386"/>
      <c r="E5" s="386"/>
      <c r="F5" s="386"/>
      <c r="G5" s="386"/>
      <c r="H5" s="386"/>
      <c r="I5" s="386"/>
      <c r="J5" s="386"/>
      <c r="K5" s="385"/>
      <c r="L5" s="385"/>
      <c r="M5" s="385"/>
      <c r="N5" s="386"/>
      <c r="O5" s="386"/>
      <c r="U5" s="89"/>
      <c r="V5" s="986" t="s">
        <v>1710</v>
      </c>
    </row>
    <row r="6" spans="1:22" s="92" customFormat="1" ht="18" customHeight="1" thickTop="1">
      <c r="A6" s="3182" t="s">
        <v>1709</v>
      </c>
      <c r="B6" s="3312"/>
      <c r="C6" s="3325" t="s">
        <v>1708</v>
      </c>
      <c r="D6" s="3297" t="s">
        <v>1707</v>
      </c>
      <c r="E6" s="3298"/>
      <c r="F6" s="3298"/>
      <c r="G6" s="3298"/>
      <c r="H6" s="3298"/>
      <c r="I6" s="3298"/>
      <c r="J6" s="3298"/>
      <c r="K6" s="3298"/>
      <c r="L6" s="3298"/>
      <c r="M6" s="3298"/>
      <c r="N6" s="3298"/>
      <c r="O6" s="3299"/>
      <c r="P6" s="3333" t="s">
        <v>1706</v>
      </c>
      <c r="Q6" s="3333" t="s">
        <v>1705</v>
      </c>
      <c r="R6" s="3334" t="s">
        <v>1704</v>
      </c>
      <c r="S6" s="3335"/>
      <c r="T6" s="3336"/>
      <c r="U6" s="3337" t="s">
        <v>1703</v>
      </c>
      <c r="V6" s="3339" t="s">
        <v>1702</v>
      </c>
    </row>
    <row r="7" spans="1:22" s="92" customFormat="1" ht="18" customHeight="1">
      <c r="A7" s="3183"/>
      <c r="B7" s="3313"/>
      <c r="C7" s="3326"/>
      <c r="D7" s="3199" t="s">
        <v>1701</v>
      </c>
      <c r="E7" s="3319"/>
      <c r="F7" s="3298"/>
      <c r="G7" s="3298"/>
      <c r="H7" s="3298"/>
      <c r="I7" s="3298"/>
      <c r="J7" s="3298"/>
      <c r="K7" s="3298"/>
      <c r="L7" s="3298"/>
      <c r="M7" s="3298"/>
      <c r="N7" s="3199" t="s">
        <v>1700</v>
      </c>
      <c r="O7" s="3302"/>
      <c r="P7" s="3326"/>
      <c r="Q7" s="3316"/>
      <c r="R7" s="3309" t="s">
        <v>1699</v>
      </c>
      <c r="S7" s="985"/>
      <c r="T7" s="984"/>
      <c r="U7" s="3338"/>
      <c r="V7" s="3307"/>
    </row>
    <row r="8" spans="1:22" s="92" customFormat="1" ht="18" customHeight="1">
      <c r="A8" s="3183"/>
      <c r="B8" s="3313"/>
      <c r="C8" s="3326"/>
      <c r="D8" s="3199"/>
      <c r="E8" s="3302"/>
      <c r="F8" s="3305" t="s">
        <v>1698</v>
      </c>
      <c r="G8" s="3306"/>
      <c r="H8" s="3309" t="s">
        <v>1697</v>
      </c>
      <c r="I8" s="3310"/>
      <c r="J8" s="3310"/>
      <c r="K8" s="3310"/>
      <c r="L8" s="3310"/>
      <c r="M8" s="3311"/>
      <c r="N8" s="3199"/>
      <c r="O8" s="3302"/>
      <c r="P8" s="3326"/>
      <c r="Q8" s="3316"/>
      <c r="R8" s="3340"/>
      <c r="S8" s="3315" t="s">
        <v>1696</v>
      </c>
      <c r="T8" s="3315" t="s">
        <v>1695</v>
      </c>
      <c r="U8" s="3338"/>
      <c r="V8" s="3307"/>
    </row>
    <row r="9" spans="1:22" s="92" customFormat="1" ht="18" customHeight="1">
      <c r="A9" s="3183"/>
      <c r="B9" s="3313"/>
      <c r="C9" s="3326"/>
      <c r="D9" s="3199"/>
      <c r="E9" s="3302"/>
      <c r="F9" s="3307"/>
      <c r="G9" s="3308"/>
      <c r="H9" s="3328" t="s">
        <v>1694</v>
      </c>
      <c r="I9" s="3329"/>
      <c r="J9" s="3329"/>
      <c r="K9" s="3330"/>
      <c r="L9" s="3305" t="s">
        <v>1693</v>
      </c>
      <c r="M9" s="3331"/>
      <c r="N9" s="3199"/>
      <c r="O9" s="3302"/>
      <c r="P9" s="3326"/>
      <c r="Q9" s="3316"/>
      <c r="R9" s="3340"/>
      <c r="S9" s="3316"/>
      <c r="T9" s="3316"/>
      <c r="U9" s="3338"/>
      <c r="V9" s="3307"/>
    </row>
    <row r="10" spans="1:22" s="92" customFormat="1" ht="18" customHeight="1">
      <c r="A10" s="3183"/>
      <c r="B10" s="3313"/>
      <c r="C10" s="3326"/>
      <c r="D10" s="3199"/>
      <c r="E10" s="3302"/>
      <c r="F10" s="3307"/>
      <c r="G10" s="3308"/>
      <c r="H10" s="3322" t="s">
        <v>1692</v>
      </c>
      <c r="I10" s="3323"/>
      <c r="J10" s="3303" t="s">
        <v>1691</v>
      </c>
      <c r="K10" s="3304"/>
      <c r="L10" s="3332"/>
      <c r="M10" s="3304"/>
      <c r="N10" s="3199"/>
      <c r="O10" s="3302"/>
      <c r="P10" s="3326"/>
      <c r="Q10" s="3316"/>
      <c r="R10" s="3340"/>
      <c r="S10" s="3316"/>
      <c r="T10" s="3316"/>
      <c r="U10" s="3338"/>
      <c r="V10" s="3307"/>
    </row>
    <row r="11" spans="1:22" s="92" customFormat="1" ht="18" customHeight="1">
      <c r="A11" s="3184"/>
      <c r="B11" s="3314"/>
      <c r="C11" s="3327"/>
      <c r="D11" s="983"/>
      <c r="E11" s="980" t="s">
        <v>1690</v>
      </c>
      <c r="F11" s="982"/>
      <c r="G11" s="980" t="s">
        <v>1690</v>
      </c>
      <c r="H11" s="982"/>
      <c r="I11" s="980" t="s">
        <v>1690</v>
      </c>
      <c r="J11" s="982"/>
      <c r="K11" s="980" t="s">
        <v>1690</v>
      </c>
      <c r="L11" s="982"/>
      <c r="M11" s="980" t="s">
        <v>1690</v>
      </c>
      <c r="N11" s="981"/>
      <c r="O11" s="980" t="s">
        <v>1690</v>
      </c>
      <c r="P11" s="105"/>
      <c r="Q11" s="979"/>
      <c r="R11" s="349"/>
      <c r="S11" s="3317"/>
      <c r="T11" s="3317"/>
      <c r="U11" s="105"/>
      <c r="V11" s="349"/>
    </row>
    <row r="12" spans="1:22" s="973" customFormat="1" ht="18" customHeight="1">
      <c r="A12" s="978"/>
      <c r="B12" s="977"/>
      <c r="C12" s="976"/>
      <c r="D12" s="975" t="s">
        <v>1088</v>
      </c>
      <c r="E12" s="975" t="s">
        <v>1088</v>
      </c>
      <c r="F12" s="975" t="s">
        <v>1088</v>
      </c>
      <c r="G12" s="975" t="s">
        <v>1088</v>
      </c>
      <c r="H12" s="975" t="s">
        <v>1088</v>
      </c>
      <c r="I12" s="975" t="s">
        <v>1088</v>
      </c>
      <c r="J12" s="975" t="s">
        <v>1088</v>
      </c>
      <c r="K12" s="975" t="s">
        <v>1088</v>
      </c>
      <c r="L12" s="975" t="s">
        <v>1088</v>
      </c>
      <c r="M12" s="975" t="s">
        <v>1088</v>
      </c>
      <c r="N12" s="975" t="s">
        <v>1088</v>
      </c>
      <c r="O12" s="975" t="s">
        <v>1088</v>
      </c>
      <c r="P12" s="974" t="s">
        <v>672</v>
      </c>
      <c r="Q12" s="974" t="s">
        <v>672</v>
      </c>
      <c r="R12" s="974" t="s">
        <v>672</v>
      </c>
      <c r="S12" s="974" t="s">
        <v>672</v>
      </c>
      <c r="T12" s="974" t="s">
        <v>672</v>
      </c>
      <c r="U12" s="974" t="s">
        <v>672</v>
      </c>
      <c r="V12" s="974" t="s">
        <v>672</v>
      </c>
    </row>
    <row r="13" spans="1:22" s="966" customFormat="1" ht="18" customHeight="1">
      <c r="A13" s="3343" t="s">
        <v>1416</v>
      </c>
      <c r="B13" s="3344"/>
      <c r="C13" s="968">
        <v>58</v>
      </c>
      <c r="D13" s="968">
        <v>465</v>
      </c>
      <c r="E13" s="968">
        <v>309</v>
      </c>
      <c r="F13" s="968">
        <v>21</v>
      </c>
      <c r="G13" s="968">
        <v>18</v>
      </c>
      <c r="H13" s="968">
        <v>349</v>
      </c>
      <c r="I13" s="968">
        <v>259</v>
      </c>
      <c r="J13" s="968">
        <v>96</v>
      </c>
      <c r="K13" s="968">
        <v>33</v>
      </c>
      <c r="L13" s="968" t="s">
        <v>432</v>
      </c>
      <c r="M13" s="968" t="s">
        <v>432</v>
      </c>
      <c r="N13" s="968" t="s">
        <v>432</v>
      </c>
      <c r="O13" s="968" t="s">
        <v>432</v>
      </c>
      <c r="P13" s="968">
        <v>151915</v>
      </c>
      <c r="Q13" s="968">
        <v>264457</v>
      </c>
      <c r="R13" s="968">
        <v>577938</v>
      </c>
      <c r="S13" s="968">
        <v>494729</v>
      </c>
      <c r="T13" s="968">
        <v>76284</v>
      </c>
      <c r="U13" s="968">
        <v>278278</v>
      </c>
      <c r="V13" s="968">
        <v>290311</v>
      </c>
    </row>
    <row r="14" spans="1:22" ht="18" customHeight="1">
      <c r="A14" s="1002"/>
      <c r="B14" s="995" t="s">
        <v>1410</v>
      </c>
      <c r="C14" s="959">
        <v>17</v>
      </c>
      <c r="D14" s="959">
        <v>136</v>
      </c>
      <c r="E14" s="959">
        <v>99</v>
      </c>
      <c r="F14" s="959">
        <v>4</v>
      </c>
      <c r="G14" s="959">
        <v>4</v>
      </c>
      <c r="H14" s="959">
        <v>105</v>
      </c>
      <c r="I14" s="959">
        <v>87</v>
      </c>
      <c r="J14" s="959">
        <v>28</v>
      </c>
      <c r="K14" s="959">
        <v>9</v>
      </c>
      <c r="L14" s="959" t="s">
        <v>432</v>
      </c>
      <c r="M14" s="959" t="s">
        <v>432</v>
      </c>
      <c r="N14" s="959" t="s">
        <v>432</v>
      </c>
      <c r="O14" s="959" t="s">
        <v>432</v>
      </c>
      <c r="P14" s="959">
        <v>57403</v>
      </c>
      <c r="Q14" s="959">
        <v>92515</v>
      </c>
      <c r="R14" s="959">
        <v>187547</v>
      </c>
      <c r="S14" s="959">
        <v>183731</v>
      </c>
      <c r="T14" s="959" t="s">
        <v>432</v>
      </c>
      <c r="U14" s="959">
        <v>87993</v>
      </c>
      <c r="V14" s="959">
        <v>87993</v>
      </c>
    </row>
    <row r="15" spans="1:22" ht="18" customHeight="1">
      <c r="A15" s="1002"/>
      <c r="B15" s="992" t="s">
        <v>1404</v>
      </c>
      <c r="C15" s="959">
        <v>8</v>
      </c>
      <c r="D15" s="959">
        <v>88</v>
      </c>
      <c r="E15" s="959">
        <v>54</v>
      </c>
      <c r="F15" s="959">
        <v>1</v>
      </c>
      <c r="G15" s="959">
        <v>1</v>
      </c>
      <c r="H15" s="959">
        <v>68</v>
      </c>
      <c r="I15" s="959">
        <v>47</v>
      </c>
      <c r="J15" s="959">
        <v>19</v>
      </c>
      <c r="K15" s="959">
        <v>6</v>
      </c>
      <c r="L15" s="959" t="s">
        <v>432</v>
      </c>
      <c r="M15" s="959" t="s">
        <v>432</v>
      </c>
      <c r="N15" s="959" t="s">
        <v>432</v>
      </c>
      <c r="O15" s="959" t="s">
        <v>432</v>
      </c>
      <c r="P15" s="959">
        <v>24530</v>
      </c>
      <c r="Q15" s="959">
        <v>19326</v>
      </c>
      <c r="R15" s="959">
        <v>64807</v>
      </c>
      <c r="S15" s="959">
        <v>57316</v>
      </c>
      <c r="T15" s="959">
        <v>6796</v>
      </c>
      <c r="U15" s="959">
        <v>40513</v>
      </c>
      <c r="V15" s="959">
        <v>42137</v>
      </c>
    </row>
    <row r="16" spans="1:22" ht="18" customHeight="1">
      <c r="A16" s="1002"/>
      <c r="B16" s="998" t="s">
        <v>1398</v>
      </c>
      <c r="C16" s="959">
        <v>4</v>
      </c>
      <c r="D16" s="959">
        <v>18</v>
      </c>
      <c r="E16" s="959">
        <v>16</v>
      </c>
      <c r="F16" s="959">
        <v>2</v>
      </c>
      <c r="G16" s="959">
        <v>1</v>
      </c>
      <c r="H16" s="959">
        <v>9</v>
      </c>
      <c r="I16" s="959">
        <v>9</v>
      </c>
      <c r="J16" s="959">
        <v>7</v>
      </c>
      <c r="K16" s="959">
        <v>6</v>
      </c>
      <c r="L16" s="959" t="s">
        <v>432</v>
      </c>
      <c r="M16" s="959" t="s">
        <v>432</v>
      </c>
      <c r="N16" s="959" t="s">
        <v>432</v>
      </c>
      <c r="O16" s="959" t="s">
        <v>432</v>
      </c>
      <c r="P16" s="959" t="s">
        <v>967</v>
      </c>
      <c r="Q16" s="959" t="s">
        <v>967</v>
      </c>
      <c r="R16" s="959" t="s">
        <v>967</v>
      </c>
      <c r="S16" s="959" t="s">
        <v>967</v>
      </c>
      <c r="T16" s="959" t="s">
        <v>432</v>
      </c>
      <c r="U16" s="959" t="s">
        <v>967</v>
      </c>
      <c r="V16" s="959" t="s">
        <v>967</v>
      </c>
    </row>
    <row r="17" spans="1:22" ht="18" customHeight="1">
      <c r="A17" s="1002"/>
      <c r="B17" s="998" t="s">
        <v>1393</v>
      </c>
      <c r="C17" s="959">
        <v>16</v>
      </c>
      <c r="D17" s="959">
        <v>150</v>
      </c>
      <c r="E17" s="959">
        <v>88</v>
      </c>
      <c r="F17" s="959">
        <v>7</v>
      </c>
      <c r="G17" s="959">
        <v>6</v>
      </c>
      <c r="H17" s="959">
        <v>112</v>
      </c>
      <c r="I17" s="959">
        <v>73</v>
      </c>
      <c r="J17" s="959">
        <v>31</v>
      </c>
      <c r="K17" s="959">
        <v>9</v>
      </c>
      <c r="L17" s="959" t="s">
        <v>432</v>
      </c>
      <c r="M17" s="959" t="s">
        <v>432</v>
      </c>
      <c r="N17" s="959" t="s">
        <v>432</v>
      </c>
      <c r="O17" s="959" t="s">
        <v>432</v>
      </c>
      <c r="P17" s="959">
        <v>30278</v>
      </c>
      <c r="Q17" s="959">
        <v>128543</v>
      </c>
      <c r="R17" s="959">
        <v>231930</v>
      </c>
      <c r="S17" s="959">
        <v>163371</v>
      </c>
      <c r="T17" s="959">
        <v>68559</v>
      </c>
      <c r="U17" s="959">
        <v>85345</v>
      </c>
      <c r="V17" s="959">
        <v>95754</v>
      </c>
    </row>
    <row r="18" spans="1:22" ht="18" customHeight="1">
      <c r="A18" s="1002"/>
      <c r="B18" s="992" t="s">
        <v>1384</v>
      </c>
      <c r="C18" s="959">
        <v>5</v>
      </c>
      <c r="D18" s="959">
        <v>39</v>
      </c>
      <c r="E18" s="959">
        <v>30</v>
      </c>
      <c r="F18" s="959">
        <v>1</v>
      </c>
      <c r="G18" s="959">
        <v>1</v>
      </c>
      <c r="H18" s="959">
        <v>32</v>
      </c>
      <c r="I18" s="959">
        <v>26</v>
      </c>
      <c r="J18" s="959">
        <v>6</v>
      </c>
      <c r="K18" s="959">
        <v>3</v>
      </c>
      <c r="L18" s="959" t="s">
        <v>432</v>
      </c>
      <c r="M18" s="959" t="s">
        <v>432</v>
      </c>
      <c r="N18" s="959" t="s">
        <v>432</v>
      </c>
      <c r="O18" s="959" t="s">
        <v>432</v>
      </c>
      <c r="P18" s="959">
        <v>23225</v>
      </c>
      <c r="Q18" s="959">
        <v>10469</v>
      </c>
      <c r="R18" s="959">
        <v>42628</v>
      </c>
      <c r="S18" s="959">
        <v>39873</v>
      </c>
      <c r="T18" s="959">
        <v>581</v>
      </c>
      <c r="U18" s="959">
        <v>29776</v>
      </c>
      <c r="V18" s="959">
        <v>29776</v>
      </c>
    </row>
    <row r="19" spans="1:22" ht="18" customHeight="1">
      <c r="A19" s="1002"/>
      <c r="B19" s="992" t="s">
        <v>1381</v>
      </c>
      <c r="C19" s="959">
        <v>6</v>
      </c>
      <c r="D19" s="959">
        <v>30</v>
      </c>
      <c r="E19" s="959">
        <v>19</v>
      </c>
      <c r="F19" s="959">
        <v>3</v>
      </c>
      <c r="G19" s="959">
        <v>3</v>
      </c>
      <c r="H19" s="959">
        <v>22</v>
      </c>
      <c r="I19" s="959">
        <v>16</v>
      </c>
      <c r="J19" s="959">
        <v>5</v>
      </c>
      <c r="K19" s="959" t="s">
        <v>432</v>
      </c>
      <c r="L19" s="959" t="s">
        <v>432</v>
      </c>
      <c r="M19" s="959" t="s">
        <v>432</v>
      </c>
      <c r="N19" s="959" t="s">
        <v>432</v>
      </c>
      <c r="O19" s="959" t="s">
        <v>432</v>
      </c>
      <c r="P19" s="959">
        <v>10965</v>
      </c>
      <c r="Q19" s="959">
        <v>4516</v>
      </c>
      <c r="R19" s="959">
        <v>31951</v>
      </c>
      <c r="S19" s="959">
        <v>31363</v>
      </c>
      <c r="T19" s="959">
        <v>348</v>
      </c>
      <c r="U19" s="959">
        <v>25404</v>
      </c>
      <c r="V19" s="959">
        <v>25404</v>
      </c>
    </row>
    <row r="20" spans="1:22" ht="18" customHeight="1">
      <c r="A20" s="1002"/>
      <c r="B20" s="992" t="s">
        <v>1375</v>
      </c>
      <c r="C20" s="959">
        <v>2</v>
      </c>
      <c r="D20" s="959">
        <v>4</v>
      </c>
      <c r="E20" s="959">
        <v>3</v>
      </c>
      <c r="F20" s="959">
        <v>3</v>
      </c>
      <c r="G20" s="959">
        <v>2</v>
      </c>
      <c r="H20" s="959">
        <v>1</v>
      </c>
      <c r="I20" s="959">
        <v>1</v>
      </c>
      <c r="J20" s="959" t="s">
        <v>432</v>
      </c>
      <c r="K20" s="959" t="s">
        <v>432</v>
      </c>
      <c r="L20" s="959" t="s">
        <v>432</v>
      </c>
      <c r="M20" s="959" t="s">
        <v>432</v>
      </c>
      <c r="N20" s="959" t="s">
        <v>432</v>
      </c>
      <c r="O20" s="959" t="s">
        <v>432</v>
      </c>
      <c r="P20" s="959" t="s">
        <v>432</v>
      </c>
      <c r="Q20" s="959" t="s">
        <v>432</v>
      </c>
      <c r="R20" s="959" t="s">
        <v>432</v>
      </c>
      <c r="S20" s="959" t="s">
        <v>432</v>
      </c>
      <c r="T20" s="959" t="s">
        <v>432</v>
      </c>
      <c r="U20" s="959" t="s">
        <v>432</v>
      </c>
      <c r="V20" s="959" t="s">
        <v>432</v>
      </c>
    </row>
    <row r="21" spans="1:22" ht="18" customHeight="1">
      <c r="A21" s="1002"/>
      <c r="B21" s="992"/>
      <c r="C21" s="959"/>
      <c r="D21" s="959"/>
      <c r="E21" s="959"/>
      <c r="F21" s="959"/>
      <c r="G21" s="959"/>
      <c r="H21" s="959"/>
      <c r="I21" s="959"/>
      <c r="J21" s="959"/>
      <c r="K21" s="959"/>
      <c r="L21" s="959"/>
      <c r="M21" s="959"/>
      <c r="N21" s="959"/>
      <c r="O21" s="959"/>
      <c r="P21" s="959"/>
      <c r="Q21" s="959"/>
      <c r="R21" s="959"/>
      <c r="S21" s="959"/>
      <c r="T21" s="959"/>
      <c r="U21" s="959"/>
      <c r="V21" s="959"/>
    </row>
    <row r="22" spans="1:22" s="966" customFormat="1" ht="18" customHeight="1">
      <c r="A22" s="3343" t="s">
        <v>1367</v>
      </c>
      <c r="B22" s="3344"/>
      <c r="C22" s="968">
        <v>5</v>
      </c>
      <c r="D22" s="968">
        <v>141</v>
      </c>
      <c r="E22" s="968">
        <v>70</v>
      </c>
      <c r="F22" s="968" t="s">
        <v>432</v>
      </c>
      <c r="G22" s="968" t="s">
        <v>432</v>
      </c>
      <c r="H22" s="968">
        <v>87</v>
      </c>
      <c r="I22" s="968">
        <v>73</v>
      </c>
      <c r="J22" s="968">
        <v>60</v>
      </c>
      <c r="K22" s="968">
        <v>3</v>
      </c>
      <c r="L22" s="968" t="s">
        <v>432</v>
      </c>
      <c r="M22" s="968" t="s">
        <v>432</v>
      </c>
      <c r="N22" s="968" t="s">
        <v>432</v>
      </c>
      <c r="O22" s="968" t="s">
        <v>432</v>
      </c>
      <c r="P22" s="968" t="s">
        <v>967</v>
      </c>
      <c r="Q22" s="968" t="s">
        <v>967</v>
      </c>
      <c r="R22" s="968" t="s">
        <v>967</v>
      </c>
      <c r="S22" s="968" t="s">
        <v>967</v>
      </c>
      <c r="T22" s="968" t="s">
        <v>967</v>
      </c>
      <c r="U22" s="968" t="s">
        <v>967</v>
      </c>
      <c r="V22" s="968" t="s">
        <v>967</v>
      </c>
    </row>
    <row r="23" spans="1:22" ht="18" customHeight="1">
      <c r="A23" s="1001"/>
      <c r="B23" s="995" t="s">
        <v>1357</v>
      </c>
      <c r="C23" s="959">
        <v>1</v>
      </c>
      <c r="D23" s="959">
        <v>17</v>
      </c>
      <c r="E23" s="959">
        <v>13</v>
      </c>
      <c r="F23" s="959" t="s">
        <v>432</v>
      </c>
      <c r="G23" s="959" t="s">
        <v>432</v>
      </c>
      <c r="H23" s="959">
        <v>15</v>
      </c>
      <c r="I23" s="959">
        <v>13</v>
      </c>
      <c r="J23" s="959">
        <v>2</v>
      </c>
      <c r="K23" s="959" t="s">
        <v>432</v>
      </c>
      <c r="L23" s="959" t="s">
        <v>432</v>
      </c>
      <c r="M23" s="959" t="s">
        <v>432</v>
      </c>
      <c r="N23" s="959" t="s">
        <v>432</v>
      </c>
      <c r="O23" s="959" t="s">
        <v>432</v>
      </c>
      <c r="P23" s="959" t="s">
        <v>967</v>
      </c>
      <c r="Q23" s="959" t="s">
        <v>967</v>
      </c>
      <c r="R23" s="959" t="s">
        <v>967</v>
      </c>
      <c r="S23" s="959" t="s">
        <v>967</v>
      </c>
      <c r="T23" s="959" t="s">
        <v>967</v>
      </c>
      <c r="U23" s="959" t="s">
        <v>967</v>
      </c>
      <c r="V23" s="959" t="s">
        <v>967</v>
      </c>
    </row>
    <row r="24" spans="1:22" ht="18" customHeight="1">
      <c r="A24" s="1002"/>
      <c r="B24" s="992" t="s">
        <v>1351</v>
      </c>
      <c r="C24" s="959">
        <v>2</v>
      </c>
      <c r="D24" s="959">
        <v>113</v>
      </c>
      <c r="E24" s="959">
        <v>47</v>
      </c>
      <c r="F24" s="959" t="s">
        <v>432</v>
      </c>
      <c r="G24" s="959" t="s">
        <v>432</v>
      </c>
      <c r="H24" s="959">
        <v>61</v>
      </c>
      <c r="I24" s="959">
        <v>50</v>
      </c>
      <c r="J24" s="959">
        <v>58</v>
      </c>
      <c r="K24" s="959">
        <v>3</v>
      </c>
      <c r="L24" s="959" t="s">
        <v>432</v>
      </c>
      <c r="M24" s="959" t="s">
        <v>432</v>
      </c>
      <c r="N24" s="959" t="s">
        <v>432</v>
      </c>
      <c r="O24" s="959" t="s">
        <v>432</v>
      </c>
      <c r="P24" s="959" t="s">
        <v>967</v>
      </c>
      <c r="Q24" s="959" t="s">
        <v>967</v>
      </c>
      <c r="R24" s="959" t="s">
        <v>967</v>
      </c>
      <c r="S24" s="959" t="s">
        <v>967</v>
      </c>
      <c r="T24" s="959" t="s">
        <v>967</v>
      </c>
      <c r="U24" s="959" t="s">
        <v>967</v>
      </c>
      <c r="V24" s="959" t="s">
        <v>967</v>
      </c>
    </row>
    <row r="25" spans="1:22" ht="18" customHeight="1">
      <c r="A25" s="1002"/>
      <c r="B25" s="1003" t="s">
        <v>1346</v>
      </c>
      <c r="C25" s="959">
        <v>2</v>
      </c>
      <c r="D25" s="959">
        <v>11</v>
      </c>
      <c r="E25" s="959">
        <v>10</v>
      </c>
      <c r="F25" s="959" t="s">
        <v>432</v>
      </c>
      <c r="G25" s="959" t="s">
        <v>432</v>
      </c>
      <c r="H25" s="959">
        <v>11</v>
      </c>
      <c r="I25" s="959">
        <v>10</v>
      </c>
      <c r="J25" s="959" t="s">
        <v>432</v>
      </c>
      <c r="K25" s="959" t="s">
        <v>432</v>
      </c>
      <c r="L25" s="959" t="s">
        <v>432</v>
      </c>
      <c r="M25" s="959" t="s">
        <v>432</v>
      </c>
      <c r="N25" s="959" t="s">
        <v>432</v>
      </c>
      <c r="O25" s="959" t="s">
        <v>432</v>
      </c>
      <c r="P25" s="959" t="s">
        <v>967</v>
      </c>
      <c r="Q25" s="959" t="s">
        <v>967</v>
      </c>
      <c r="R25" s="959" t="s">
        <v>967</v>
      </c>
      <c r="S25" s="959" t="s">
        <v>967</v>
      </c>
      <c r="T25" s="959" t="s">
        <v>432</v>
      </c>
      <c r="U25" s="959" t="s">
        <v>967</v>
      </c>
      <c r="V25" s="959" t="s">
        <v>967</v>
      </c>
    </row>
    <row r="26" spans="1:22" ht="18" customHeight="1">
      <c r="A26" s="1002"/>
      <c r="B26" s="992"/>
      <c r="C26" s="959"/>
      <c r="D26" s="959"/>
      <c r="E26" s="959"/>
      <c r="F26" s="959"/>
      <c r="G26" s="959"/>
      <c r="H26" s="959"/>
      <c r="I26" s="959"/>
      <c r="J26" s="959"/>
      <c r="K26" s="959"/>
      <c r="L26" s="959"/>
      <c r="M26" s="959"/>
      <c r="N26" s="959"/>
      <c r="O26" s="959"/>
      <c r="P26" s="959"/>
      <c r="Q26" s="959"/>
      <c r="R26" s="959"/>
      <c r="S26" s="959"/>
      <c r="T26" s="959"/>
      <c r="U26" s="959"/>
      <c r="V26" s="959"/>
    </row>
    <row r="27" spans="1:22" s="966" customFormat="1" ht="18" customHeight="1">
      <c r="A27" s="3343" t="s">
        <v>1338</v>
      </c>
      <c r="B27" s="3344"/>
      <c r="C27" s="968">
        <v>41</v>
      </c>
      <c r="D27" s="968">
        <v>166</v>
      </c>
      <c r="E27" s="968">
        <v>112</v>
      </c>
      <c r="F27" s="968">
        <v>26</v>
      </c>
      <c r="G27" s="968">
        <v>19</v>
      </c>
      <c r="H27" s="968">
        <v>96</v>
      </c>
      <c r="I27" s="968">
        <v>73</v>
      </c>
      <c r="J27" s="968">
        <v>44</v>
      </c>
      <c r="K27" s="968">
        <v>20</v>
      </c>
      <c r="L27" s="968" t="s">
        <v>432</v>
      </c>
      <c r="M27" s="968" t="s">
        <v>432</v>
      </c>
      <c r="N27" s="968">
        <v>3</v>
      </c>
      <c r="O27" s="968">
        <v>2</v>
      </c>
      <c r="P27" s="968">
        <v>39572</v>
      </c>
      <c r="Q27" s="968">
        <v>72426</v>
      </c>
      <c r="R27" s="968">
        <v>136189</v>
      </c>
      <c r="S27" s="968">
        <v>103629</v>
      </c>
      <c r="T27" s="968">
        <v>27507</v>
      </c>
      <c r="U27" s="968">
        <v>59723</v>
      </c>
      <c r="V27" s="968">
        <v>59723</v>
      </c>
    </row>
    <row r="28" spans="1:22" ht="18" customHeight="1">
      <c r="A28" s="1002"/>
      <c r="B28" s="992" t="s">
        <v>1330</v>
      </c>
      <c r="C28" s="959">
        <v>26</v>
      </c>
      <c r="D28" s="959">
        <v>101</v>
      </c>
      <c r="E28" s="959">
        <v>59</v>
      </c>
      <c r="F28" s="959">
        <v>20</v>
      </c>
      <c r="G28" s="959">
        <v>14</v>
      </c>
      <c r="H28" s="959">
        <v>55</v>
      </c>
      <c r="I28" s="959">
        <v>39</v>
      </c>
      <c r="J28" s="959">
        <v>26</v>
      </c>
      <c r="K28" s="959">
        <v>6</v>
      </c>
      <c r="L28" s="959" t="s">
        <v>432</v>
      </c>
      <c r="M28" s="959" t="s">
        <v>432</v>
      </c>
      <c r="N28" s="959">
        <v>3</v>
      </c>
      <c r="O28" s="959">
        <v>2</v>
      </c>
      <c r="P28" s="959">
        <v>24876</v>
      </c>
      <c r="Q28" s="959">
        <v>36778</v>
      </c>
      <c r="R28" s="959">
        <v>79796</v>
      </c>
      <c r="S28" s="959">
        <v>56901</v>
      </c>
      <c r="T28" s="959">
        <v>22895</v>
      </c>
      <c r="U28" s="959">
        <v>39842</v>
      </c>
      <c r="V28" s="959">
        <v>39842</v>
      </c>
    </row>
    <row r="29" spans="1:22" ht="18" customHeight="1">
      <c r="A29" s="1002"/>
      <c r="B29" s="992" t="s">
        <v>1326</v>
      </c>
      <c r="C29" s="959">
        <v>8</v>
      </c>
      <c r="D29" s="959">
        <v>17</v>
      </c>
      <c r="E29" s="959">
        <v>14</v>
      </c>
      <c r="F29" s="959">
        <v>4</v>
      </c>
      <c r="G29" s="959">
        <v>3</v>
      </c>
      <c r="H29" s="959">
        <v>10</v>
      </c>
      <c r="I29" s="959">
        <v>9</v>
      </c>
      <c r="J29" s="959">
        <v>3</v>
      </c>
      <c r="K29" s="959">
        <v>2</v>
      </c>
      <c r="L29" s="959" t="s">
        <v>432</v>
      </c>
      <c r="M29" s="959" t="s">
        <v>432</v>
      </c>
      <c r="N29" s="959" t="s">
        <v>432</v>
      </c>
      <c r="O29" s="959" t="s">
        <v>432</v>
      </c>
      <c r="P29" s="959">
        <v>1900</v>
      </c>
      <c r="Q29" s="959">
        <v>1253</v>
      </c>
      <c r="R29" s="959">
        <v>6006</v>
      </c>
      <c r="S29" s="959">
        <v>1074</v>
      </c>
      <c r="T29" s="959">
        <v>3767</v>
      </c>
      <c r="U29" s="959">
        <v>4401</v>
      </c>
      <c r="V29" s="959">
        <v>4401</v>
      </c>
    </row>
    <row r="30" spans="1:22" ht="18" customHeight="1">
      <c r="A30" s="1001"/>
      <c r="B30" s="995" t="s">
        <v>1312</v>
      </c>
      <c r="C30" s="959">
        <v>3</v>
      </c>
      <c r="D30" s="959">
        <v>32</v>
      </c>
      <c r="E30" s="959">
        <v>27</v>
      </c>
      <c r="F30" s="959">
        <v>1</v>
      </c>
      <c r="G30" s="959">
        <v>1</v>
      </c>
      <c r="H30" s="959">
        <v>20</v>
      </c>
      <c r="I30" s="959">
        <v>16</v>
      </c>
      <c r="J30" s="959">
        <v>11</v>
      </c>
      <c r="K30" s="959">
        <v>10</v>
      </c>
      <c r="L30" s="959" t="s">
        <v>432</v>
      </c>
      <c r="M30" s="959" t="s">
        <v>432</v>
      </c>
      <c r="N30" s="959" t="s">
        <v>432</v>
      </c>
      <c r="O30" s="959" t="s">
        <v>432</v>
      </c>
      <c r="P30" s="959">
        <v>7859</v>
      </c>
      <c r="Q30" s="959">
        <v>24651</v>
      </c>
      <c r="R30" s="959">
        <v>32291</v>
      </c>
      <c r="S30" s="959">
        <v>31372</v>
      </c>
      <c r="T30" s="959">
        <v>545</v>
      </c>
      <c r="U30" s="959">
        <v>7102</v>
      </c>
      <c r="V30" s="959">
        <v>7102</v>
      </c>
    </row>
    <row r="31" spans="1:22" ht="18" customHeight="1">
      <c r="A31" s="1002"/>
      <c r="B31" s="1003" t="s">
        <v>1309</v>
      </c>
      <c r="C31" s="959">
        <v>4</v>
      </c>
      <c r="D31" s="959">
        <v>16</v>
      </c>
      <c r="E31" s="959">
        <v>12</v>
      </c>
      <c r="F31" s="959">
        <v>1</v>
      </c>
      <c r="G31" s="959">
        <v>1</v>
      </c>
      <c r="H31" s="959">
        <v>11</v>
      </c>
      <c r="I31" s="959">
        <v>9</v>
      </c>
      <c r="J31" s="959">
        <v>4</v>
      </c>
      <c r="K31" s="959">
        <v>2</v>
      </c>
      <c r="L31" s="959" t="s">
        <v>432</v>
      </c>
      <c r="M31" s="959" t="s">
        <v>432</v>
      </c>
      <c r="N31" s="959" t="s">
        <v>432</v>
      </c>
      <c r="O31" s="959" t="s">
        <v>432</v>
      </c>
      <c r="P31" s="959">
        <v>4937</v>
      </c>
      <c r="Q31" s="959">
        <v>9744</v>
      </c>
      <c r="R31" s="959">
        <v>18096</v>
      </c>
      <c r="S31" s="959">
        <v>14282</v>
      </c>
      <c r="T31" s="959">
        <v>300</v>
      </c>
      <c r="U31" s="959">
        <v>8378</v>
      </c>
      <c r="V31" s="959">
        <v>8378</v>
      </c>
    </row>
    <row r="32" spans="1:22" ht="18" customHeight="1">
      <c r="A32" s="1002"/>
      <c r="B32" s="992"/>
      <c r="C32" s="959"/>
      <c r="D32" s="959"/>
      <c r="E32" s="959"/>
      <c r="F32" s="959"/>
      <c r="G32" s="959"/>
      <c r="H32" s="959"/>
      <c r="I32" s="959"/>
      <c r="J32" s="959"/>
      <c r="K32" s="959"/>
      <c r="L32" s="959"/>
      <c r="M32" s="959"/>
      <c r="N32" s="959"/>
      <c r="O32" s="959"/>
      <c r="P32" s="959"/>
      <c r="Q32" s="959"/>
      <c r="R32" s="959"/>
      <c r="S32" s="959"/>
      <c r="T32" s="959"/>
      <c r="U32" s="959"/>
      <c r="V32" s="959"/>
    </row>
    <row r="33" spans="1:22" s="966" customFormat="1" ht="18" customHeight="1">
      <c r="A33" s="3343" t="s">
        <v>1301</v>
      </c>
      <c r="B33" s="3344"/>
      <c r="C33" s="968">
        <v>195</v>
      </c>
      <c r="D33" s="968">
        <v>862</v>
      </c>
      <c r="E33" s="968">
        <v>494</v>
      </c>
      <c r="F33" s="968">
        <v>90</v>
      </c>
      <c r="G33" s="968">
        <v>74</v>
      </c>
      <c r="H33" s="968">
        <v>564</v>
      </c>
      <c r="I33" s="968">
        <v>367</v>
      </c>
      <c r="J33" s="968">
        <v>209</v>
      </c>
      <c r="K33" s="968">
        <v>53</v>
      </c>
      <c r="L33" s="968">
        <v>2</v>
      </c>
      <c r="M33" s="968">
        <v>2</v>
      </c>
      <c r="N33" s="968">
        <v>11</v>
      </c>
      <c r="O33" s="968">
        <v>10</v>
      </c>
      <c r="P33" s="968">
        <v>210629</v>
      </c>
      <c r="Q33" s="968">
        <v>564282</v>
      </c>
      <c r="R33" s="968">
        <v>983580</v>
      </c>
      <c r="S33" s="968">
        <v>769652</v>
      </c>
      <c r="T33" s="968">
        <v>149405</v>
      </c>
      <c r="U33" s="968">
        <v>390230</v>
      </c>
      <c r="V33" s="968">
        <v>388618</v>
      </c>
    </row>
    <row r="34" spans="1:22" ht="18" customHeight="1">
      <c r="A34" s="1002"/>
      <c r="B34" s="992" t="s">
        <v>1291</v>
      </c>
      <c r="C34" s="959">
        <v>19</v>
      </c>
      <c r="D34" s="959">
        <v>46</v>
      </c>
      <c r="E34" s="959">
        <v>29</v>
      </c>
      <c r="F34" s="959">
        <v>10</v>
      </c>
      <c r="G34" s="959">
        <v>9</v>
      </c>
      <c r="H34" s="959">
        <v>35</v>
      </c>
      <c r="I34" s="959">
        <v>20</v>
      </c>
      <c r="J34" s="959">
        <v>1</v>
      </c>
      <c r="K34" s="959" t="s">
        <v>432</v>
      </c>
      <c r="L34" s="959" t="s">
        <v>432</v>
      </c>
      <c r="M34" s="959" t="s">
        <v>432</v>
      </c>
      <c r="N34" s="959" t="s">
        <v>432</v>
      </c>
      <c r="O34" s="959" t="s">
        <v>432</v>
      </c>
      <c r="P34" s="959">
        <v>8546</v>
      </c>
      <c r="Q34" s="959">
        <v>21406</v>
      </c>
      <c r="R34" s="959">
        <v>48511</v>
      </c>
      <c r="S34" s="959">
        <v>45927</v>
      </c>
      <c r="T34" s="959">
        <v>2346</v>
      </c>
      <c r="U34" s="959">
        <v>25097</v>
      </c>
      <c r="V34" s="959">
        <v>25097</v>
      </c>
    </row>
    <row r="35" spans="1:22" ht="18" customHeight="1">
      <c r="A35" s="1002"/>
      <c r="B35" s="990" t="s">
        <v>1729</v>
      </c>
      <c r="C35" s="959">
        <v>34</v>
      </c>
      <c r="D35" s="959">
        <v>145</v>
      </c>
      <c r="E35" s="959">
        <v>72</v>
      </c>
      <c r="F35" s="959">
        <v>21</v>
      </c>
      <c r="G35" s="959">
        <v>16</v>
      </c>
      <c r="H35" s="959">
        <v>99</v>
      </c>
      <c r="I35" s="959">
        <v>49</v>
      </c>
      <c r="J35" s="959">
        <v>25</v>
      </c>
      <c r="K35" s="959">
        <v>7</v>
      </c>
      <c r="L35" s="959" t="s">
        <v>432</v>
      </c>
      <c r="M35" s="959" t="s">
        <v>432</v>
      </c>
      <c r="N35" s="959" t="s">
        <v>432</v>
      </c>
      <c r="O35" s="959" t="s">
        <v>432</v>
      </c>
      <c r="P35" s="959">
        <v>42443</v>
      </c>
      <c r="Q35" s="959">
        <v>96235</v>
      </c>
      <c r="R35" s="959">
        <v>162573</v>
      </c>
      <c r="S35" s="959">
        <v>156382</v>
      </c>
      <c r="T35" s="959">
        <v>4855</v>
      </c>
      <c r="U35" s="959">
        <v>63094</v>
      </c>
      <c r="V35" s="959">
        <v>61482</v>
      </c>
    </row>
    <row r="36" spans="1:22" ht="18" customHeight="1">
      <c r="A36" s="1001"/>
      <c r="B36" s="992" t="s">
        <v>1283</v>
      </c>
      <c r="C36" s="959">
        <v>3</v>
      </c>
      <c r="D36" s="959">
        <v>7</v>
      </c>
      <c r="E36" s="959">
        <v>4</v>
      </c>
      <c r="F36" s="959">
        <v>1</v>
      </c>
      <c r="G36" s="959">
        <v>1</v>
      </c>
      <c r="H36" s="959">
        <v>4</v>
      </c>
      <c r="I36" s="959">
        <v>3</v>
      </c>
      <c r="J36" s="959">
        <v>2</v>
      </c>
      <c r="K36" s="959" t="s">
        <v>432</v>
      </c>
      <c r="L36" s="959" t="s">
        <v>432</v>
      </c>
      <c r="M36" s="959" t="s">
        <v>432</v>
      </c>
      <c r="N36" s="959" t="s">
        <v>432</v>
      </c>
      <c r="O36" s="959" t="s">
        <v>432</v>
      </c>
      <c r="P36" s="959">
        <v>1838</v>
      </c>
      <c r="Q36" s="959">
        <v>682</v>
      </c>
      <c r="R36" s="959">
        <v>4128</v>
      </c>
      <c r="S36" s="959">
        <v>2880</v>
      </c>
      <c r="T36" s="959">
        <v>1248</v>
      </c>
      <c r="U36" s="959">
        <v>3190</v>
      </c>
      <c r="V36" s="959">
        <v>3190</v>
      </c>
    </row>
    <row r="37" spans="1:22" ht="18" customHeight="1">
      <c r="A37" s="1001"/>
      <c r="B37" s="992" t="s">
        <v>1281</v>
      </c>
      <c r="C37" s="959">
        <v>2</v>
      </c>
      <c r="D37" s="959">
        <v>2</v>
      </c>
      <c r="E37" s="959">
        <v>2</v>
      </c>
      <c r="F37" s="959">
        <v>2</v>
      </c>
      <c r="G37" s="959">
        <v>2</v>
      </c>
      <c r="H37" s="959" t="s">
        <v>432</v>
      </c>
      <c r="I37" s="959" t="s">
        <v>432</v>
      </c>
      <c r="J37" s="959" t="s">
        <v>432</v>
      </c>
      <c r="K37" s="959" t="s">
        <v>432</v>
      </c>
      <c r="L37" s="959" t="s">
        <v>432</v>
      </c>
      <c r="M37" s="959" t="s">
        <v>432</v>
      </c>
      <c r="N37" s="959" t="s">
        <v>432</v>
      </c>
      <c r="O37" s="959" t="s">
        <v>432</v>
      </c>
      <c r="P37" s="959" t="s">
        <v>967</v>
      </c>
      <c r="Q37" s="959" t="s">
        <v>967</v>
      </c>
      <c r="R37" s="959" t="s">
        <v>967</v>
      </c>
      <c r="S37" s="959" t="s">
        <v>967</v>
      </c>
      <c r="T37" s="959" t="s">
        <v>432</v>
      </c>
      <c r="U37" s="959" t="s">
        <v>967</v>
      </c>
      <c r="V37" s="959" t="s">
        <v>967</v>
      </c>
    </row>
    <row r="38" spans="1:22" ht="18" customHeight="1">
      <c r="A38" s="1001"/>
      <c r="B38" s="992" t="s">
        <v>1276</v>
      </c>
      <c r="C38" s="959">
        <v>50</v>
      </c>
      <c r="D38" s="959">
        <v>279</v>
      </c>
      <c r="E38" s="959">
        <v>147</v>
      </c>
      <c r="F38" s="959">
        <v>20</v>
      </c>
      <c r="G38" s="959">
        <v>16</v>
      </c>
      <c r="H38" s="959">
        <v>164</v>
      </c>
      <c r="I38" s="959">
        <v>109</v>
      </c>
      <c r="J38" s="959">
        <v>95</v>
      </c>
      <c r="K38" s="959">
        <v>22</v>
      </c>
      <c r="L38" s="959" t="s">
        <v>432</v>
      </c>
      <c r="M38" s="959" t="s">
        <v>432</v>
      </c>
      <c r="N38" s="959">
        <v>6</v>
      </c>
      <c r="O38" s="959">
        <v>5</v>
      </c>
      <c r="P38" s="959">
        <v>73518</v>
      </c>
      <c r="Q38" s="959">
        <v>295493</v>
      </c>
      <c r="R38" s="959">
        <v>424943</v>
      </c>
      <c r="S38" s="959">
        <v>339306</v>
      </c>
      <c r="T38" s="959">
        <v>47208</v>
      </c>
      <c r="U38" s="959">
        <v>120181</v>
      </c>
      <c r="V38" s="959">
        <v>120181</v>
      </c>
    </row>
    <row r="39" spans="1:22" ht="18" customHeight="1">
      <c r="A39" s="1001"/>
      <c r="B39" s="1004" t="s">
        <v>1271</v>
      </c>
      <c r="C39" s="959">
        <v>23</v>
      </c>
      <c r="D39" s="959">
        <v>143</v>
      </c>
      <c r="E39" s="959">
        <v>78</v>
      </c>
      <c r="F39" s="959">
        <v>11</v>
      </c>
      <c r="G39" s="959">
        <v>8</v>
      </c>
      <c r="H39" s="959">
        <v>86</v>
      </c>
      <c r="I39" s="959">
        <v>64</v>
      </c>
      <c r="J39" s="959">
        <v>46</v>
      </c>
      <c r="K39" s="959">
        <v>6</v>
      </c>
      <c r="L39" s="959" t="s">
        <v>432</v>
      </c>
      <c r="M39" s="959" t="s">
        <v>432</v>
      </c>
      <c r="N39" s="959">
        <v>1</v>
      </c>
      <c r="O39" s="959">
        <v>1</v>
      </c>
      <c r="P39" s="959">
        <v>28910</v>
      </c>
      <c r="Q39" s="959">
        <v>48214</v>
      </c>
      <c r="R39" s="959">
        <v>91036</v>
      </c>
      <c r="S39" s="959">
        <v>66810</v>
      </c>
      <c r="T39" s="959">
        <v>24226</v>
      </c>
      <c r="U39" s="959">
        <v>39652</v>
      </c>
      <c r="V39" s="959">
        <v>39652</v>
      </c>
    </row>
    <row r="40" spans="1:22" ht="18" customHeight="1">
      <c r="A40" s="1002"/>
      <c r="B40" s="998" t="s">
        <v>1265</v>
      </c>
      <c r="C40" s="959">
        <v>1</v>
      </c>
      <c r="D40" s="959">
        <v>6</v>
      </c>
      <c r="E40" s="959">
        <v>2</v>
      </c>
      <c r="F40" s="959" t="s">
        <v>432</v>
      </c>
      <c r="G40" s="959" t="s">
        <v>432</v>
      </c>
      <c r="H40" s="959">
        <v>3</v>
      </c>
      <c r="I40" s="959">
        <v>1</v>
      </c>
      <c r="J40" s="959">
        <v>3</v>
      </c>
      <c r="K40" s="959">
        <v>1</v>
      </c>
      <c r="L40" s="959" t="s">
        <v>432</v>
      </c>
      <c r="M40" s="959" t="s">
        <v>432</v>
      </c>
      <c r="N40" s="959" t="s">
        <v>432</v>
      </c>
      <c r="O40" s="959" t="s">
        <v>432</v>
      </c>
      <c r="P40" s="959" t="s">
        <v>967</v>
      </c>
      <c r="Q40" s="959" t="s">
        <v>967</v>
      </c>
      <c r="R40" s="959" t="s">
        <v>967</v>
      </c>
      <c r="S40" s="959" t="s">
        <v>967</v>
      </c>
      <c r="T40" s="959" t="s">
        <v>432</v>
      </c>
      <c r="U40" s="959" t="s">
        <v>967</v>
      </c>
      <c r="V40" s="959" t="s">
        <v>967</v>
      </c>
    </row>
    <row r="41" spans="1:22" s="532" customFormat="1" ht="15" customHeight="1">
      <c r="A41" s="1002"/>
      <c r="B41" s="992" t="s">
        <v>1260</v>
      </c>
      <c r="C41" s="1008">
        <v>17</v>
      </c>
      <c r="D41" s="1008">
        <v>47</v>
      </c>
      <c r="E41" s="1008">
        <v>25</v>
      </c>
      <c r="F41" s="1008">
        <v>11</v>
      </c>
      <c r="G41" s="1008">
        <v>9</v>
      </c>
      <c r="H41" s="1008">
        <v>30</v>
      </c>
      <c r="I41" s="1008">
        <v>17</v>
      </c>
      <c r="J41" s="1008">
        <v>8</v>
      </c>
      <c r="K41" s="1008" t="s">
        <v>432</v>
      </c>
      <c r="L41" s="1008">
        <v>1</v>
      </c>
      <c r="M41" s="1008">
        <v>1</v>
      </c>
      <c r="N41" s="1008">
        <v>3</v>
      </c>
      <c r="O41" s="1008">
        <v>3</v>
      </c>
      <c r="P41" s="1008">
        <v>9206</v>
      </c>
      <c r="Q41" s="1008">
        <v>8757</v>
      </c>
      <c r="R41" s="1008">
        <v>23768</v>
      </c>
      <c r="S41" s="1008">
        <v>12992</v>
      </c>
      <c r="T41" s="1008">
        <v>10738</v>
      </c>
      <c r="U41" s="1008">
        <v>13901</v>
      </c>
      <c r="V41" s="1008">
        <v>13901</v>
      </c>
    </row>
    <row r="42" spans="1:22" s="360" customFormat="1" ht="15" customHeight="1">
      <c r="A42" s="1010"/>
      <c r="B42" s="988" t="s">
        <v>1256</v>
      </c>
      <c r="C42" s="476">
        <v>46</v>
      </c>
      <c r="D42" s="476">
        <v>187</v>
      </c>
      <c r="E42" s="476">
        <v>135</v>
      </c>
      <c r="F42" s="476">
        <v>14</v>
      </c>
      <c r="G42" s="476">
        <v>13</v>
      </c>
      <c r="H42" s="476">
        <v>143</v>
      </c>
      <c r="I42" s="476">
        <v>104</v>
      </c>
      <c r="J42" s="476">
        <v>29</v>
      </c>
      <c r="K42" s="476">
        <v>17</v>
      </c>
      <c r="L42" s="476">
        <v>1</v>
      </c>
      <c r="M42" s="476">
        <v>1</v>
      </c>
      <c r="N42" s="476">
        <v>1</v>
      </c>
      <c r="O42" s="476">
        <v>1</v>
      </c>
      <c r="P42" s="476">
        <v>45168</v>
      </c>
      <c r="Q42" s="476">
        <v>92695</v>
      </c>
      <c r="R42" s="476">
        <v>224621</v>
      </c>
      <c r="S42" s="476">
        <v>141355</v>
      </c>
      <c r="T42" s="476">
        <v>58784</v>
      </c>
      <c r="U42" s="476">
        <v>122152</v>
      </c>
      <c r="V42" s="476">
        <v>122152</v>
      </c>
    </row>
    <row r="43" spans="1:22" s="532" customFormat="1" ht="15" customHeight="1">
      <c r="A43" s="953" t="s">
        <v>1686</v>
      </c>
      <c r="B43" s="955"/>
      <c r="C43" s="954"/>
      <c r="D43" s="954"/>
      <c r="E43" s="954"/>
      <c r="F43" s="954"/>
      <c r="G43" s="954"/>
      <c r="H43" s="954"/>
      <c r="I43" s="954"/>
      <c r="J43" s="954"/>
      <c r="K43" s="954"/>
      <c r="L43" s="954"/>
      <c r="M43" s="954"/>
      <c r="N43" s="954"/>
      <c r="O43" s="954"/>
      <c r="P43" s="954"/>
      <c r="Q43" s="954"/>
      <c r="R43" s="954"/>
      <c r="S43" s="954"/>
      <c r="T43" s="954"/>
      <c r="U43" s="954"/>
      <c r="V43" s="954"/>
    </row>
    <row r="44" spans="1:22" s="360" customFormat="1" ht="15" customHeight="1">
      <c r="A44" s="953" t="s">
        <v>1685</v>
      </c>
      <c r="B44" s="952"/>
      <c r="V44" s="493"/>
    </row>
    <row r="45" spans="1:22" s="360" customFormat="1" ht="15" customHeight="1">
      <c r="A45" s="953" t="s">
        <v>1684</v>
      </c>
      <c r="B45" s="952"/>
    </row>
  </sheetData>
  <mergeCells count="28">
    <mergeCell ref="A1:D1"/>
    <mergeCell ref="A2:D2"/>
    <mergeCell ref="A3:V3"/>
    <mergeCell ref="A5:B5"/>
    <mergeCell ref="A6:B11"/>
    <mergeCell ref="C6:C11"/>
    <mergeCell ref="D6:O6"/>
    <mergeCell ref="P6:P10"/>
    <mergeCell ref="Q6:Q10"/>
    <mergeCell ref="R6:T6"/>
    <mergeCell ref="U6:U10"/>
    <mergeCell ref="V6:V10"/>
    <mergeCell ref="N7:O10"/>
    <mergeCell ref="R7:R10"/>
    <mergeCell ref="S8:S11"/>
    <mergeCell ref="T8:T11"/>
    <mergeCell ref="A27:B27"/>
    <mergeCell ref="A33:B33"/>
    <mergeCell ref="H8:M8"/>
    <mergeCell ref="H9:K9"/>
    <mergeCell ref="L9:M10"/>
    <mergeCell ref="H10:I10"/>
    <mergeCell ref="J10:K10"/>
    <mergeCell ref="F8:G10"/>
    <mergeCell ref="D7:E10"/>
    <mergeCell ref="F7:M7"/>
    <mergeCell ref="A22:B22"/>
    <mergeCell ref="A13:B13"/>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zoomScale="85" zoomScaleNormal="85" zoomScaleSheetLayoutView="85" workbookViewId="0">
      <selection activeCell="G6" sqref="G6:G7"/>
    </sheetView>
  </sheetViews>
  <sheetFormatPr defaultRowHeight="14.25"/>
  <cols>
    <col min="1" max="1" width="35.625" style="1012" customWidth="1"/>
    <col min="2" max="16" width="10.625" style="1011" customWidth="1"/>
    <col min="17" max="16384" width="9" style="1011"/>
  </cols>
  <sheetData>
    <row r="1" spans="1:16"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row>
    <row r="2" spans="1:16"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row>
    <row r="3" spans="1:16" s="1045" customFormat="1" ht="26.1" customHeight="1">
      <c r="A3" s="3347" t="s">
        <v>1755</v>
      </c>
      <c r="B3" s="3347"/>
      <c r="C3" s="3347"/>
      <c r="D3" s="3347"/>
      <c r="E3" s="3347"/>
      <c r="F3" s="3347"/>
      <c r="G3" s="3347"/>
      <c r="H3" s="3347"/>
      <c r="I3" s="3347"/>
      <c r="J3" s="3347"/>
      <c r="K3" s="3347"/>
      <c r="L3" s="3347"/>
      <c r="M3" s="3347"/>
      <c r="N3" s="3347"/>
      <c r="O3" s="3347"/>
      <c r="P3" s="3347"/>
    </row>
    <row r="4" spans="1:16" s="1013" customFormat="1" ht="15" customHeight="1">
      <c r="A4" s="1044"/>
      <c r="B4" s="1044"/>
      <c r="C4" s="1044"/>
      <c r="D4" s="1044"/>
      <c r="E4" s="1044"/>
      <c r="F4" s="1044"/>
      <c r="G4" s="1044"/>
      <c r="H4" s="1044"/>
      <c r="I4" s="1044"/>
      <c r="J4" s="1044"/>
      <c r="K4" s="1044"/>
      <c r="L4" s="1044"/>
      <c r="M4" s="1044"/>
      <c r="N4" s="1044"/>
      <c r="O4" s="1044"/>
      <c r="P4" s="1044"/>
    </row>
    <row r="5" spans="1:16" s="1013" customFormat="1" ht="15" customHeight="1" thickBot="1">
      <c r="A5" s="1043"/>
      <c r="H5" s="1042"/>
      <c r="I5" s="1042"/>
      <c r="J5" s="1042"/>
      <c r="K5" s="1041"/>
      <c r="L5" s="1041"/>
      <c r="M5" s="1041"/>
      <c r="N5" s="1041"/>
      <c r="O5" s="1040"/>
      <c r="P5" s="1039" t="s">
        <v>1754</v>
      </c>
    </row>
    <row r="6" spans="1:16" ht="32.1" customHeight="1" thickTop="1">
      <c r="A6" s="3348" t="s">
        <v>1753</v>
      </c>
      <c r="B6" s="3350" t="s">
        <v>1708</v>
      </c>
      <c r="C6" s="3352" t="s">
        <v>1752</v>
      </c>
      <c r="D6" s="3353"/>
      <c r="E6" s="3354" t="s">
        <v>1697</v>
      </c>
      <c r="F6" s="3353"/>
      <c r="G6" s="3355" t="s">
        <v>1751</v>
      </c>
      <c r="H6" s="3357" t="s">
        <v>1750</v>
      </c>
      <c r="I6" s="3357" t="s">
        <v>1749</v>
      </c>
      <c r="J6" s="3359" t="s">
        <v>1748</v>
      </c>
      <c r="K6" s="3359"/>
      <c r="L6" s="3359"/>
      <c r="M6" s="3359"/>
      <c r="N6" s="3359"/>
      <c r="O6" s="3360"/>
      <c r="P6" s="3361" t="s">
        <v>1747</v>
      </c>
    </row>
    <row r="7" spans="1:16" ht="32.1" customHeight="1">
      <c r="A7" s="3349"/>
      <c r="B7" s="3351"/>
      <c r="C7" s="1038"/>
      <c r="D7" s="1037" t="s">
        <v>1746</v>
      </c>
      <c r="E7" s="1038"/>
      <c r="F7" s="1037" t="s">
        <v>1746</v>
      </c>
      <c r="G7" s="3356"/>
      <c r="H7" s="3351"/>
      <c r="I7" s="3358"/>
      <c r="J7" s="1036" t="s">
        <v>1745</v>
      </c>
      <c r="K7" s="1034" t="s">
        <v>1744</v>
      </c>
      <c r="L7" s="1034" t="s">
        <v>1743</v>
      </c>
      <c r="M7" s="1034" t="s">
        <v>1742</v>
      </c>
      <c r="N7" s="1035" t="s">
        <v>1741</v>
      </c>
      <c r="O7" s="1034" t="s">
        <v>1740</v>
      </c>
      <c r="P7" s="3362"/>
    </row>
    <row r="8" spans="1:16" s="1029" customFormat="1" ht="18" customHeight="1">
      <c r="A8" s="1033"/>
      <c r="B8" s="1032"/>
      <c r="C8" s="1031" t="s">
        <v>1739</v>
      </c>
      <c r="D8" s="1031" t="s">
        <v>1739</v>
      </c>
      <c r="E8" s="1031" t="s">
        <v>1739</v>
      </c>
      <c r="F8" s="1031" t="s">
        <v>1739</v>
      </c>
      <c r="G8" s="1031" t="s">
        <v>1739</v>
      </c>
      <c r="H8" s="1030" t="s">
        <v>1738</v>
      </c>
      <c r="I8" s="1030" t="s">
        <v>1738</v>
      </c>
      <c r="J8" s="1030" t="s">
        <v>1738</v>
      </c>
      <c r="K8" s="1030" t="s">
        <v>1738</v>
      </c>
      <c r="L8" s="1030" t="s">
        <v>1738</v>
      </c>
      <c r="M8" s="1030" t="s">
        <v>1738</v>
      </c>
      <c r="N8" s="1030" t="s">
        <v>1738</v>
      </c>
      <c r="O8" s="1030" t="s">
        <v>1738</v>
      </c>
      <c r="P8" s="1030" t="s">
        <v>1738</v>
      </c>
    </row>
    <row r="9" spans="1:16" s="1026" customFormat="1" ht="18" customHeight="1">
      <c r="A9" s="1028" t="s">
        <v>1737</v>
      </c>
      <c r="B9" s="1027">
        <v>1247</v>
      </c>
      <c r="C9" s="1027">
        <v>2415</v>
      </c>
      <c r="D9" s="1027">
        <v>1589</v>
      </c>
      <c r="E9" s="1027">
        <v>1509</v>
      </c>
      <c r="F9" s="1027">
        <v>866</v>
      </c>
      <c r="G9" s="1027">
        <v>909</v>
      </c>
      <c r="H9" s="1027">
        <v>299408</v>
      </c>
      <c r="I9" s="1027">
        <v>436378</v>
      </c>
      <c r="J9" s="1027">
        <v>1106921</v>
      </c>
      <c r="K9" s="1027">
        <v>730791</v>
      </c>
      <c r="L9" s="1027">
        <v>279065</v>
      </c>
      <c r="M9" s="1027">
        <v>105</v>
      </c>
      <c r="N9" s="1027" t="s">
        <v>432</v>
      </c>
      <c r="O9" s="1027">
        <v>96960</v>
      </c>
      <c r="P9" s="1027">
        <v>620897</v>
      </c>
    </row>
    <row r="10" spans="1:16" ht="18" customHeight="1">
      <c r="A10" s="1025"/>
      <c r="B10" s="1019"/>
      <c r="C10" s="1019"/>
      <c r="D10" s="1019"/>
      <c r="E10" s="1019"/>
      <c r="F10" s="1019"/>
      <c r="G10" s="1019"/>
      <c r="H10" s="1019"/>
      <c r="I10" s="1019"/>
      <c r="J10" s="1019"/>
      <c r="K10" s="1019"/>
      <c r="L10" s="1019"/>
      <c r="M10" s="1019"/>
      <c r="N10" s="1019"/>
      <c r="O10" s="1019"/>
      <c r="P10" s="1019"/>
    </row>
    <row r="11" spans="1:16" ht="18" customHeight="1">
      <c r="A11" s="1021" t="s">
        <v>1378</v>
      </c>
      <c r="B11" s="1019">
        <v>17</v>
      </c>
      <c r="C11" s="1019">
        <v>38</v>
      </c>
      <c r="D11" s="1019">
        <v>21</v>
      </c>
      <c r="E11" s="1019">
        <v>23</v>
      </c>
      <c r="F11" s="1019">
        <v>11</v>
      </c>
      <c r="G11" s="1019">
        <v>15</v>
      </c>
      <c r="H11" s="1019" t="s">
        <v>967</v>
      </c>
      <c r="I11" s="1019" t="s">
        <v>967</v>
      </c>
      <c r="J11" s="1019" t="s">
        <v>967</v>
      </c>
      <c r="K11" s="1019" t="s">
        <v>967</v>
      </c>
      <c r="L11" s="1019" t="s">
        <v>967</v>
      </c>
      <c r="M11" s="1019" t="s">
        <v>432</v>
      </c>
      <c r="N11" s="1019" t="s">
        <v>432</v>
      </c>
      <c r="O11" s="1019" t="s">
        <v>967</v>
      </c>
      <c r="P11" s="1019" t="s">
        <v>967</v>
      </c>
    </row>
    <row r="12" spans="1:16" ht="18" customHeight="1">
      <c r="A12" s="1021" t="s">
        <v>1325</v>
      </c>
      <c r="B12" s="1019">
        <v>1</v>
      </c>
      <c r="C12" s="1019">
        <v>3</v>
      </c>
      <c r="D12" s="1019">
        <v>2</v>
      </c>
      <c r="E12" s="1019">
        <v>1</v>
      </c>
      <c r="F12" s="1019">
        <v>1</v>
      </c>
      <c r="G12" s="1019">
        <v>2</v>
      </c>
      <c r="H12" s="1019" t="s">
        <v>432</v>
      </c>
      <c r="I12" s="1019" t="s">
        <v>432</v>
      </c>
      <c r="J12" s="1019" t="s">
        <v>432</v>
      </c>
      <c r="K12" s="1019" t="s">
        <v>432</v>
      </c>
      <c r="L12" s="1019" t="s">
        <v>432</v>
      </c>
      <c r="M12" s="1019" t="s">
        <v>432</v>
      </c>
      <c r="N12" s="1019" t="s">
        <v>432</v>
      </c>
      <c r="O12" s="1019" t="s">
        <v>432</v>
      </c>
      <c r="P12" s="1019" t="s">
        <v>432</v>
      </c>
    </row>
    <row r="13" spans="1:16" ht="18" customHeight="1">
      <c r="A13" s="1021" t="s">
        <v>1286</v>
      </c>
      <c r="B13" s="1019">
        <v>95</v>
      </c>
      <c r="C13" s="1019">
        <v>183</v>
      </c>
      <c r="D13" s="1019">
        <v>100</v>
      </c>
      <c r="E13" s="1019">
        <v>80</v>
      </c>
      <c r="F13" s="1019">
        <v>32</v>
      </c>
      <c r="G13" s="1019">
        <v>103</v>
      </c>
      <c r="H13" s="1019">
        <v>9006</v>
      </c>
      <c r="I13" s="1019">
        <v>21281</v>
      </c>
      <c r="J13" s="1019">
        <v>39802</v>
      </c>
      <c r="K13" s="1019">
        <v>26178</v>
      </c>
      <c r="L13" s="1019">
        <v>11803</v>
      </c>
      <c r="M13" s="1019" t="s">
        <v>432</v>
      </c>
      <c r="N13" s="1019" t="s">
        <v>432</v>
      </c>
      <c r="O13" s="1019">
        <v>1821</v>
      </c>
      <c r="P13" s="1019">
        <v>17172</v>
      </c>
    </row>
    <row r="14" spans="1:16" ht="18" customHeight="1">
      <c r="A14" s="1024" t="s">
        <v>1736</v>
      </c>
      <c r="B14" s="1019">
        <v>14</v>
      </c>
      <c r="C14" s="1019">
        <v>25</v>
      </c>
      <c r="D14" s="1019">
        <v>15</v>
      </c>
      <c r="E14" s="1019">
        <v>12</v>
      </c>
      <c r="F14" s="1019">
        <v>5</v>
      </c>
      <c r="G14" s="1019">
        <v>13</v>
      </c>
      <c r="H14" s="1019">
        <v>1578</v>
      </c>
      <c r="I14" s="1019">
        <v>1730</v>
      </c>
      <c r="J14" s="1019">
        <v>4285</v>
      </c>
      <c r="K14" s="1019">
        <v>1033</v>
      </c>
      <c r="L14" s="1019">
        <v>3252</v>
      </c>
      <c r="M14" s="1019" t="s">
        <v>432</v>
      </c>
      <c r="N14" s="1019" t="s">
        <v>432</v>
      </c>
      <c r="O14" s="1019" t="s">
        <v>432</v>
      </c>
      <c r="P14" s="1019">
        <v>2366</v>
      </c>
    </row>
    <row r="15" spans="1:16" ht="18" customHeight="1">
      <c r="A15" s="1021" t="s">
        <v>1675</v>
      </c>
      <c r="B15" s="1019">
        <v>34</v>
      </c>
      <c r="C15" s="1019">
        <v>68</v>
      </c>
      <c r="D15" s="1019">
        <v>47</v>
      </c>
      <c r="E15" s="1019">
        <v>46</v>
      </c>
      <c r="F15" s="1019">
        <v>28</v>
      </c>
      <c r="G15" s="1019">
        <v>22</v>
      </c>
      <c r="H15" s="1019">
        <v>7589</v>
      </c>
      <c r="I15" s="1019">
        <v>10138</v>
      </c>
      <c r="J15" s="1019">
        <v>28091</v>
      </c>
      <c r="K15" s="1019">
        <v>27320</v>
      </c>
      <c r="L15" s="1019">
        <v>526</v>
      </c>
      <c r="M15" s="1019" t="s">
        <v>432</v>
      </c>
      <c r="N15" s="1019" t="s">
        <v>432</v>
      </c>
      <c r="O15" s="1019">
        <v>245</v>
      </c>
      <c r="P15" s="1019">
        <v>16624</v>
      </c>
    </row>
    <row r="16" spans="1:16" ht="18" customHeight="1">
      <c r="A16" s="1021" t="s">
        <v>1172</v>
      </c>
      <c r="B16" s="1019">
        <v>47</v>
      </c>
      <c r="C16" s="1019">
        <v>98</v>
      </c>
      <c r="D16" s="1019">
        <v>62</v>
      </c>
      <c r="E16" s="1019">
        <v>64</v>
      </c>
      <c r="F16" s="1019">
        <v>35</v>
      </c>
      <c r="G16" s="1019">
        <v>34</v>
      </c>
      <c r="H16" s="1019">
        <v>10710</v>
      </c>
      <c r="I16" s="1019">
        <v>7356</v>
      </c>
      <c r="J16" s="1019">
        <v>22862</v>
      </c>
      <c r="K16" s="1019">
        <v>16723</v>
      </c>
      <c r="L16" s="1019">
        <v>6139</v>
      </c>
      <c r="M16" s="1019" t="s">
        <v>432</v>
      </c>
      <c r="N16" s="1019" t="s">
        <v>432</v>
      </c>
      <c r="O16" s="1019" t="s">
        <v>432</v>
      </c>
      <c r="P16" s="1019">
        <v>14357</v>
      </c>
    </row>
    <row r="17" spans="1:16" ht="18" customHeight="1">
      <c r="A17" s="1021" t="s">
        <v>1418</v>
      </c>
      <c r="B17" s="1019">
        <v>69</v>
      </c>
      <c r="C17" s="1019">
        <v>143</v>
      </c>
      <c r="D17" s="1019">
        <v>91</v>
      </c>
      <c r="E17" s="1019">
        <v>107</v>
      </c>
      <c r="F17" s="1019">
        <v>64</v>
      </c>
      <c r="G17" s="1019">
        <v>36</v>
      </c>
      <c r="H17" s="1019">
        <v>22036</v>
      </c>
      <c r="I17" s="1019">
        <v>21383</v>
      </c>
      <c r="J17" s="1019">
        <v>52273</v>
      </c>
      <c r="K17" s="1019">
        <v>32465</v>
      </c>
      <c r="L17" s="1019">
        <v>16763</v>
      </c>
      <c r="M17" s="1019" t="s">
        <v>432</v>
      </c>
      <c r="N17" s="1019" t="s">
        <v>432</v>
      </c>
      <c r="O17" s="1019">
        <v>3045</v>
      </c>
      <c r="P17" s="1019">
        <v>28605</v>
      </c>
    </row>
    <row r="18" spans="1:16" ht="18" customHeight="1">
      <c r="A18" s="1021" t="s">
        <v>1386</v>
      </c>
      <c r="B18" s="1019">
        <v>3</v>
      </c>
      <c r="C18" s="1019">
        <v>6</v>
      </c>
      <c r="D18" s="1019">
        <v>4</v>
      </c>
      <c r="E18" s="1019">
        <v>6</v>
      </c>
      <c r="F18" s="1019">
        <v>4</v>
      </c>
      <c r="G18" s="1019" t="s">
        <v>432</v>
      </c>
      <c r="H18" s="1019">
        <v>1184</v>
      </c>
      <c r="I18" s="1019">
        <v>1585</v>
      </c>
      <c r="J18" s="1019">
        <v>6764</v>
      </c>
      <c r="K18" s="1019">
        <v>6764</v>
      </c>
      <c r="L18" s="1019" t="s">
        <v>432</v>
      </c>
      <c r="M18" s="1019" t="s">
        <v>432</v>
      </c>
      <c r="N18" s="1019" t="s">
        <v>432</v>
      </c>
      <c r="O18" s="1019" t="s">
        <v>432</v>
      </c>
      <c r="P18" s="1019">
        <v>4795</v>
      </c>
    </row>
    <row r="19" spans="1:16" ht="18" customHeight="1">
      <c r="A19" s="1022" t="s">
        <v>1735</v>
      </c>
      <c r="B19" s="1019">
        <v>88</v>
      </c>
      <c r="C19" s="1019">
        <v>177</v>
      </c>
      <c r="D19" s="1019">
        <v>112</v>
      </c>
      <c r="E19" s="1019">
        <v>129</v>
      </c>
      <c r="F19" s="1019">
        <v>73</v>
      </c>
      <c r="G19" s="1019">
        <v>48</v>
      </c>
      <c r="H19" s="1019">
        <v>28310</v>
      </c>
      <c r="I19" s="1019">
        <v>44451</v>
      </c>
      <c r="J19" s="1019">
        <v>94320</v>
      </c>
      <c r="K19" s="1019">
        <v>63782</v>
      </c>
      <c r="L19" s="1019">
        <v>29035</v>
      </c>
      <c r="M19" s="1019" t="s">
        <v>432</v>
      </c>
      <c r="N19" s="1019" t="s">
        <v>432</v>
      </c>
      <c r="O19" s="1019">
        <v>1503</v>
      </c>
      <c r="P19" s="1019">
        <v>46177</v>
      </c>
    </row>
    <row r="20" spans="1:16" ht="18" customHeight="1">
      <c r="A20" s="1021" t="s">
        <v>1267</v>
      </c>
      <c r="B20" s="1019">
        <v>78</v>
      </c>
      <c r="C20" s="1019">
        <v>156</v>
      </c>
      <c r="D20" s="1019">
        <v>97</v>
      </c>
      <c r="E20" s="1019">
        <v>98</v>
      </c>
      <c r="F20" s="1019">
        <v>48</v>
      </c>
      <c r="G20" s="1019">
        <v>58</v>
      </c>
      <c r="H20" s="1019">
        <v>16677</v>
      </c>
      <c r="I20" s="1019">
        <v>24477</v>
      </c>
      <c r="J20" s="1019">
        <v>51044</v>
      </c>
      <c r="K20" s="1019">
        <v>35946</v>
      </c>
      <c r="L20" s="1019">
        <v>15098</v>
      </c>
      <c r="M20" s="1019" t="s">
        <v>432</v>
      </c>
      <c r="N20" s="1019" t="s">
        <v>432</v>
      </c>
      <c r="O20" s="1019" t="s">
        <v>432</v>
      </c>
      <c r="P20" s="1019">
        <v>24597</v>
      </c>
    </row>
    <row r="21" spans="1:16" ht="18" customHeight="1">
      <c r="A21" s="1023" t="s">
        <v>1734</v>
      </c>
      <c r="B21" s="1019">
        <v>112</v>
      </c>
      <c r="C21" s="1019">
        <v>230</v>
      </c>
      <c r="D21" s="1019">
        <v>135</v>
      </c>
      <c r="E21" s="1019">
        <v>113</v>
      </c>
      <c r="F21" s="1019">
        <v>46</v>
      </c>
      <c r="G21" s="1019">
        <v>117</v>
      </c>
      <c r="H21" s="1019">
        <v>10865</v>
      </c>
      <c r="I21" s="1019">
        <v>26206</v>
      </c>
      <c r="J21" s="1019">
        <v>44116</v>
      </c>
      <c r="K21" s="1019">
        <v>35268</v>
      </c>
      <c r="L21" s="1019">
        <v>8157</v>
      </c>
      <c r="M21" s="1019" t="s">
        <v>432</v>
      </c>
      <c r="N21" s="1019" t="s">
        <v>432</v>
      </c>
      <c r="O21" s="1019">
        <v>691</v>
      </c>
      <c r="P21" s="1019">
        <v>16583</v>
      </c>
    </row>
    <row r="22" spans="1:16" ht="18" customHeight="1">
      <c r="A22" s="1021" t="s">
        <v>1186</v>
      </c>
      <c r="B22" s="1019">
        <v>12</v>
      </c>
      <c r="C22" s="1019">
        <v>23</v>
      </c>
      <c r="D22" s="1019">
        <v>19</v>
      </c>
      <c r="E22" s="1019">
        <v>16</v>
      </c>
      <c r="F22" s="1019">
        <v>12</v>
      </c>
      <c r="G22" s="1019">
        <v>7</v>
      </c>
      <c r="H22" s="1019">
        <v>3176</v>
      </c>
      <c r="I22" s="1019">
        <v>6026</v>
      </c>
      <c r="J22" s="1019">
        <v>11330</v>
      </c>
      <c r="K22" s="1019">
        <v>1022</v>
      </c>
      <c r="L22" s="1019">
        <v>10308</v>
      </c>
      <c r="M22" s="1019" t="s">
        <v>432</v>
      </c>
      <c r="N22" s="1019" t="s">
        <v>432</v>
      </c>
      <c r="O22" s="1019" t="s">
        <v>432</v>
      </c>
      <c r="P22" s="1019">
        <v>4910</v>
      </c>
    </row>
    <row r="23" spans="1:16" ht="18" customHeight="1">
      <c r="A23" s="1021" t="s">
        <v>1417</v>
      </c>
      <c r="B23" s="1019">
        <v>18</v>
      </c>
      <c r="C23" s="1019">
        <v>35</v>
      </c>
      <c r="D23" s="1019">
        <v>26</v>
      </c>
      <c r="E23" s="1019">
        <v>22</v>
      </c>
      <c r="F23" s="1019">
        <v>15</v>
      </c>
      <c r="G23" s="1019">
        <v>13</v>
      </c>
      <c r="H23" s="1019">
        <v>3843</v>
      </c>
      <c r="I23" s="1019">
        <v>5418</v>
      </c>
      <c r="J23" s="1019">
        <v>12955</v>
      </c>
      <c r="K23" s="1019">
        <v>8211</v>
      </c>
      <c r="L23" s="1019">
        <v>4644</v>
      </c>
      <c r="M23" s="1019">
        <v>100</v>
      </c>
      <c r="N23" s="1019" t="s">
        <v>432</v>
      </c>
      <c r="O23" s="1019" t="s">
        <v>432</v>
      </c>
      <c r="P23" s="1019">
        <v>6979</v>
      </c>
    </row>
    <row r="24" spans="1:16" ht="18" customHeight="1">
      <c r="A24" s="1021" t="s">
        <v>1376</v>
      </c>
      <c r="B24" s="1019">
        <v>36</v>
      </c>
      <c r="C24" s="1019">
        <v>67</v>
      </c>
      <c r="D24" s="1019">
        <v>50</v>
      </c>
      <c r="E24" s="1019">
        <v>38</v>
      </c>
      <c r="F24" s="1019">
        <v>24</v>
      </c>
      <c r="G24" s="1019">
        <v>29</v>
      </c>
      <c r="H24" s="1019">
        <v>9777</v>
      </c>
      <c r="I24" s="1019">
        <v>8697</v>
      </c>
      <c r="J24" s="1019">
        <v>21576</v>
      </c>
      <c r="K24" s="1019">
        <v>8973</v>
      </c>
      <c r="L24" s="1019">
        <v>12603</v>
      </c>
      <c r="M24" s="1019" t="s">
        <v>432</v>
      </c>
      <c r="N24" s="1019" t="s">
        <v>432</v>
      </c>
      <c r="O24" s="1019" t="s">
        <v>432</v>
      </c>
      <c r="P24" s="1019">
        <v>11925</v>
      </c>
    </row>
    <row r="25" spans="1:16" ht="18" customHeight="1">
      <c r="A25" s="1021" t="s">
        <v>1335</v>
      </c>
      <c r="B25" s="1019">
        <v>281</v>
      </c>
      <c r="C25" s="1019">
        <v>521</v>
      </c>
      <c r="D25" s="1019">
        <v>357</v>
      </c>
      <c r="E25" s="1019">
        <v>314</v>
      </c>
      <c r="F25" s="1019">
        <v>187</v>
      </c>
      <c r="G25" s="1019">
        <v>207</v>
      </c>
      <c r="H25" s="1019">
        <v>70332</v>
      </c>
      <c r="I25" s="1019">
        <v>85794</v>
      </c>
      <c r="J25" s="1019">
        <v>213047</v>
      </c>
      <c r="K25" s="1019">
        <v>134625</v>
      </c>
      <c r="L25" s="1019">
        <v>77195</v>
      </c>
      <c r="M25" s="1019">
        <v>5</v>
      </c>
      <c r="N25" s="1019" t="s">
        <v>432</v>
      </c>
      <c r="O25" s="1019">
        <v>1222</v>
      </c>
      <c r="P25" s="1019">
        <v>117823</v>
      </c>
    </row>
    <row r="26" spans="1:16" ht="18" customHeight="1">
      <c r="A26" s="1021" t="s">
        <v>1284</v>
      </c>
      <c r="B26" s="1019">
        <v>16</v>
      </c>
      <c r="C26" s="1019">
        <v>31</v>
      </c>
      <c r="D26" s="1019">
        <v>24</v>
      </c>
      <c r="E26" s="1019">
        <v>25</v>
      </c>
      <c r="F26" s="1019">
        <v>19</v>
      </c>
      <c r="G26" s="1019">
        <v>6</v>
      </c>
      <c r="H26" s="1019" t="s">
        <v>967</v>
      </c>
      <c r="I26" s="1019" t="s">
        <v>967</v>
      </c>
      <c r="J26" s="1019" t="s">
        <v>967</v>
      </c>
      <c r="K26" s="1019" t="s">
        <v>967</v>
      </c>
      <c r="L26" s="1019" t="s">
        <v>967</v>
      </c>
      <c r="M26" s="1019" t="s">
        <v>432</v>
      </c>
      <c r="N26" s="1019" t="s">
        <v>432</v>
      </c>
      <c r="O26" s="1019" t="s">
        <v>432</v>
      </c>
      <c r="P26" s="1019" t="s">
        <v>967</v>
      </c>
    </row>
    <row r="27" spans="1:16" ht="18" customHeight="1">
      <c r="A27" s="1021" t="s">
        <v>1251</v>
      </c>
      <c r="B27" s="1019">
        <v>114</v>
      </c>
      <c r="C27" s="1019">
        <v>212</v>
      </c>
      <c r="D27" s="1019">
        <v>158</v>
      </c>
      <c r="E27" s="1019">
        <v>156</v>
      </c>
      <c r="F27" s="1019">
        <v>112</v>
      </c>
      <c r="G27" s="1019">
        <v>56</v>
      </c>
      <c r="H27" s="1019">
        <v>39380</v>
      </c>
      <c r="I27" s="1019">
        <v>59545</v>
      </c>
      <c r="J27" s="1019">
        <v>227738</v>
      </c>
      <c r="K27" s="1019">
        <v>111048</v>
      </c>
      <c r="L27" s="1019">
        <v>35151</v>
      </c>
      <c r="M27" s="1019" t="s">
        <v>432</v>
      </c>
      <c r="N27" s="1019" t="s">
        <v>432</v>
      </c>
      <c r="O27" s="1019">
        <v>81539</v>
      </c>
      <c r="P27" s="1019">
        <v>155732</v>
      </c>
    </row>
    <row r="28" spans="1:16" ht="18" customHeight="1">
      <c r="A28" s="1021" t="s">
        <v>1205</v>
      </c>
      <c r="B28" s="1019">
        <v>28</v>
      </c>
      <c r="C28" s="1019">
        <v>55</v>
      </c>
      <c r="D28" s="1019">
        <v>39</v>
      </c>
      <c r="E28" s="1019">
        <v>38</v>
      </c>
      <c r="F28" s="1019">
        <v>22</v>
      </c>
      <c r="G28" s="1019">
        <v>17</v>
      </c>
      <c r="H28" s="1019">
        <v>9159</v>
      </c>
      <c r="I28" s="1019">
        <v>37576</v>
      </c>
      <c r="J28" s="1019">
        <v>88277</v>
      </c>
      <c r="K28" s="1019">
        <v>83039</v>
      </c>
      <c r="L28" s="1019">
        <v>4373</v>
      </c>
      <c r="M28" s="1019" t="s">
        <v>432</v>
      </c>
      <c r="N28" s="1019" t="s">
        <v>432</v>
      </c>
      <c r="O28" s="1019">
        <v>865</v>
      </c>
      <c r="P28" s="1019">
        <v>46946</v>
      </c>
    </row>
    <row r="29" spans="1:16" ht="18" customHeight="1">
      <c r="A29" s="1022" t="s">
        <v>1733</v>
      </c>
      <c r="B29" s="1019">
        <v>5</v>
      </c>
      <c r="C29" s="1019">
        <v>8</v>
      </c>
      <c r="D29" s="1019">
        <v>5</v>
      </c>
      <c r="E29" s="1019">
        <v>4</v>
      </c>
      <c r="F29" s="1019">
        <v>2</v>
      </c>
      <c r="G29" s="1019">
        <v>4</v>
      </c>
      <c r="H29" s="1019" t="s">
        <v>967</v>
      </c>
      <c r="I29" s="1019" t="s">
        <v>967</v>
      </c>
      <c r="J29" s="1019" t="s">
        <v>967</v>
      </c>
      <c r="K29" s="1019" t="s">
        <v>967</v>
      </c>
      <c r="L29" s="1019" t="s">
        <v>967</v>
      </c>
      <c r="M29" s="1019" t="s">
        <v>432</v>
      </c>
      <c r="N29" s="1019" t="s">
        <v>432</v>
      </c>
      <c r="O29" s="1019" t="s">
        <v>967</v>
      </c>
      <c r="P29" s="1019" t="s">
        <v>967</v>
      </c>
    </row>
    <row r="30" spans="1:16" ht="18" customHeight="1">
      <c r="A30" s="1021" t="s">
        <v>1416</v>
      </c>
      <c r="B30" s="1019">
        <v>28</v>
      </c>
      <c r="C30" s="1019">
        <v>50</v>
      </c>
      <c r="D30" s="1019">
        <v>34</v>
      </c>
      <c r="E30" s="1019">
        <v>31</v>
      </c>
      <c r="F30" s="1019">
        <v>17</v>
      </c>
      <c r="G30" s="1019">
        <v>19</v>
      </c>
      <c r="H30" s="1019">
        <v>6727</v>
      </c>
      <c r="I30" s="1019">
        <v>11115</v>
      </c>
      <c r="J30" s="1019">
        <v>24867</v>
      </c>
      <c r="K30" s="1019">
        <v>19900</v>
      </c>
      <c r="L30" s="1019">
        <v>2793</v>
      </c>
      <c r="M30" s="1019" t="s">
        <v>432</v>
      </c>
      <c r="N30" s="1019" t="s">
        <v>432</v>
      </c>
      <c r="O30" s="1019">
        <v>2174</v>
      </c>
      <c r="P30" s="1019">
        <v>12733</v>
      </c>
    </row>
    <row r="31" spans="1:16" ht="18" customHeight="1">
      <c r="A31" s="1021" t="s">
        <v>1338</v>
      </c>
      <c r="B31" s="1019">
        <v>24</v>
      </c>
      <c r="C31" s="1019">
        <v>41</v>
      </c>
      <c r="D31" s="1019">
        <v>29</v>
      </c>
      <c r="E31" s="1019">
        <v>21</v>
      </c>
      <c r="F31" s="1019">
        <v>14</v>
      </c>
      <c r="G31" s="1019">
        <v>20</v>
      </c>
      <c r="H31" s="1019">
        <v>4468</v>
      </c>
      <c r="I31" s="1019">
        <v>2403</v>
      </c>
      <c r="J31" s="1019">
        <v>10754</v>
      </c>
      <c r="K31" s="1019">
        <v>3777</v>
      </c>
      <c r="L31" s="1019">
        <v>5812</v>
      </c>
      <c r="M31" s="1019" t="s">
        <v>432</v>
      </c>
      <c r="N31" s="1019" t="s">
        <v>432</v>
      </c>
      <c r="O31" s="1019">
        <v>1165</v>
      </c>
      <c r="P31" s="1019">
        <v>7733</v>
      </c>
    </row>
    <row r="32" spans="1:16" ht="18" customHeight="1">
      <c r="A32" s="1020" t="s">
        <v>1301</v>
      </c>
      <c r="B32" s="1018">
        <v>127</v>
      </c>
      <c r="C32" s="1018">
        <v>245</v>
      </c>
      <c r="D32" s="1018">
        <v>162</v>
      </c>
      <c r="E32" s="1018">
        <v>165</v>
      </c>
      <c r="F32" s="1018">
        <v>95</v>
      </c>
      <c r="G32" s="1018">
        <v>83</v>
      </c>
      <c r="H32" s="1018">
        <v>33390</v>
      </c>
      <c r="I32" s="1019">
        <v>48413</v>
      </c>
      <c r="J32" s="1018">
        <v>113334</v>
      </c>
      <c r="K32" s="1018">
        <v>84319</v>
      </c>
      <c r="L32" s="1018">
        <v>26792</v>
      </c>
      <c r="M32" s="1018" t="s">
        <v>432</v>
      </c>
      <c r="N32" s="1018" t="s">
        <v>432</v>
      </c>
      <c r="O32" s="1018">
        <v>2223</v>
      </c>
      <c r="P32" s="1018">
        <v>60114</v>
      </c>
    </row>
    <row r="33" spans="1:16" s="1013" customFormat="1" ht="15" customHeight="1">
      <c r="A33" s="1017" t="s">
        <v>1732</v>
      </c>
      <c r="B33" s="1015"/>
      <c r="C33" s="1015"/>
      <c r="D33" s="1015"/>
      <c r="E33" s="1015"/>
      <c r="F33" s="1015"/>
      <c r="G33" s="1015"/>
      <c r="H33" s="1015"/>
      <c r="I33" s="1016"/>
      <c r="J33" s="1015"/>
      <c r="K33" s="1015"/>
      <c r="L33" s="1015"/>
      <c r="M33" s="1015"/>
      <c r="N33" s="1015"/>
      <c r="O33" s="1015"/>
      <c r="P33" s="1015"/>
    </row>
    <row r="34" spans="1:16" s="1013" customFormat="1" ht="15" customHeight="1">
      <c r="A34" s="1014" t="s">
        <v>1731</v>
      </c>
    </row>
  </sheetData>
  <mergeCells count="12">
    <mergeCell ref="A1:D1"/>
    <mergeCell ref="A2:D2"/>
    <mergeCell ref="A3:P3"/>
    <mergeCell ref="A6:A7"/>
    <mergeCell ref="B6:B7"/>
    <mergeCell ref="C6:D6"/>
    <mergeCell ref="E6:F6"/>
    <mergeCell ref="G6:G7"/>
    <mergeCell ref="H6:H7"/>
    <mergeCell ref="I6:I7"/>
    <mergeCell ref="J6:O6"/>
    <mergeCell ref="P6:P7"/>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
  <sheetViews>
    <sheetView zoomScale="85" zoomScaleNormal="85" zoomScaleSheetLayoutView="85" workbookViewId="0">
      <selection activeCell="G6" sqref="G6:G7"/>
    </sheetView>
  </sheetViews>
  <sheetFormatPr defaultRowHeight="14.25"/>
  <cols>
    <col min="1" max="1" width="28.625" style="1012" customWidth="1"/>
    <col min="2" max="7" width="6.625" style="1046" customWidth="1"/>
    <col min="8" max="12" width="9.625" style="1046" customWidth="1"/>
    <col min="13" max="15" width="8.625" style="1046" customWidth="1"/>
    <col min="16" max="18" width="9.625" style="1046" customWidth="1"/>
    <col min="19" max="21" width="8.625" style="1046" customWidth="1"/>
    <col min="22" max="16384" width="9" style="1011"/>
  </cols>
  <sheetData>
    <row r="1" spans="1:21"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row>
    <row r="2" spans="1:21"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row>
    <row r="3" spans="1:21" s="1045" customFormat="1" ht="26.1" customHeight="1">
      <c r="A3" s="3347" t="s">
        <v>1773</v>
      </c>
      <c r="B3" s="3347"/>
      <c r="C3" s="3347"/>
      <c r="D3" s="3347"/>
      <c r="E3" s="3347"/>
      <c r="F3" s="3347"/>
      <c r="G3" s="3347"/>
      <c r="H3" s="3347"/>
      <c r="I3" s="3347"/>
      <c r="J3" s="3347"/>
      <c r="K3" s="3347"/>
      <c r="L3" s="3347"/>
      <c r="M3" s="3347"/>
      <c r="N3" s="3347"/>
      <c r="O3" s="3347"/>
      <c r="P3" s="3347"/>
      <c r="Q3" s="3347"/>
      <c r="R3" s="3347"/>
      <c r="S3" s="3347"/>
      <c r="T3" s="3347"/>
      <c r="U3" s="3347"/>
    </row>
    <row r="4" spans="1:21" s="1013" customFormat="1" ht="15" customHeight="1">
      <c r="A4" s="1044"/>
      <c r="B4" s="1074"/>
      <c r="C4" s="1074"/>
      <c r="D4" s="1074"/>
      <c r="E4" s="1074"/>
      <c r="F4" s="1074"/>
      <c r="G4" s="1074"/>
      <c r="H4" s="1074"/>
      <c r="I4" s="1074"/>
      <c r="J4" s="1074"/>
      <c r="K4" s="1074"/>
      <c r="L4" s="1074"/>
      <c r="M4" s="1074"/>
      <c r="N4" s="1074"/>
      <c r="O4" s="1074"/>
      <c r="P4" s="1074"/>
      <c r="Q4" s="1074"/>
      <c r="R4" s="1074"/>
      <c r="S4" s="1074"/>
      <c r="T4" s="1074"/>
      <c r="U4" s="1074"/>
    </row>
    <row r="5" spans="1:21" s="1013" customFormat="1" ht="15" customHeight="1" thickBot="1">
      <c r="A5" s="1043"/>
      <c r="B5" s="1047"/>
      <c r="C5" s="1047"/>
      <c r="D5" s="1047"/>
      <c r="E5" s="1047"/>
      <c r="F5" s="1047"/>
      <c r="G5" s="1047"/>
      <c r="H5" s="1062"/>
      <c r="I5" s="1062"/>
      <c r="J5" s="1047"/>
      <c r="K5" s="1047"/>
      <c r="L5" s="1047"/>
      <c r="M5" s="1047"/>
      <c r="N5" s="1047"/>
      <c r="O5" s="1047"/>
      <c r="P5" s="1047"/>
      <c r="Q5" s="1047"/>
      <c r="R5" s="1047"/>
      <c r="S5" s="1047"/>
      <c r="T5" s="1047"/>
      <c r="U5" s="1073" t="s">
        <v>1754</v>
      </c>
    </row>
    <row r="6" spans="1:21" s="1065" customFormat="1" ht="32.1" customHeight="1" thickTop="1">
      <c r="A6" s="3363" t="s">
        <v>1753</v>
      </c>
      <c r="B6" s="3365" t="s">
        <v>1772</v>
      </c>
      <c r="C6" s="3367" t="s">
        <v>1771</v>
      </c>
      <c r="D6" s="3368"/>
      <c r="E6" s="3367" t="s">
        <v>1697</v>
      </c>
      <c r="F6" s="3368"/>
      <c r="G6" s="3369" t="s">
        <v>1770</v>
      </c>
      <c r="H6" s="3371" t="s">
        <v>1706</v>
      </c>
      <c r="I6" s="3371" t="s">
        <v>1705</v>
      </c>
      <c r="J6" s="3373" t="s">
        <v>1769</v>
      </c>
      <c r="K6" s="3373"/>
      <c r="L6" s="3373"/>
      <c r="M6" s="3373"/>
      <c r="N6" s="3373"/>
      <c r="O6" s="3374"/>
      <c r="P6" s="3375" t="s">
        <v>1768</v>
      </c>
      <c r="Q6" s="3371" t="s">
        <v>1702</v>
      </c>
      <c r="R6" s="3378" t="s">
        <v>1767</v>
      </c>
      <c r="S6" s="3373"/>
      <c r="T6" s="3373"/>
      <c r="U6" s="3373"/>
    </row>
    <row r="7" spans="1:21" s="1065" customFormat="1" ht="32.1" customHeight="1">
      <c r="A7" s="3364"/>
      <c r="B7" s="3366"/>
      <c r="C7" s="1072"/>
      <c r="D7" s="1067" t="s">
        <v>1746</v>
      </c>
      <c r="E7" s="1072"/>
      <c r="F7" s="1067" t="s">
        <v>1746</v>
      </c>
      <c r="G7" s="3370"/>
      <c r="H7" s="3372"/>
      <c r="I7" s="3372"/>
      <c r="J7" s="1067" t="s">
        <v>1699</v>
      </c>
      <c r="K7" s="1071" t="s">
        <v>1766</v>
      </c>
      <c r="L7" s="1071" t="s">
        <v>1765</v>
      </c>
      <c r="M7" s="1071" t="s">
        <v>1764</v>
      </c>
      <c r="N7" s="1070" t="s">
        <v>1763</v>
      </c>
      <c r="O7" s="1069" t="s">
        <v>1762</v>
      </c>
      <c r="P7" s="3376"/>
      <c r="Q7" s="3377"/>
      <c r="R7" s="1068" t="s">
        <v>1761</v>
      </c>
      <c r="S7" s="1067" t="s">
        <v>1760</v>
      </c>
      <c r="T7" s="1067" t="s">
        <v>1759</v>
      </c>
      <c r="U7" s="1066" t="s">
        <v>1758</v>
      </c>
    </row>
    <row r="8" spans="1:21" s="1060" customFormat="1" ht="18" customHeight="1">
      <c r="A8" s="1064"/>
      <c r="B8" s="1063"/>
      <c r="C8" s="1062" t="s">
        <v>1739</v>
      </c>
      <c r="D8" s="1062" t="s">
        <v>1739</v>
      </c>
      <c r="E8" s="1062" t="s">
        <v>1739</v>
      </c>
      <c r="F8" s="1062" t="s">
        <v>1739</v>
      </c>
      <c r="G8" s="1062" t="s">
        <v>1739</v>
      </c>
      <c r="H8" s="1061" t="s">
        <v>1738</v>
      </c>
      <c r="I8" s="1061" t="s">
        <v>1738</v>
      </c>
      <c r="J8" s="1061" t="s">
        <v>1738</v>
      </c>
      <c r="K8" s="1061" t="s">
        <v>1738</v>
      </c>
      <c r="L8" s="1061" t="s">
        <v>1738</v>
      </c>
      <c r="M8" s="1061" t="s">
        <v>1738</v>
      </c>
      <c r="N8" s="1061" t="s">
        <v>1738</v>
      </c>
      <c r="O8" s="1061" t="s">
        <v>1738</v>
      </c>
      <c r="P8" s="1061" t="s">
        <v>1738</v>
      </c>
      <c r="Q8" s="1061" t="s">
        <v>1738</v>
      </c>
      <c r="R8" s="1061" t="s">
        <v>1738</v>
      </c>
      <c r="S8" s="1061" t="s">
        <v>1738</v>
      </c>
      <c r="T8" s="1061" t="s">
        <v>1738</v>
      </c>
      <c r="U8" s="1061" t="s">
        <v>1738</v>
      </c>
    </row>
    <row r="9" spans="1:21" s="1057" customFormat="1" ht="18" customHeight="1">
      <c r="A9" s="1028" t="s">
        <v>1737</v>
      </c>
      <c r="B9" s="1058">
        <v>837</v>
      </c>
      <c r="C9" s="1058">
        <v>7114</v>
      </c>
      <c r="D9" s="1058">
        <v>4524</v>
      </c>
      <c r="E9" s="1058">
        <v>7010</v>
      </c>
      <c r="F9" s="1058">
        <v>4441</v>
      </c>
      <c r="G9" s="1058">
        <v>107</v>
      </c>
      <c r="H9" s="1058">
        <v>2347819</v>
      </c>
      <c r="I9" s="1058">
        <v>4218015</v>
      </c>
      <c r="J9" s="1059">
        <v>9207671</v>
      </c>
      <c r="K9" s="1058">
        <v>7262117</v>
      </c>
      <c r="L9" s="1058">
        <v>1634997</v>
      </c>
      <c r="M9" s="1058">
        <v>48133</v>
      </c>
      <c r="N9" s="1058">
        <v>80</v>
      </c>
      <c r="O9" s="1058">
        <v>262344</v>
      </c>
      <c r="P9" s="1058">
        <v>4637193</v>
      </c>
      <c r="Q9" s="1058">
        <v>4637193</v>
      </c>
      <c r="R9" s="1058">
        <v>1794109</v>
      </c>
      <c r="S9" s="1058">
        <v>156815</v>
      </c>
      <c r="T9" s="1058">
        <v>20775</v>
      </c>
      <c r="U9" s="1058">
        <v>167636</v>
      </c>
    </row>
    <row r="10" spans="1:21" ht="18" customHeight="1">
      <c r="A10" s="1025"/>
      <c r="B10" s="1051"/>
      <c r="C10" s="1051"/>
      <c r="D10" s="1051"/>
      <c r="E10" s="1051"/>
      <c r="F10" s="1051"/>
      <c r="G10" s="1051"/>
      <c r="H10" s="1051"/>
      <c r="I10" s="1051"/>
      <c r="J10" s="1056"/>
      <c r="K10" s="1056"/>
      <c r="L10" s="1056"/>
      <c r="M10" s="1056"/>
      <c r="N10" s="1056"/>
      <c r="O10" s="1056"/>
      <c r="P10" s="1056"/>
      <c r="Q10" s="1056"/>
      <c r="R10" s="1056"/>
      <c r="S10" s="1056"/>
      <c r="T10" s="1056"/>
      <c r="U10" s="1056"/>
    </row>
    <row r="11" spans="1:21" s="1048" customFormat="1" ht="18" customHeight="1">
      <c r="A11" s="1021" t="s">
        <v>1378</v>
      </c>
      <c r="B11" s="1051">
        <v>26</v>
      </c>
      <c r="C11" s="1051">
        <v>263</v>
      </c>
      <c r="D11" s="1051">
        <v>134</v>
      </c>
      <c r="E11" s="1051">
        <v>262</v>
      </c>
      <c r="F11" s="1051">
        <v>133</v>
      </c>
      <c r="G11" s="1051">
        <v>1</v>
      </c>
      <c r="H11" s="1051">
        <v>56359</v>
      </c>
      <c r="I11" s="1051">
        <v>81397</v>
      </c>
      <c r="J11" s="1051">
        <v>256701</v>
      </c>
      <c r="K11" s="1051">
        <v>247339</v>
      </c>
      <c r="L11" s="1051">
        <v>4159</v>
      </c>
      <c r="M11" s="1051" t="s">
        <v>432</v>
      </c>
      <c r="N11" s="1051" t="s">
        <v>432</v>
      </c>
      <c r="O11" s="1051">
        <v>5203</v>
      </c>
      <c r="P11" s="1051" t="s">
        <v>967</v>
      </c>
      <c r="Q11" s="1051">
        <v>162354</v>
      </c>
      <c r="R11" s="1051">
        <v>83386</v>
      </c>
      <c r="S11" s="1051">
        <v>695</v>
      </c>
      <c r="T11" s="1051">
        <v>300</v>
      </c>
      <c r="U11" s="1051">
        <v>46218</v>
      </c>
    </row>
    <row r="12" spans="1:21" s="1048" customFormat="1" ht="18" customHeight="1">
      <c r="A12" s="1021" t="s">
        <v>1325</v>
      </c>
      <c r="B12" s="1051">
        <v>1</v>
      </c>
      <c r="C12" s="1051">
        <v>8</v>
      </c>
      <c r="D12" s="1051">
        <v>6</v>
      </c>
      <c r="E12" s="1051">
        <v>7</v>
      </c>
      <c r="F12" s="1051">
        <v>5</v>
      </c>
      <c r="G12" s="1051">
        <v>1</v>
      </c>
      <c r="H12" s="1051" t="s">
        <v>432</v>
      </c>
      <c r="I12" s="1051" t="s">
        <v>432</v>
      </c>
      <c r="J12" s="1051" t="s">
        <v>432</v>
      </c>
      <c r="K12" s="1051" t="s">
        <v>432</v>
      </c>
      <c r="L12" s="1051" t="s">
        <v>432</v>
      </c>
      <c r="M12" s="1051" t="s">
        <v>432</v>
      </c>
      <c r="N12" s="1051" t="s">
        <v>432</v>
      </c>
      <c r="O12" s="1051" t="s">
        <v>432</v>
      </c>
      <c r="P12" s="1051" t="s">
        <v>432</v>
      </c>
      <c r="Q12" s="1051" t="s">
        <v>432</v>
      </c>
      <c r="R12" s="1051" t="s">
        <v>432</v>
      </c>
      <c r="S12" s="1051" t="s">
        <v>432</v>
      </c>
      <c r="T12" s="1051" t="s">
        <v>432</v>
      </c>
      <c r="U12" s="1051" t="s">
        <v>432</v>
      </c>
    </row>
    <row r="13" spans="1:21" s="1048" customFormat="1" ht="18" customHeight="1">
      <c r="A13" s="1021" t="s">
        <v>1286</v>
      </c>
      <c r="B13" s="1051">
        <v>32</v>
      </c>
      <c r="C13" s="1051">
        <v>225</v>
      </c>
      <c r="D13" s="1051">
        <v>99</v>
      </c>
      <c r="E13" s="1051">
        <v>221</v>
      </c>
      <c r="F13" s="1051">
        <v>96</v>
      </c>
      <c r="G13" s="1051">
        <v>4</v>
      </c>
      <c r="H13" s="1051" t="s">
        <v>967</v>
      </c>
      <c r="I13" s="1051" t="s">
        <v>967</v>
      </c>
      <c r="J13" s="1051" t="s">
        <v>967</v>
      </c>
      <c r="K13" s="1051" t="s">
        <v>967</v>
      </c>
      <c r="L13" s="1051" t="s">
        <v>967</v>
      </c>
      <c r="M13" s="1051" t="s">
        <v>967</v>
      </c>
      <c r="N13" s="1051" t="s">
        <v>432</v>
      </c>
      <c r="O13" s="1051" t="s">
        <v>967</v>
      </c>
      <c r="P13" s="1051" t="s">
        <v>967</v>
      </c>
      <c r="Q13" s="1051" t="s">
        <v>967</v>
      </c>
      <c r="R13" s="1051">
        <v>26800</v>
      </c>
      <c r="S13" s="1051">
        <v>4027</v>
      </c>
      <c r="T13" s="1051" t="s">
        <v>432</v>
      </c>
      <c r="U13" s="1051">
        <v>919</v>
      </c>
    </row>
    <row r="14" spans="1:21" s="1048" customFormat="1" ht="18" customHeight="1">
      <c r="A14" s="1052" t="s">
        <v>1736</v>
      </c>
      <c r="B14" s="1051">
        <v>4</v>
      </c>
      <c r="C14" s="1051">
        <v>25</v>
      </c>
      <c r="D14" s="1051">
        <v>18</v>
      </c>
      <c r="E14" s="1051">
        <v>25</v>
      </c>
      <c r="F14" s="1051">
        <v>18</v>
      </c>
      <c r="G14" s="1051" t="s">
        <v>432</v>
      </c>
      <c r="H14" s="1051">
        <v>7387</v>
      </c>
      <c r="I14" s="1051">
        <v>4725</v>
      </c>
      <c r="J14" s="1051">
        <v>19687</v>
      </c>
      <c r="K14" s="1051">
        <v>19657</v>
      </c>
      <c r="L14" s="1051">
        <v>30</v>
      </c>
      <c r="M14" s="1051" t="s">
        <v>432</v>
      </c>
      <c r="N14" s="1051" t="s">
        <v>432</v>
      </c>
      <c r="O14" s="1051" t="s">
        <v>432</v>
      </c>
      <c r="P14" s="1051">
        <v>13853</v>
      </c>
      <c r="Q14" s="1051">
        <v>13853</v>
      </c>
      <c r="R14" s="1051" t="s">
        <v>432</v>
      </c>
      <c r="S14" s="1051" t="s">
        <v>432</v>
      </c>
      <c r="T14" s="1051" t="s">
        <v>432</v>
      </c>
      <c r="U14" s="1051">
        <v>2859</v>
      </c>
    </row>
    <row r="15" spans="1:21" s="1048" customFormat="1" ht="18" customHeight="1">
      <c r="A15" s="1021" t="s">
        <v>1675</v>
      </c>
      <c r="B15" s="1051">
        <v>22</v>
      </c>
      <c r="C15" s="1051">
        <v>135</v>
      </c>
      <c r="D15" s="1051">
        <v>86</v>
      </c>
      <c r="E15" s="1051">
        <v>130</v>
      </c>
      <c r="F15" s="1051">
        <v>81</v>
      </c>
      <c r="G15" s="1051">
        <v>5</v>
      </c>
      <c r="H15" s="1051">
        <v>31485</v>
      </c>
      <c r="I15" s="1051">
        <v>31756</v>
      </c>
      <c r="J15" s="1051">
        <v>93440</v>
      </c>
      <c r="K15" s="1051">
        <v>70339</v>
      </c>
      <c r="L15" s="1051">
        <v>19743</v>
      </c>
      <c r="M15" s="1051" t="s">
        <v>432</v>
      </c>
      <c r="N15" s="1051" t="s">
        <v>432</v>
      </c>
      <c r="O15" s="1051">
        <v>3358</v>
      </c>
      <c r="P15" s="1051">
        <v>57126</v>
      </c>
      <c r="Q15" s="1051">
        <v>57126</v>
      </c>
      <c r="R15" s="1051">
        <v>1759</v>
      </c>
      <c r="S15" s="1051">
        <v>159</v>
      </c>
      <c r="T15" s="1051" t="s">
        <v>432</v>
      </c>
      <c r="U15" s="1051">
        <v>1493</v>
      </c>
    </row>
    <row r="16" spans="1:21" s="1048" customFormat="1" ht="18" customHeight="1">
      <c r="A16" s="1055" t="s">
        <v>1172</v>
      </c>
      <c r="B16" s="1051">
        <v>27</v>
      </c>
      <c r="C16" s="1051">
        <v>281</v>
      </c>
      <c r="D16" s="1051">
        <v>170</v>
      </c>
      <c r="E16" s="1051">
        <v>278</v>
      </c>
      <c r="F16" s="1051">
        <v>167</v>
      </c>
      <c r="G16" s="1051">
        <v>3</v>
      </c>
      <c r="H16" s="1051">
        <v>89232</v>
      </c>
      <c r="I16" s="1051">
        <v>227521</v>
      </c>
      <c r="J16" s="1051">
        <v>359597</v>
      </c>
      <c r="K16" s="1051">
        <v>311897</v>
      </c>
      <c r="L16" s="1051">
        <v>39689</v>
      </c>
      <c r="M16" s="1051" t="s">
        <v>432</v>
      </c>
      <c r="N16" s="1051" t="s">
        <v>432</v>
      </c>
      <c r="O16" s="1051">
        <v>8011</v>
      </c>
      <c r="P16" s="1051">
        <v>122405</v>
      </c>
      <c r="Q16" s="1051">
        <v>122405</v>
      </c>
      <c r="R16" s="1051">
        <v>80366</v>
      </c>
      <c r="S16" s="1051">
        <v>1541</v>
      </c>
      <c r="T16" s="1051">
        <v>61</v>
      </c>
      <c r="U16" s="1051">
        <v>15055</v>
      </c>
    </row>
    <row r="17" spans="1:21" s="1048" customFormat="1" ht="18" customHeight="1">
      <c r="A17" s="1021" t="s">
        <v>1418</v>
      </c>
      <c r="B17" s="1051">
        <v>55</v>
      </c>
      <c r="C17" s="1051">
        <v>459</v>
      </c>
      <c r="D17" s="1051">
        <v>267</v>
      </c>
      <c r="E17" s="1051">
        <v>455</v>
      </c>
      <c r="F17" s="1051">
        <v>264</v>
      </c>
      <c r="G17" s="1051">
        <v>5</v>
      </c>
      <c r="H17" s="1051">
        <v>151927</v>
      </c>
      <c r="I17" s="1051">
        <v>261293</v>
      </c>
      <c r="J17" s="1051">
        <v>513222</v>
      </c>
      <c r="K17" s="1051">
        <v>332255</v>
      </c>
      <c r="L17" s="1051">
        <v>156489</v>
      </c>
      <c r="M17" s="1051" t="s">
        <v>432</v>
      </c>
      <c r="N17" s="1051" t="s">
        <v>432</v>
      </c>
      <c r="O17" s="1051">
        <v>24478</v>
      </c>
      <c r="P17" s="1051">
        <v>233642</v>
      </c>
      <c r="Q17" s="1051">
        <v>233642</v>
      </c>
      <c r="R17" s="1051">
        <v>141242</v>
      </c>
      <c r="S17" s="1051">
        <v>574</v>
      </c>
      <c r="T17" s="1051">
        <v>818</v>
      </c>
      <c r="U17" s="1051">
        <v>7086</v>
      </c>
    </row>
    <row r="18" spans="1:21" s="1048" customFormat="1" ht="18" customHeight="1">
      <c r="A18" s="1021" t="s">
        <v>1386</v>
      </c>
      <c r="B18" s="1051">
        <v>9</v>
      </c>
      <c r="C18" s="1051">
        <v>166</v>
      </c>
      <c r="D18" s="1051">
        <v>88</v>
      </c>
      <c r="E18" s="1051">
        <v>165</v>
      </c>
      <c r="F18" s="1051">
        <v>87</v>
      </c>
      <c r="G18" s="1051">
        <v>1</v>
      </c>
      <c r="H18" s="1051">
        <v>48684</v>
      </c>
      <c r="I18" s="1051">
        <v>129041</v>
      </c>
      <c r="J18" s="1051">
        <v>256249</v>
      </c>
      <c r="K18" s="1051">
        <v>194341</v>
      </c>
      <c r="L18" s="1051">
        <v>18868</v>
      </c>
      <c r="M18" s="1051" t="s">
        <v>432</v>
      </c>
      <c r="N18" s="1051" t="s">
        <v>432</v>
      </c>
      <c r="O18" s="1051">
        <v>43040</v>
      </c>
      <c r="P18" s="1051">
        <v>118852</v>
      </c>
      <c r="Q18" s="1051">
        <v>118852</v>
      </c>
      <c r="R18" s="1051">
        <v>156588</v>
      </c>
      <c r="S18" s="1051">
        <v>3410</v>
      </c>
      <c r="T18" s="1051" t="s">
        <v>432</v>
      </c>
      <c r="U18" s="1051">
        <v>7754</v>
      </c>
    </row>
    <row r="19" spans="1:21" s="1048" customFormat="1" ht="18" customHeight="1">
      <c r="A19" s="1052" t="s">
        <v>1735</v>
      </c>
      <c r="B19" s="1051">
        <v>67</v>
      </c>
      <c r="C19" s="1051">
        <v>501</v>
      </c>
      <c r="D19" s="1051">
        <v>278</v>
      </c>
      <c r="E19" s="1051">
        <v>495</v>
      </c>
      <c r="F19" s="1051">
        <v>272</v>
      </c>
      <c r="G19" s="1051">
        <v>6</v>
      </c>
      <c r="H19" s="1051">
        <v>163014</v>
      </c>
      <c r="I19" s="1051">
        <v>297969</v>
      </c>
      <c r="J19" s="1051">
        <v>640893</v>
      </c>
      <c r="K19" s="1051">
        <v>542349</v>
      </c>
      <c r="L19" s="1051">
        <v>92543</v>
      </c>
      <c r="M19" s="1051" t="s">
        <v>432</v>
      </c>
      <c r="N19" s="1051" t="s">
        <v>432</v>
      </c>
      <c r="O19" s="1051">
        <v>6001</v>
      </c>
      <c r="P19" s="1051">
        <v>317776</v>
      </c>
      <c r="Q19" s="1051">
        <v>317776</v>
      </c>
      <c r="R19" s="1051">
        <v>84784</v>
      </c>
      <c r="S19" s="1051">
        <v>3411</v>
      </c>
      <c r="T19" s="1051">
        <v>5</v>
      </c>
      <c r="U19" s="1051">
        <v>5100</v>
      </c>
    </row>
    <row r="20" spans="1:21" s="1048" customFormat="1" ht="18" customHeight="1">
      <c r="A20" s="1021" t="s">
        <v>1267</v>
      </c>
      <c r="B20" s="1051">
        <v>71</v>
      </c>
      <c r="C20" s="1051">
        <v>668</v>
      </c>
      <c r="D20" s="1051">
        <v>426</v>
      </c>
      <c r="E20" s="1051">
        <v>658</v>
      </c>
      <c r="F20" s="1051">
        <v>417</v>
      </c>
      <c r="G20" s="1051">
        <v>10</v>
      </c>
      <c r="H20" s="1051">
        <v>215055</v>
      </c>
      <c r="I20" s="1051">
        <v>295100</v>
      </c>
      <c r="J20" s="1051">
        <v>674128</v>
      </c>
      <c r="K20" s="1051">
        <v>590821</v>
      </c>
      <c r="L20" s="1051">
        <v>74964</v>
      </c>
      <c r="M20" s="1051" t="s">
        <v>432</v>
      </c>
      <c r="N20" s="1051" t="s">
        <v>432</v>
      </c>
      <c r="O20" s="1051">
        <v>8343</v>
      </c>
      <c r="P20" s="1051">
        <v>351282</v>
      </c>
      <c r="Q20" s="1051">
        <v>351282</v>
      </c>
      <c r="R20" s="1051">
        <v>150115</v>
      </c>
      <c r="S20" s="1051">
        <v>7079</v>
      </c>
      <c r="T20" s="1051">
        <v>8359</v>
      </c>
      <c r="U20" s="1051">
        <v>5385</v>
      </c>
    </row>
    <row r="21" spans="1:21" s="1048" customFormat="1" ht="18" customHeight="1">
      <c r="A21" s="1022" t="s">
        <v>1734</v>
      </c>
      <c r="B21" s="1051">
        <v>38</v>
      </c>
      <c r="C21" s="1051">
        <v>269</v>
      </c>
      <c r="D21" s="1051">
        <v>138</v>
      </c>
      <c r="E21" s="1051">
        <v>256</v>
      </c>
      <c r="F21" s="1051">
        <v>127</v>
      </c>
      <c r="G21" s="1051">
        <v>13</v>
      </c>
      <c r="H21" s="1051">
        <v>56507</v>
      </c>
      <c r="I21" s="1051">
        <v>143083</v>
      </c>
      <c r="J21" s="1051">
        <v>266145</v>
      </c>
      <c r="K21" s="1051">
        <v>231429</v>
      </c>
      <c r="L21" s="1051">
        <v>30033</v>
      </c>
      <c r="M21" s="1051" t="s">
        <v>432</v>
      </c>
      <c r="N21" s="1051" t="s">
        <v>432</v>
      </c>
      <c r="O21" s="1051">
        <v>4683</v>
      </c>
      <c r="P21" s="1051">
        <v>113984</v>
      </c>
      <c r="Q21" s="1051">
        <v>113984</v>
      </c>
      <c r="R21" s="1051">
        <v>8266</v>
      </c>
      <c r="S21" s="1051">
        <v>477</v>
      </c>
      <c r="T21" s="1051" t="s">
        <v>432</v>
      </c>
      <c r="U21" s="1051">
        <v>1138</v>
      </c>
    </row>
    <row r="22" spans="1:21" s="1048" customFormat="1" ht="18" customHeight="1">
      <c r="A22" s="1021" t="s">
        <v>1186</v>
      </c>
      <c r="B22" s="1051">
        <v>10</v>
      </c>
      <c r="C22" s="1051">
        <v>111</v>
      </c>
      <c r="D22" s="1051">
        <v>86</v>
      </c>
      <c r="E22" s="1051">
        <v>107</v>
      </c>
      <c r="F22" s="1051">
        <v>83</v>
      </c>
      <c r="G22" s="1051">
        <v>4</v>
      </c>
      <c r="H22" s="1051">
        <v>49739</v>
      </c>
      <c r="I22" s="1051">
        <v>334714</v>
      </c>
      <c r="J22" s="1051">
        <v>483399</v>
      </c>
      <c r="K22" s="1051">
        <v>479461</v>
      </c>
      <c r="L22" s="1051">
        <v>3938</v>
      </c>
      <c r="M22" s="1051" t="s">
        <v>432</v>
      </c>
      <c r="N22" s="1051" t="s">
        <v>432</v>
      </c>
      <c r="O22" s="1051" t="s">
        <v>432</v>
      </c>
      <c r="P22" s="1051">
        <v>137922</v>
      </c>
      <c r="Q22" s="1051">
        <v>137922</v>
      </c>
      <c r="R22" s="1051">
        <v>39816</v>
      </c>
      <c r="S22" s="1051">
        <v>2143</v>
      </c>
      <c r="T22" s="1051">
        <v>41</v>
      </c>
      <c r="U22" s="1051">
        <v>3829</v>
      </c>
    </row>
    <row r="23" spans="1:21" s="1048" customFormat="1" ht="18" customHeight="1">
      <c r="A23" s="1021" t="s">
        <v>1417</v>
      </c>
      <c r="B23" s="1051">
        <v>10</v>
      </c>
      <c r="C23" s="1051">
        <v>71</v>
      </c>
      <c r="D23" s="1051">
        <v>51</v>
      </c>
      <c r="E23" s="1051">
        <v>68</v>
      </c>
      <c r="F23" s="1051">
        <v>49</v>
      </c>
      <c r="G23" s="1051">
        <v>3</v>
      </c>
      <c r="H23" s="1051">
        <v>24041</v>
      </c>
      <c r="I23" s="1051">
        <v>25066</v>
      </c>
      <c r="J23" s="1051">
        <v>73192</v>
      </c>
      <c r="K23" s="1051">
        <v>43264</v>
      </c>
      <c r="L23" s="1051">
        <v>29928</v>
      </c>
      <c r="M23" s="1051" t="s">
        <v>432</v>
      </c>
      <c r="N23" s="1051" t="s">
        <v>432</v>
      </c>
      <c r="O23" s="1051" t="s">
        <v>432</v>
      </c>
      <c r="P23" s="1051">
        <v>44605</v>
      </c>
      <c r="Q23" s="1051">
        <v>44605</v>
      </c>
      <c r="R23" s="1051">
        <v>2819</v>
      </c>
      <c r="S23" s="1051">
        <v>611</v>
      </c>
      <c r="T23" s="1051" t="s">
        <v>432</v>
      </c>
      <c r="U23" s="1051">
        <v>296</v>
      </c>
    </row>
    <row r="24" spans="1:21" s="1048" customFormat="1" ht="18" customHeight="1">
      <c r="A24" s="1021" t="s">
        <v>1376</v>
      </c>
      <c r="B24" s="1051">
        <v>8</v>
      </c>
      <c r="C24" s="1051">
        <v>50</v>
      </c>
      <c r="D24" s="1051">
        <v>29</v>
      </c>
      <c r="E24" s="1051">
        <v>49</v>
      </c>
      <c r="F24" s="1051">
        <v>28</v>
      </c>
      <c r="G24" s="1051">
        <v>1</v>
      </c>
      <c r="H24" s="1051">
        <v>17046</v>
      </c>
      <c r="I24" s="1051">
        <v>21599</v>
      </c>
      <c r="J24" s="1051">
        <v>60836</v>
      </c>
      <c r="K24" s="1051">
        <v>52880</v>
      </c>
      <c r="L24" s="1051">
        <v>7956</v>
      </c>
      <c r="M24" s="1051" t="s">
        <v>432</v>
      </c>
      <c r="N24" s="1051" t="s">
        <v>432</v>
      </c>
      <c r="O24" s="1051" t="s">
        <v>432</v>
      </c>
      <c r="P24" s="1051">
        <v>36330</v>
      </c>
      <c r="Q24" s="1051">
        <v>36330</v>
      </c>
      <c r="R24" s="1051" t="s">
        <v>432</v>
      </c>
      <c r="S24" s="1051" t="s">
        <v>432</v>
      </c>
      <c r="T24" s="1051" t="s">
        <v>432</v>
      </c>
      <c r="U24" s="1051">
        <v>380</v>
      </c>
    </row>
    <row r="25" spans="1:21" s="1048" customFormat="1" ht="18" customHeight="1">
      <c r="A25" s="1021" t="s">
        <v>1335</v>
      </c>
      <c r="B25" s="1051">
        <v>202</v>
      </c>
      <c r="C25" s="1051">
        <v>1661</v>
      </c>
      <c r="D25" s="1051">
        <v>1146</v>
      </c>
      <c r="E25" s="1051">
        <v>1645</v>
      </c>
      <c r="F25" s="1051">
        <v>1131</v>
      </c>
      <c r="G25" s="1051">
        <v>17</v>
      </c>
      <c r="H25" s="1051">
        <v>556451</v>
      </c>
      <c r="I25" s="1051">
        <v>790849</v>
      </c>
      <c r="J25" s="1051">
        <v>1995227</v>
      </c>
      <c r="K25" s="1051">
        <v>1262711</v>
      </c>
      <c r="L25" s="1051">
        <v>658704</v>
      </c>
      <c r="M25" s="1051" t="s">
        <v>432</v>
      </c>
      <c r="N25" s="1051">
        <v>80</v>
      </c>
      <c r="O25" s="1051">
        <v>73732</v>
      </c>
      <c r="P25" s="1051">
        <v>1121599</v>
      </c>
      <c r="Q25" s="1051">
        <v>1121599</v>
      </c>
      <c r="R25" s="1051">
        <v>330092</v>
      </c>
      <c r="S25" s="1051">
        <v>82497</v>
      </c>
      <c r="T25" s="1051">
        <v>1135</v>
      </c>
      <c r="U25" s="1051">
        <v>34719</v>
      </c>
    </row>
    <row r="26" spans="1:21" s="1048" customFormat="1" ht="18" customHeight="1">
      <c r="A26" s="1021" t="s">
        <v>1284</v>
      </c>
      <c r="B26" s="1051">
        <v>17</v>
      </c>
      <c r="C26" s="1051">
        <v>124</v>
      </c>
      <c r="D26" s="1051">
        <v>88</v>
      </c>
      <c r="E26" s="1051">
        <v>123</v>
      </c>
      <c r="F26" s="1051">
        <v>87</v>
      </c>
      <c r="G26" s="1051">
        <v>1</v>
      </c>
      <c r="H26" s="1051">
        <v>46985</v>
      </c>
      <c r="I26" s="1051">
        <v>79649</v>
      </c>
      <c r="J26" s="1051">
        <v>171914</v>
      </c>
      <c r="K26" s="1051">
        <v>140637</v>
      </c>
      <c r="L26" s="1051">
        <v>21374</v>
      </c>
      <c r="M26" s="1051">
        <v>3545</v>
      </c>
      <c r="N26" s="1051" t="s">
        <v>432</v>
      </c>
      <c r="O26" s="1051">
        <v>6358</v>
      </c>
      <c r="P26" s="1051" t="s">
        <v>967</v>
      </c>
      <c r="Q26" s="1051">
        <v>85510</v>
      </c>
      <c r="R26" s="1051">
        <v>4253</v>
      </c>
      <c r="S26" s="1051" t="s">
        <v>432</v>
      </c>
      <c r="T26" s="1051" t="s">
        <v>432</v>
      </c>
      <c r="U26" s="1051">
        <v>488</v>
      </c>
    </row>
    <row r="27" spans="1:21" s="1048" customFormat="1" ht="18" customHeight="1">
      <c r="A27" s="1021" t="s">
        <v>1251</v>
      </c>
      <c r="B27" s="1054">
        <v>89</v>
      </c>
      <c r="C27" s="1053">
        <v>789</v>
      </c>
      <c r="D27" s="1053">
        <v>616</v>
      </c>
      <c r="E27" s="1053">
        <v>779</v>
      </c>
      <c r="F27" s="1053">
        <v>612</v>
      </c>
      <c r="G27" s="1053">
        <v>10</v>
      </c>
      <c r="H27" s="1053" t="s">
        <v>967</v>
      </c>
      <c r="I27" s="1053" t="s">
        <v>967</v>
      </c>
      <c r="J27" s="1051" t="s">
        <v>967</v>
      </c>
      <c r="K27" s="1051" t="s">
        <v>967</v>
      </c>
      <c r="L27" s="1051" t="s">
        <v>967</v>
      </c>
      <c r="M27" s="1051" t="s">
        <v>967</v>
      </c>
      <c r="N27" s="1051" t="s">
        <v>432</v>
      </c>
      <c r="O27" s="1051" t="s">
        <v>967</v>
      </c>
      <c r="P27" s="1051" t="s">
        <v>967</v>
      </c>
      <c r="Q27" s="1051" t="s">
        <v>967</v>
      </c>
      <c r="R27" s="1051">
        <v>442033</v>
      </c>
      <c r="S27" s="1051">
        <v>16113</v>
      </c>
      <c r="T27" s="1051">
        <v>9615</v>
      </c>
      <c r="U27" s="1051">
        <v>19473</v>
      </c>
    </row>
    <row r="28" spans="1:21" s="1048" customFormat="1" ht="18" customHeight="1">
      <c r="A28" s="1021" t="s">
        <v>1757</v>
      </c>
      <c r="B28" s="1051">
        <v>27</v>
      </c>
      <c r="C28" s="1051">
        <v>215</v>
      </c>
      <c r="D28" s="1051">
        <v>133</v>
      </c>
      <c r="E28" s="1051">
        <v>210</v>
      </c>
      <c r="F28" s="1051">
        <v>129</v>
      </c>
      <c r="G28" s="1051">
        <v>5</v>
      </c>
      <c r="H28" s="1051">
        <v>89049</v>
      </c>
      <c r="I28" s="1053">
        <v>170343</v>
      </c>
      <c r="J28" s="1051">
        <v>364635</v>
      </c>
      <c r="K28" s="1051">
        <v>354508</v>
      </c>
      <c r="L28" s="1051">
        <v>6694</v>
      </c>
      <c r="M28" s="1051">
        <v>2418</v>
      </c>
      <c r="N28" s="1051" t="s">
        <v>432</v>
      </c>
      <c r="O28" s="1051">
        <v>1015</v>
      </c>
      <c r="P28" s="1051">
        <v>182081</v>
      </c>
      <c r="Q28" s="1051">
        <v>182081</v>
      </c>
      <c r="R28" s="1051">
        <v>34427</v>
      </c>
      <c r="S28" s="1051">
        <v>29429</v>
      </c>
      <c r="T28" s="1051" t="s">
        <v>432</v>
      </c>
      <c r="U28" s="1051">
        <v>5591</v>
      </c>
    </row>
    <row r="29" spans="1:21" s="1048" customFormat="1" ht="18" customHeight="1">
      <c r="A29" s="1052" t="s">
        <v>1733</v>
      </c>
      <c r="B29" s="1051">
        <v>7</v>
      </c>
      <c r="C29" s="1051">
        <v>58</v>
      </c>
      <c r="D29" s="1051">
        <v>38</v>
      </c>
      <c r="E29" s="1051">
        <v>56</v>
      </c>
      <c r="F29" s="1051">
        <v>37</v>
      </c>
      <c r="G29" s="1051">
        <v>2</v>
      </c>
      <c r="H29" s="1051">
        <v>17665</v>
      </c>
      <c r="I29" s="1051">
        <v>50416</v>
      </c>
      <c r="J29" s="1051">
        <v>103463</v>
      </c>
      <c r="K29" s="1051">
        <v>57291</v>
      </c>
      <c r="L29" s="1051">
        <v>46172</v>
      </c>
      <c r="M29" s="1051" t="s">
        <v>432</v>
      </c>
      <c r="N29" s="1051" t="s">
        <v>432</v>
      </c>
      <c r="O29" s="1051" t="s">
        <v>432</v>
      </c>
      <c r="P29" s="1051" t="s">
        <v>967</v>
      </c>
      <c r="Q29" s="1051">
        <v>49118</v>
      </c>
      <c r="R29" s="1051" t="s">
        <v>432</v>
      </c>
      <c r="S29" s="1051" t="s">
        <v>432</v>
      </c>
      <c r="T29" s="1051" t="s">
        <v>432</v>
      </c>
      <c r="U29" s="1051" t="s">
        <v>432</v>
      </c>
    </row>
    <row r="30" spans="1:21" s="1048" customFormat="1" ht="18" customHeight="1">
      <c r="A30" s="1021" t="s">
        <v>1416</v>
      </c>
      <c r="B30" s="1051">
        <v>27</v>
      </c>
      <c r="C30" s="1051">
        <v>289</v>
      </c>
      <c r="D30" s="1051">
        <v>203</v>
      </c>
      <c r="E30" s="1051">
        <v>288</v>
      </c>
      <c r="F30" s="1051">
        <v>203</v>
      </c>
      <c r="G30" s="1051">
        <v>2</v>
      </c>
      <c r="H30" s="1051">
        <v>113569</v>
      </c>
      <c r="I30" s="1051">
        <v>133051</v>
      </c>
      <c r="J30" s="1051">
        <v>330762</v>
      </c>
      <c r="K30" s="1051">
        <v>317017</v>
      </c>
      <c r="L30" s="1051">
        <v>8994</v>
      </c>
      <c r="M30" s="1051">
        <v>1432</v>
      </c>
      <c r="N30" s="1051" t="s">
        <v>432</v>
      </c>
      <c r="O30" s="1051">
        <v>3319</v>
      </c>
      <c r="P30" s="1051">
        <v>183069</v>
      </c>
      <c r="Q30" s="1051">
        <v>183069</v>
      </c>
      <c r="R30" s="1051">
        <v>32438</v>
      </c>
      <c r="S30" s="1051">
        <v>35</v>
      </c>
      <c r="T30" s="1051">
        <v>40</v>
      </c>
      <c r="U30" s="1051">
        <v>2122</v>
      </c>
    </row>
    <row r="31" spans="1:21" s="1048" customFormat="1" ht="18" customHeight="1">
      <c r="A31" s="1021" t="s">
        <v>1367</v>
      </c>
      <c r="B31" s="1051">
        <v>4</v>
      </c>
      <c r="C31" s="1051">
        <v>43</v>
      </c>
      <c r="D31" s="1051">
        <v>26</v>
      </c>
      <c r="E31" s="1051">
        <v>43</v>
      </c>
      <c r="F31" s="1051">
        <v>26</v>
      </c>
      <c r="G31" s="1051" t="s">
        <v>432</v>
      </c>
      <c r="H31" s="1051" t="s">
        <v>967</v>
      </c>
      <c r="I31" s="1051" t="s">
        <v>967</v>
      </c>
      <c r="J31" s="1051" t="s">
        <v>967</v>
      </c>
      <c r="K31" s="1051" t="s">
        <v>967</v>
      </c>
      <c r="L31" s="1051" t="s">
        <v>967</v>
      </c>
      <c r="M31" s="1051" t="s">
        <v>432</v>
      </c>
      <c r="N31" s="1051" t="s">
        <v>432</v>
      </c>
      <c r="O31" s="1051" t="s">
        <v>432</v>
      </c>
      <c r="P31" s="1051" t="s">
        <v>967</v>
      </c>
      <c r="Q31" s="1051" t="s">
        <v>967</v>
      </c>
      <c r="R31" s="1051" t="s">
        <v>432</v>
      </c>
      <c r="S31" s="1051" t="s">
        <v>432</v>
      </c>
      <c r="T31" s="1051" t="s">
        <v>432</v>
      </c>
      <c r="U31" s="1051" t="s">
        <v>432</v>
      </c>
    </row>
    <row r="32" spans="1:21" s="1048" customFormat="1" ht="18" customHeight="1">
      <c r="A32" s="1021" t="s">
        <v>1338</v>
      </c>
      <c r="B32" s="1051">
        <v>17</v>
      </c>
      <c r="C32" s="1051">
        <v>125</v>
      </c>
      <c r="D32" s="1051">
        <v>83</v>
      </c>
      <c r="E32" s="1051">
        <v>119</v>
      </c>
      <c r="F32" s="1051">
        <v>79</v>
      </c>
      <c r="G32" s="1051">
        <v>6</v>
      </c>
      <c r="H32" s="1051">
        <v>35104</v>
      </c>
      <c r="I32" s="1051">
        <v>70023</v>
      </c>
      <c r="J32" s="1051">
        <v>125435</v>
      </c>
      <c r="K32" s="1051">
        <v>99852</v>
      </c>
      <c r="L32" s="1051">
        <v>21695</v>
      </c>
      <c r="M32" s="1051" t="s">
        <v>432</v>
      </c>
      <c r="N32" s="1051" t="s">
        <v>432</v>
      </c>
      <c r="O32" s="1051">
        <v>3888</v>
      </c>
      <c r="P32" s="1051">
        <v>51990</v>
      </c>
      <c r="Q32" s="1051">
        <v>51990</v>
      </c>
      <c r="R32" s="1051">
        <v>14647</v>
      </c>
      <c r="S32" s="1051">
        <v>514</v>
      </c>
      <c r="T32" s="1051">
        <v>35</v>
      </c>
      <c r="U32" s="1051">
        <v>1361</v>
      </c>
    </row>
    <row r="33" spans="1:21" s="1048" customFormat="1" ht="18" customHeight="1">
      <c r="A33" s="1020" t="s">
        <v>1301</v>
      </c>
      <c r="B33" s="1050">
        <v>67</v>
      </c>
      <c r="C33" s="1049">
        <v>578</v>
      </c>
      <c r="D33" s="1049">
        <v>315</v>
      </c>
      <c r="E33" s="1049">
        <v>571</v>
      </c>
      <c r="F33" s="1049">
        <v>310</v>
      </c>
      <c r="G33" s="1049">
        <v>7</v>
      </c>
      <c r="H33" s="1049" t="s">
        <v>967</v>
      </c>
      <c r="I33" s="1049" t="s">
        <v>967</v>
      </c>
      <c r="J33" s="1049" t="s">
        <v>967</v>
      </c>
      <c r="K33" s="1049" t="s">
        <v>967</v>
      </c>
      <c r="L33" s="1049" t="s">
        <v>967</v>
      </c>
      <c r="M33" s="1049" t="s">
        <v>432</v>
      </c>
      <c r="N33" s="1049" t="s">
        <v>432</v>
      </c>
      <c r="O33" s="1049" t="s">
        <v>967</v>
      </c>
      <c r="P33" s="1049" t="s">
        <v>967</v>
      </c>
      <c r="Q33" s="1049" t="s">
        <v>967</v>
      </c>
      <c r="R33" s="1049">
        <v>160278</v>
      </c>
      <c r="S33" s="1049">
        <v>4100</v>
      </c>
      <c r="T33" s="1049">
        <v>366</v>
      </c>
      <c r="U33" s="1049">
        <v>6370</v>
      </c>
    </row>
    <row r="34" spans="1:21" s="1013" customFormat="1" ht="15" customHeight="1">
      <c r="A34" s="1017" t="s">
        <v>1732</v>
      </c>
      <c r="B34" s="1047"/>
      <c r="C34" s="1047"/>
      <c r="D34" s="1047"/>
      <c r="E34" s="1047"/>
      <c r="F34" s="1047"/>
      <c r="G34" s="1047"/>
      <c r="H34" s="1047"/>
      <c r="I34" s="1047"/>
      <c r="J34" s="1047"/>
      <c r="K34" s="1047"/>
      <c r="L34" s="1047"/>
      <c r="M34" s="1047"/>
      <c r="N34" s="1047"/>
      <c r="O34" s="1047"/>
      <c r="P34" s="1047"/>
      <c r="Q34" s="1047"/>
      <c r="R34" s="1047"/>
      <c r="S34" s="1047"/>
      <c r="T34" s="1047"/>
      <c r="U34" s="1047"/>
    </row>
    <row r="35" spans="1:21" s="1013" customFormat="1" ht="15" customHeight="1">
      <c r="A35" s="1014" t="s">
        <v>1756</v>
      </c>
      <c r="B35" s="1047"/>
      <c r="C35" s="1047"/>
      <c r="D35" s="1047"/>
      <c r="E35" s="1047"/>
      <c r="F35" s="1047"/>
      <c r="G35" s="1047"/>
      <c r="H35" s="1047"/>
      <c r="I35" s="1047"/>
      <c r="J35" s="1047"/>
      <c r="K35" s="1047"/>
      <c r="L35" s="1047"/>
      <c r="M35" s="1047"/>
      <c r="N35" s="1047"/>
      <c r="O35" s="1047"/>
      <c r="P35" s="1047"/>
      <c r="Q35" s="1047"/>
      <c r="R35" s="1047"/>
      <c r="S35" s="1047"/>
      <c r="T35" s="1047"/>
      <c r="U35" s="1047"/>
    </row>
  </sheetData>
  <mergeCells count="14">
    <mergeCell ref="A1:D1"/>
    <mergeCell ref="A2:D2"/>
    <mergeCell ref="A3:U3"/>
    <mergeCell ref="A6:A7"/>
    <mergeCell ref="B6:B7"/>
    <mergeCell ref="C6:D6"/>
    <mergeCell ref="E6:F6"/>
    <mergeCell ref="G6:G7"/>
    <mergeCell ref="H6:H7"/>
    <mergeCell ref="J6:O6"/>
    <mergeCell ref="P6:P7"/>
    <mergeCell ref="Q6:Q7"/>
    <mergeCell ref="R6:U6"/>
    <mergeCell ref="I6:I7"/>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zoomScale="85" zoomScaleNormal="85" zoomScaleSheetLayoutView="85" workbookViewId="0">
      <selection activeCell="G7" sqref="G7:J7"/>
    </sheetView>
  </sheetViews>
  <sheetFormatPr defaultRowHeight="14.25"/>
  <cols>
    <col min="1" max="1" width="25.625" style="1012" customWidth="1"/>
    <col min="2" max="4" width="5.625" style="1046" customWidth="1"/>
    <col min="5" max="6" width="4.625" style="1046" customWidth="1"/>
    <col min="7" max="8" width="5.625" style="1046" customWidth="1"/>
    <col min="9" max="14" width="4.625" style="1046" customWidth="1"/>
    <col min="15" max="17" width="8.625" style="1046" customWidth="1"/>
    <col min="18" max="19" width="6.625" style="1046" customWidth="1"/>
    <col min="20" max="20" width="7.625" style="1046" customWidth="1"/>
    <col min="21" max="22" width="8.625" style="1046" customWidth="1"/>
    <col min="23" max="23" width="7.625" style="1046" customWidth="1"/>
    <col min="24" max="25" width="6.625" style="1046" customWidth="1"/>
    <col min="26" max="26" width="7.625" style="1046" customWidth="1"/>
    <col min="27" max="28" width="8.625" style="1046" customWidth="1"/>
    <col min="29" max="16384" width="9" style="1011"/>
  </cols>
  <sheetData>
    <row r="1" spans="1:28"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c r="W1" s="1762"/>
      <c r="X1" s="1762"/>
      <c r="Y1" s="1762"/>
      <c r="Z1" s="1762"/>
    </row>
    <row r="2" spans="1:28"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c r="W2" s="1762"/>
      <c r="X2" s="1762"/>
      <c r="Y2" s="1762"/>
      <c r="Z2" s="1762"/>
    </row>
    <row r="3" spans="1:28" s="1045" customFormat="1" ht="26.1" customHeight="1">
      <c r="A3" s="3347" t="s">
        <v>1785</v>
      </c>
      <c r="B3" s="3347"/>
      <c r="C3" s="3347"/>
      <c r="D3" s="3347"/>
      <c r="E3" s="3347"/>
      <c r="F3" s="3347"/>
      <c r="G3" s="3347"/>
      <c r="H3" s="3347"/>
      <c r="I3" s="3347"/>
      <c r="J3" s="3347"/>
      <c r="K3" s="3347"/>
      <c r="L3" s="3347"/>
      <c r="M3" s="3347"/>
      <c r="N3" s="3347"/>
      <c r="O3" s="3347"/>
      <c r="P3" s="3347"/>
      <c r="Q3" s="3347"/>
      <c r="R3" s="3347"/>
      <c r="S3" s="3347"/>
      <c r="T3" s="3347"/>
      <c r="U3" s="3347"/>
      <c r="V3" s="3347"/>
      <c r="W3" s="3347"/>
      <c r="X3" s="3347"/>
      <c r="Y3" s="3347"/>
      <c r="Z3" s="3347"/>
      <c r="AA3" s="3347"/>
      <c r="AB3" s="3347"/>
    </row>
    <row r="4" spans="1:28" s="1084" customFormat="1" ht="15" customHeight="1">
      <c r="A4" s="1086"/>
      <c r="B4" s="1085"/>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1085"/>
      <c r="AA4" s="1085"/>
      <c r="AB4" s="1085"/>
    </row>
    <row r="5" spans="1:28" s="1060" customFormat="1" ht="15" customHeight="1" thickBot="1">
      <c r="A5" s="1043"/>
      <c r="B5" s="1047"/>
      <c r="C5" s="1047"/>
      <c r="D5" s="1047"/>
      <c r="E5" s="1047"/>
      <c r="F5" s="1047"/>
      <c r="G5" s="1047"/>
      <c r="H5" s="1083"/>
      <c r="I5" s="1083"/>
      <c r="J5" s="1047"/>
      <c r="K5" s="1047"/>
      <c r="L5" s="1047"/>
      <c r="M5" s="1047"/>
      <c r="N5" s="1047"/>
      <c r="O5" s="1047"/>
      <c r="P5" s="1047"/>
      <c r="Q5" s="1047"/>
      <c r="R5" s="1047"/>
      <c r="S5" s="1047"/>
      <c r="T5" s="1047"/>
      <c r="U5" s="1047"/>
      <c r="V5" s="1047"/>
      <c r="W5" s="1047"/>
      <c r="X5" s="1047"/>
      <c r="Y5" s="1047"/>
      <c r="Z5" s="1047"/>
      <c r="AA5" s="1047"/>
      <c r="AB5" s="1073" t="s">
        <v>1754</v>
      </c>
    </row>
    <row r="6" spans="1:28" ht="18" customHeight="1" thickTop="1">
      <c r="A6" s="3405" t="s">
        <v>1753</v>
      </c>
      <c r="B6" s="3408" t="s">
        <v>1708</v>
      </c>
      <c r="C6" s="3397" t="s">
        <v>1784</v>
      </c>
      <c r="D6" s="3396"/>
      <c r="E6" s="3397" t="s">
        <v>1783</v>
      </c>
      <c r="F6" s="3396"/>
      <c r="G6" s="3394" t="s">
        <v>1697</v>
      </c>
      <c r="H6" s="3395"/>
      <c r="I6" s="3395"/>
      <c r="J6" s="3395"/>
      <c r="K6" s="3395"/>
      <c r="L6" s="3396"/>
      <c r="M6" s="3397" t="s">
        <v>1782</v>
      </c>
      <c r="N6" s="3398"/>
      <c r="O6" s="3401" t="s">
        <v>1781</v>
      </c>
      <c r="P6" s="3402" t="s">
        <v>1780</v>
      </c>
      <c r="Q6" s="3403"/>
      <c r="R6" s="3403"/>
      <c r="S6" s="3403"/>
      <c r="T6" s="3404"/>
      <c r="U6" s="3379" t="s">
        <v>1748</v>
      </c>
      <c r="V6" s="3380"/>
      <c r="W6" s="3380"/>
      <c r="X6" s="3380"/>
      <c r="Y6" s="3380"/>
      <c r="Z6" s="3381"/>
      <c r="AA6" s="3401" t="s">
        <v>1779</v>
      </c>
      <c r="AB6" s="3412" t="s">
        <v>1702</v>
      </c>
    </row>
    <row r="7" spans="1:28" ht="18" customHeight="1">
      <c r="A7" s="3406"/>
      <c r="B7" s="3386"/>
      <c r="C7" s="3392"/>
      <c r="D7" s="3393"/>
      <c r="E7" s="3392"/>
      <c r="F7" s="3393"/>
      <c r="G7" s="3415" t="s">
        <v>1694</v>
      </c>
      <c r="H7" s="3416"/>
      <c r="I7" s="3416"/>
      <c r="J7" s="3417"/>
      <c r="K7" s="3390" t="s">
        <v>1693</v>
      </c>
      <c r="L7" s="3391"/>
      <c r="M7" s="3399"/>
      <c r="N7" s="3400"/>
      <c r="O7" s="3388"/>
      <c r="P7" s="3386" t="s">
        <v>1699</v>
      </c>
      <c r="Q7" s="3387" t="s">
        <v>1778</v>
      </c>
      <c r="R7" s="3387" t="s">
        <v>1777</v>
      </c>
      <c r="S7" s="3387" t="s">
        <v>1776</v>
      </c>
      <c r="T7" s="3387" t="s">
        <v>1775</v>
      </c>
      <c r="U7" s="3386" t="s">
        <v>1699</v>
      </c>
      <c r="V7" s="3410" t="s">
        <v>1744</v>
      </c>
      <c r="W7" s="3410" t="s">
        <v>1743</v>
      </c>
      <c r="X7" s="3410" t="s">
        <v>1742</v>
      </c>
      <c r="Y7" s="3387" t="s">
        <v>1774</v>
      </c>
      <c r="Z7" s="3400" t="s">
        <v>1740</v>
      </c>
      <c r="AA7" s="3388"/>
      <c r="AB7" s="3413"/>
    </row>
    <row r="8" spans="1:28" ht="18" customHeight="1">
      <c r="A8" s="3406"/>
      <c r="B8" s="3386"/>
      <c r="C8" s="3392"/>
      <c r="D8" s="3393"/>
      <c r="E8" s="3392"/>
      <c r="F8" s="3393"/>
      <c r="G8" s="3382" t="s">
        <v>1692</v>
      </c>
      <c r="H8" s="3383"/>
      <c r="I8" s="3384" t="s">
        <v>1691</v>
      </c>
      <c r="J8" s="3385"/>
      <c r="K8" s="3392"/>
      <c r="L8" s="3393"/>
      <c r="M8" s="3399"/>
      <c r="N8" s="3400"/>
      <c r="O8" s="3388"/>
      <c r="P8" s="3386"/>
      <c r="Q8" s="3388"/>
      <c r="R8" s="3388"/>
      <c r="S8" s="3388"/>
      <c r="T8" s="3388"/>
      <c r="U8" s="3386"/>
      <c r="V8" s="3410"/>
      <c r="W8" s="3410"/>
      <c r="X8" s="3410"/>
      <c r="Y8" s="3388"/>
      <c r="Z8" s="3400"/>
      <c r="AA8" s="3388"/>
      <c r="AB8" s="3413"/>
    </row>
    <row r="9" spans="1:28" ht="18" customHeight="1">
      <c r="A9" s="3407"/>
      <c r="B9" s="3376"/>
      <c r="C9" s="1082"/>
      <c r="D9" s="1080" t="s">
        <v>1746</v>
      </c>
      <c r="E9" s="1081"/>
      <c r="F9" s="1080" t="s">
        <v>1746</v>
      </c>
      <c r="G9" s="1081"/>
      <c r="H9" s="1080" t="s">
        <v>1746</v>
      </c>
      <c r="I9" s="1081"/>
      <c r="J9" s="1080" t="s">
        <v>1746</v>
      </c>
      <c r="K9" s="1081"/>
      <c r="L9" s="1080" t="s">
        <v>1746</v>
      </c>
      <c r="M9" s="1081"/>
      <c r="N9" s="1080" t="s">
        <v>1746</v>
      </c>
      <c r="O9" s="3389"/>
      <c r="P9" s="3376"/>
      <c r="Q9" s="3389"/>
      <c r="R9" s="3389"/>
      <c r="S9" s="3389"/>
      <c r="T9" s="3389"/>
      <c r="U9" s="3376"/>
      <c r="V9" s="3411"/>
      <c r="W9" s="3411"/>
      <c r="X9" s="3411"/>
      <c r="Y9" s="3389"/>
      <c r="Z9" s="3409"/>
      <c r="AA9" s="3389"/>
      <c r="AB9" s="3414"/>
    </row>
    <row r="10" spans="1:28" s="1060" customFormat="1" ht="18" customHeight="1">
      <c r="A10" s="1064"/>
      <c r="B10" s="1063"/>
      <c r="C10" s="1062" t="s">
        <v>1739</v>
      </c>
      <c r="D10" s="1062" t="s">
        <v>1739</v>
      </c>
      <c r="E10" s="1062"/>
      <c r="F10" s="1062"/>
      <c r="G10" s="1062"/>
      <c r="H10" s="1062"/>
      <c r="I10" s="1062"/>
      <c r="J10" s="1062"/>
      <c r="K10" s="1062"/>
      <c r="L10" s="1062"/>
      <c r="M10" s="1062"/>
      <c r="N10" s="1062"/>
      <c r="O10" s="1061" t="s">
        <v>1738</v>
      </c>
      <c r="P10" s="1061" t="s">
        <v>1738</v>
      </c>
      <c r="Q10" s="1061" t="s">
        <v>1738</v>
      </c>
      <c r="R10" s="1061" t="s">
        <v>1738</v>
      </c>
      <c r="S10" s="1061" t="s">
        <v>1738</v>
      </c>
      <c r="T10" s="1061" t="s">
        <v>1738</v>
      </c>
      <c r="U10" s="1061" t="s">
        <v>1738</v>
      </c>
      <c r="V10" s="1061" t="s">
        <v>1738</v>
      </c>
      <c r="W10" s="1061" t="s">
        <v>1738</v>
      </c>
      <c r="X10" s="1061" t="s">
        <v>1738</v>
      </c>
      <c r="Y10" s="1061" t="s">
        <v>1738</v>
      </c>
      <c r="Z10" s="1061" t="s">
        <v>1738</v>
      </c>
      <c r="AA10" s="1061" t="s">
        <v>1738</v>
      </c>
      <c r="AB10" s="1061" t="s">
        <v>1738</v>
      </c>
    </row>
    <row r="11" spans="1:28" s="1057" customFormat="1" ht="18" customHeight="1">
      <c r="A11" s="1028" t="s">
        <v>1737</v>
      </c>
      <c r="B11" s="1058">
        <v>47</v>
      </c>
      <c r="C11" s="1058">
        <v>2338</v>
      </c>
      <c r="D11" s="1058">
        <v>1529</v>
      </c>
      <c r="E11" s="1058" t="s">
        <v>432</v>
      </c>
      <c r="F11" s="1058" t="s">
        <v>432</v>
      </c>
      <c r="G11" s="1058">
        <v>1782</v>
      </c>
      <c r="H11" s="1058">
        <v>1386</v>
      </c>
      <c r="I11" s="1058">
        <v>516</v>
      </c>
      <c r="J11" s="1059">
        <v>125</v>
      </c>
      <c r="K11" s="1058">
        <v>47</v>
      </c>
      <c r="L11" s="1058">
        <v>25</v>
      </c>
      <c r="M11" s="1058">
        <v>1</v>
      </c>
      <c r="N11" s="1058">
        <v>1</v>
      </c>
      <c r="O11" s="1058">
        <v>1079907</v>
      </c>
      <c r="P11" s="1058">
        <v>5783512</v>
      </c>
      <c r="Q11" s="1058">
        <v>3764662</v>
      </c>
      <c r="R11" s="1058">
        <v>84654</v>
      </c>
      <c r="S11" s="1058">
        <v>96778</v>
      </c>
      <c r="T11" s="1058">
        <v>438049</v>
      </c>
      <c r="U11" s="1058">
        <v>8061561</v>
      </c>
      <c r="V11" s="1058">
        <v>6872042</v>
      </c>
      <c r="W11" s="1058">
        <v>186248</v>
      </c>
      <c r="X11" s="1058">
        <v>21978</v>
      </c>
      <c r="Y11" s="1058">
        <v>226</v>
      </c>
      <c r="Z11" s="1058">
        <v>981067</v>
      </c>
      <c r="AA11" s="1058">
        <v>1906858</v>
      </c>
      <c r="AB11" s="1058">
        <v>2151101</v>
      </c>
    </row>
    <row r="12" spans="1:28" ht="18" customHeight="1">
      <c r="A12" s="1025"/>
      <c r="B12" s="1051"/>
      <c r="C12" s="1051"/>
      <c r="D12" s="1051"/>
      <c r="E12" s="1051"/>
      <c r="F12" s="1051"/>
      <c r="G12" s="1051"/>
      <c r="H12" s="1051"/>
      <c r="I12" s="1051"/>
      <c r="J12" s="1056"/>
      <c r="K12" s="1056"/>
      <c r="L12" s="1056"/>
      <c r="M12" s="1056"/>
      <c r="N12" s="1056"/>
      <c r="O12" s="1056"/>
      <c r="P12" s="1056"/>
      <c r="Q12" s="1056"/>
      <c r="R12" s="1056"/>
      <c r="S12" s="1056"/>
      <c r="T12" s="1056"/>
      <c r="U12" s="1056"/>
      <c r="V12" s="1056"/>
      <c r="W12" s="1056"/>
      <c r="X12" s="1056"/>
      <c r="Y12" s="1056"/>
      <c r="Z12" s="1056"/>
      <c r="AA12" s="1056"/>
      <c r="AB12" s="1056"/>
    </row>
    <row r="13" spans="1:28" s="1048" customFormat="1" ht="18" customHeight="1">
      <c r="A13" s="1021" t="s">
        <v>1378</v>
      </c>
      <c r="B13" s="1051">
        <v>2</v>
      </c>
      <c r="C13" s="1051">
        <v>238</v>
      </c>
      <c r="D13" s="1051">
        <v>201</v>
      </c>
      <c r="E13" s="1051" t="s">
        <v>432</v>
      </c>
      <c r="F13" s="1051" t="s">
        <v>432</v>
      </c>
      <c r="G13" s="1051">
        <v>190</v>
      </c>
      <c r="H13" s="1051">
        <v>168</v>
      </c>
      <c r="I13" s="1051">
        <v>46</v>
      </c>
      <c r="J13" s="1051">
        <v>32</v>
      </c>
      <c r="K13" s="1051">
        <v>2</v>
      </c>
      <c r="L13" s="1051">
        <v>1</v>
      </c>
      <c r="M13" s="1051" t="s">
        <v>432</v>
      </c>
      <c r="N13" s="1051" t="s">
        <v>432</v>
      </c>
      <c r="O13" s="1051" t="s">
        <v>967</v>
      </c>
      <c r="P13" s="1051" t="s">
        <v>967</v>
      </c>
      <c r="Q13" s="1051" t="s">
        <v>967</v>
      </c>
      <c r="R13" s="1051" t="s">
        <v>967</v>
      </c>
      <c r="S13" s="1051" t="s">
        <v>967</v>
      </c>
      <c r="T13" s="1051" t="s">
        <v>967</v>
      </c>
      <c r="U13" s="1051" t="s">
        <v>967</v>
      </c>
      <c r="V13" s="1051" t="s">
        <v>967</v>
      </c>
      <c r="W13" s="1051" t="s">
        <v>432</v>
      </c>
      <c r="X13" s="1051" t="s">
        <v>432</v>
      </c>
      <c r="Y13" s="1051" t="s">
        <v>432</v>
      </c>
      <c r="Z13" s="1051" t="s">
        <v>967</v>
      </c>
      <c r="AA13" s="1051" t="s">
        <v>967</v>
      </c>
      <c r="AB13" s="1051" t="s">
        <v>967</v>
      </c>
    </row>
    <row r="14" spans="1:28" s="1048" customFormat="1" ht="18" customHeight="1">
      <c r="A14" s="1021" t="s">
        <v>1286</v>
      </c>
      <c r="B14" s="1051">
        <v>2</v>
      </c>
      <c r="C14" s="1051">
        <v>87</v>
      </c>
      <c r="D14" s="1051">
        <v>42</v>
      </c>
      <c r="E14" s="1051" t="s">
        <v>432</v>
      </c>
      <c r="F14" s="1051" t="s">
        <v>432</v>
      </c>
      <c r="G14" s="1051">
        <v>82</v>
      </c>
      <c r="H14" s="1051">
        <v>42</v>
      </c>
      <c r="I14" s="1051">
        <v>5</v>
      </c>
      <c r="J14" s="1051" t="s">
        <v>432</v>
      </c>
      <c r="K14" s="1051" t="s">
        <v>432</v>
      </c>
      <c r="L14" s="1051" t="s">
        <v>432</v>
      </c>
      <c r="M14" s="1051" t="s">
        <v>432</v>
      </c>
      <c r="N14" s="1051" t="s">
        <v>432</v>
      </c>
      <c r="O14" s="1051" t="s">
        <v>967</v>
      </c>
      <c r="P14" s="1051" t="s">
        <v>967</v>
      </c>
      <c r="Q14" s="1051" t="s">
        <v>967</v>
      </c>
      <c r="R14" s="1051" t="s">
        <v>967</v>
      </c>
      <c r="S14" s="1051" t="s">
        <v>967</v>
      </c>
      <c r="T14" s="1051" t="s">
        <v>967</v>
      </c>
      <c r="U14" s="1051" t="s">
        <v>967</v>
      </c>
      <c r="V14" s="1051" t="s">
        <v>967</v>
      </c>
      <c r="W14" s="1051" t="s">
        <v>967</v>
      </c>
      <c r="X14" s="1051" t="s">
        <v>432</v>
      </c>
      <c r="Y14" s="1051" t="s">
        <v>432</v>
      </c>
      <c r="Z14" s="1051" t="s">
        <v>967</v>
      </c>
      <c r="AA14" s="1051" t="s">
        <v>967</v>
      </c>
      <c r="AB14" s="1051" t="s">
        <v>967</v>
      </c>
    </row>
    <row r="15" spans="1:28" s="1048" customFormat="1" ht="18" customHeight="1">
      <c r="A15" s="1055" t="s">
        <v>1172</v>
      </c>
      <c r="B15" s="1051">
        <v>4</v>
      </c>
      <c r="C15" s="1051">
        <v>248</v>
      </c>
      <c r="D15" s="1051">
        <v>173</v>
      </c>
      <c r="E15" s="1051" t="s">
        <v>432</v>
      </c>
      <c r="F15" s="1051" t="s">
        <v>432</v>
      </c>
      <c r="G15" s="1051">
        <v>203</v>
      </c>
      <c r="H15" s="1051">
        <v>155</v>
      </c>
      <c r="I15" s="1051">
        <v>35</v>
      </c>
      <c r="J15" s="1051">
        <v>14</v>
      </c>
      <c r="K15" s="1051">
        <v>11</v>
      </c>
      <c r="L15" s="1051">
        <v>5</v>
      </c>
      <c r="M15" s="1051" t="s">
        <v>432</v>
      </c>
      <c r="N15" s="1051" t="s">
        <v>432</v>
      </c>
      <c r="O15" s="1051">
        <v>156275</v>
      </c>
      <c r="P15" s="1051">
        <v>1868745</v>
      </c>
      <c r="Q15" s="1051">
        <v>833287</v>
      </c>
      <c r="R15" s="1051">
        <v>4169</v>
      </c>
      <c r="S15" s="1051">
        <v>13647</v>
      </c>
      <c r="T15" s="1051">
        <v>121331</v>
      </c>
      <c r="U15" s="1051">
        <v>1676512</v>
      </c>
      <c r="V15" s="1051">
        <v>1282245</v>
      </c>
      <c r="W15" s="1051" t="s">
        <v>432</v>
      </c>
      <c r="X15" s="1051" t="s">
        <v>432</v>
      </c>
      <c r="Y15" s="1051" t="s">
        <v>432</v>
      </c>
      <c r="Z15" s="1051">
        <v>394267</v>
      </c>
      <c r="AA15" s="1079">
        <v>-223011</v>
      </c>
      <c r="AB15" s="1079">
        <v>-151478</v>
      </c>
    </row>
    <row r="16" spans="1:28" s="1048" customFormat="1" ht="18" customHeight="1">
      <c r="A16" s="1023" t="s">
        <v>1418</v>
      </c>
      <c r="B16" s="1051">
        <v>3</v>
      </c>
      <c r="C16" s="1051">
        <v>139</v>
      </c>
      <c r="D16" s="1051">
        <v>88</v>
      </c>
      <c r="E16" s="1051" t="s">
        <v>432</v>
      </c>
      <c r="F16" s="1051" t="s">
        <v>432</v>
      </c>
      <c r="G16" s="1051">
        <v>120</v>
      </c>
      <c r="H16" s="1051">
        <v>84</v>
      </c>
      <c r="I16" s="1051">
        <v>15</v>
      </c>
      <c r="J16" s="1051">
        <v>4</v>
      </c>
      <c r="K16" s="1051">
        <v>4</v>
      </c>
      <c r="L16" s="1051" t="s">
        <v>432</v>
      </c>
      <c r="M16" s="1051" t="s">
        <v>432</v>
      </c>
      <c r="N16" s="1051" t="s">
        <v>432</v>
      </c>
      <c r="O16" s="1051">
        <v>58803</v>
      </c>
      <c r="P16" s="1051">
        <v>269537</v>
      </c>
      <c r="Q16" s="1051">
        <v>213665</v>
      </c>
      <c r="R16" s="1051">
        <v>60</v>
      </c>
      <c r="S16" s="1051">
        <v>2836</v>
      </c>
      <c r="T16" s="1051">
        <v>52615</v>
      </c>
      <c r="U16" s="1051">
        <v>408682</v>
      </c>
      <c r="V16" s="1051">
        <v>386234</v>
      </c>
      <c r="W16" s="1051">
        <v>20000</v>
      </c>
      <c r="X16" s="1051" t="s">
        <v>432</v>
      </c>
      <c r="Y16" s="1051" t="s">
        <v>432</v>
      </c>
      <c r="Z16" s="1051">
        <v>2448</v>
      </c>
      <c r="AA16" s="1051">
        <v>120596</v>
      </c>
      <c r="AB16" s="1051">
        <v>128982</v>
      </c>
    </row>
    <row r="17" spans="1:28" s="1048" customFormat="1" ht="18" customHeight="1">
      <c r="A17" s="1021" t="s">
        <v>1386</v>
      </c>
      <c r="B17" s="1051">
        <v>3</v>
      </c>
      <c r="C17" s="1051">
        <v>110</v>
      </c>
      <c r="D17" s="1051">
        <v>58</v>
      </c>
      <c r="E17" s="1051" t="s">
        <v>432</v>
      </c>
      <c r="F17" s="1051" t="s">
        <v>432</v>
      </c>
      <c r="G17" s="1051">
        <v>77</v>
      </c>
      <c r="H17" s="1051">
        <v>55</v>
      </c>
      <c r="I17" s="1051">
        <v>30</v>
      </c>
      <c r="J17" s="1051">
        <v>2</v>
      </c>
      <c r="K17" s="1051">
        <v>3</v>
      </c>
      <c r="L17" s="1051">
        <v>1</v>
      </c>
      <c r="M17" s="1051" t="s">
        <v>432</v>
      </c>
      <c r="N17" s="1051" t="s">
        <v>432</v>
      </c>
      <c r="O17" s="1051">
        <v>33731</v>
      </c>
      <c r="P17" s="1051">
        <v>92566</v>
      </c>
      <c r="Q17" s="1051">
        <v>85833</v>
      </c>
      <c r="R17" s="1051">
        <v>258</v>
      </c>
      <c r="S17" s="1051">
        <v>2624</v>
      </c>
      <c r="T17" s="1051">
        <v>2061</v>
      </c>
      <c r="U17" s="1051">
        <v>216640</v>
      </c>
      <c r="V17" s="1051">
        <v>181473</v>
      </c>
      <c r="W17" s="1051">
        <v>35167</v>
      </c>
      <c r="X17" s="1051" t="s">
        <v>432</v>
      </c>
      <c r="Y17" s="1051" t="s">
        <v>432</v>
      </c>
      <c r="Z17" s="1051" t="s">
        <v>432</v>
      </c>
      <c r="AA17" s="1051">
        <v>106146</v>
      </c>
      <c r="AB17" s="1051">
        <v>115138</v>
      </c>
    </row>
    <row r="18" spans="1:28" s="1048" customFormat="1" ht="18" customHeight="1">
      <c r="A18" s="1078" t="s">
        <v>1305</v>
      </c>
      <c r="B18" s="1051">
        <v>6</v>
      </c>
      <c r="C18" s="1051">
        <v>252</v>
      </c>
      <c r="D18" s="1051">
        <v>155</v>
      </c>
      <c r="E18" s="1051" t="s">
        <v>432</v>
      </c>
      <c r="F18" s="1051" t="s">
        <v>432</v>
      </c>
      <c r="G18" s="1051">
        <v>166</v>
      </c>
      <c r="H18" s="1051">
        <v>135</v>
      </c>
      <c r="I18" s="1051">
        <v>86</v>
      </c>
      <c r="J18" s="1051">
        <v>20</v>
      </c>
      <c r="K18" s="1051" t="s">
        <v>432</v>
      </c>
      <c r="L18" s="1051" t="s">
        <v>432</v>
      </c>
      <c r="M18" s="1051" t="s">
        <v>432</v>
      </c>
      <c r="N18" s="1051" t="s">
        <v>432</v>
      </c>
      <c r="O18" s="1051">
        <v>118987</v>
      </c>
      <c r="P18" s="1051">
        <v>218976</v>
      </c>
      <c r="Q18" s="1051">
        <v>190205</v>
      </c>
      <c r="R18" s="1051">
        <v>600</v>
      </c>
      <c r="S18" s="1051">
        <v>3866</v>
      </c>
      <c r="T18" s="1051">
        <v>4398</v>
      </c>
      <c r="U18" s="1051">
        <v>669265</v>
      </c>
      <c r="V18" s="1051">
        <v>648790</v>
      </c>
      <c r="W18" s="1051">
        <v>15690</v>
      </c>
      <c r="X18" s="1051" t="s">
        <v>432</v>
      </c>
      <c r="Y18" s="1051" t="s">
        <v>432</v>
      </c>
      <c r="Z18" s="1051">
        <v>4785</v>
      </c>
      <c r="AA18" s="1051">
        <v>373009</v>
      </c>
      <c r="AB18" s="1051">
        <v>418078</v>
      </c>
    </row>
    <row r="19" spans="1:28" s="1048" customFormat="1" ht="18" customHeight="1">
      <c r="A19" s="1021" t="s">
        <v>1267</v>
      </c>
      <c r="B19" s="1051">
        <v>3</v>
      </c>
      <c r="C19" s="1051">
        <v>169</v>
      </c>
      <c r="D19" s="1051">
        <v>117</v>
      </c>
      <c r="E19" s="1051" t="s">
        <v>432</v>
      </c>
      <c r="F19" s="1051" t="s">
        <v>432</v>
      </c>
      <c r="G19" s="1051">
        <v>126</v>
      </c>
      <c r="H19" s="1051">
        <v>106</v>
      </c>
      <c r="I19" s="1051">
        <v>43</v>
      </c>
      <c r="J19" s="1051">
        <v>11</v>
      </c>
      <c r="K19" s="1051" t="s">
        <v>432</v>
      </c>
      <c r="L19" s="1051" t="s">
        <v>432</v>
      </c>
      <c r="M19" s="1051" t="s">
        <v>432</v>
      </c>
      <c r="N19" s="1051" t="s">
        <v>432</v>
      </c>
      <c r="O19" s="1051">
        <v>78097</v>
      </c>
      <c r="P19" s="1051">
        <v>140476</v>
      </c>
      <c r="Q19" s="1051">
        <v>87448</v>
      </c>
      <c r="R19" s="1051">
        <v>2395</v>
      </c>
      <c r="S19" s="1051">
        <v>2800</v>
      </c>
      <c r="T19" s="1051">
        <v>4600</v>
      </c>
      <c r="U19" s="1051">
        <v>308816</v>
      </c>
      <c r="V19" s="1051">
        <v>254456</v>
      </c>
      <c r="W19" s="1051" t="s">
        <v>432</v>
      </c>
      <c r="X19" s="1051" t="s">
        <v>432</v>
      </c>
      <c r="Y19" s="1051" t="s">
        <v>432</v>
      </c>
      <c r="Z19" s="1051">
        <v>54360</v>
      </c>
      <c r="AA19" s="1051">
        <v>160434</v>
      </c>
      <c r="AB19" s="1051">
        <v>155808</v>
      </c>
    </row>
    <row r="20" spans="1:28" s="1048" customFormat="1" ht="18" customHeight="1">
      <c r="A20" s="1055" t="s">
        <v>1236</v>
      </c>
      <c r="B20" s="1051">
        <v>6</v>
      </c>
      <c r="C20" s="1051">
        <v>227</v>
      </c>
      <c r="D20" s="1051">
        <v>118</v>
      </c>
      <c r="E20" s="1051" t="s">
        <v>432</v>
      </c>
      <c r="F20" s="1051" t="s">
        <v>432</v>
      </c>
      <c r="G20" s="1051">
        <v>128</v>
      </c>
      <c r="H20" s="1051">
        <v>98</v>
      </c>
      <c r="I20" s="1051">
        <v>99</v>
      </c>
      <c r="J20" s="1051">
        <v>20</v>
      </c>
      <c r="K20" s="1051" t="s">
        <v>432</v>
      </c>
      <c r="L20" s="1051" t="s">
        <v>432</v>
      </c>
      <c r="M20" s="1051">
        <v>1</v>
      </c>
      <c r="N20" s="1051">
        <v>1</v>
      </c>
      <c r="O20" s="1051">
        <v>87364</v>
      </c>
      <c r="P20" s="1051">
        <v>215401</v>
      </c>
      <c r="Q20" s="1051">
        <v>166458</v>
      </c>
      <c r="R20" s="1051">
        <v>345</v>
      </c>
      <c r="S20" s="1051">
        <v>1615</v>
      </c>
      <c r="T20" s="1051">
        <v>37976</v>
      </c>
      <c r="U20" s="1051">
        <v>456741</v>
      </c>
      <c r="V20" s="1051">
        <v>445054</v>
      </c>
      <c r="W20" s="1051">
        <v>1896</v>
      </c>
      <c r="X20" s="1051" t="s">
        <v>432</v>
      </c>
      <c r="Y20" s="1051" t="s">
        <v>432</v>
      </c>
      <c r="Z20" s="1051">
        <v>9791</v>
      </c>
      <c r="AA20" s="1051">
        <v>216878</v>
      </c>
      <c r="AB20" s="1051">
        <v>223653</v>
      </c>
    </row>
    <row r="21" spans="1:28" s="1048" customFormat="1" ht="18" customHeight="1">
      <c r="A21" s="1021" t="s">
        <v>1335</v>
      </c>
      <c r="B21" s="1051">
        <v>6</v>
      </c>
      <c r="C21" s="1051">
        <v>311</v>
      </c>
      <c r="D21" s="1051">
        <v>225</v>
      </c>
      <c r="E21" s="1051" t="s">
        <v>432</v>
      </c>
      <c r="F21" s="1051" t="s">
        <v>432</v>
      </c>
      <c r="G21" s="1051">
        <v>263</v>
      </c>
      <c r="H21" s="1051">
        <v>207</v>
      </c>
      <c r="I21" s="1051">
        <v>30</v>
      </c>
      <c r="J21" s="1051">
        <v>9</v>
      </c>
      <c r="K21" s="1051">
        <v>18</v>
      </c>
      <c r="L21" s="1051">
        <v>9</v>
      </c>
      <c r="M21" s="1051" t="s">
        <v>432</v>
      </c>
      <c r="N21" s="1051" t="s">
        <v>432</v>
      </c>
      <c r="O21" s="1051">
        <v>136956</v>
      </c>
      <c r="P21" s="1051">
        <v>138711</v>
      </c>
      <c r="Q21" s="1051">
        <v>82051</v>
      </c>
      <c r="R21" s="1051">
        <v>3107</v>
      </c>
      <c r="S21" s="1051">
        <v>5223</v>
      </c>
      <c r="T21" s="1051">
        <v>37398</v>
      </c>
      <c r="U21" s="1051">
        <v>548226</v>
      </c>
      <c r="V21" s="1051">
        <v>501089</v>
      </c>
      <c r="W21" s="1051">
        <v>46911</v>
      </c>
      <c r="X21" s="1051" t="s">
        <v>432</v>
      </c>
      <c r="Y21" s="1051">
        <v>226</v>
      </c>
      <c r="Z21" s="1051" t="s">
        <v>432</v>
      </c>
      <c r="AA21" s="1051">
        <v>388324</v>
      </c>
      <c r="AB21" s="1051">
        <v>379807</v>
      </c>
    </row>
    <row r="22" spans="1:28" s="1048" customFormat="1" ht="18" customHeight="1">
      <c r="A22" s="1023" t="s">
        <v>1284</v>
      </c>
      <c r="B22" s="1051">
        <v>1</v>
      </c>
      <c r="C22" s="1051">
        <v>63</v>
      </c>
      <c r="D22" s="1051">
        <v>57</v>
      </c>
      <c r="E22" s="1051" t="s">
        <v>432</v>
      </c>
      <c r="F22" s="1051" t="s">
        <v>432</v>
      </c>
      <c r="G22" s="1051">
        <v>63</v>
      </c>
      <c r="H22" s="1051">
        <v>57</v>
      </c>
      <c r="I22" s="1051" t="s">
        <v>432</v>
      </c>
      <c r="J22" s="1051" t="s">
        <v>432</v>
      </c>
      <c r="K22" s="1051" t="s">
        <v>432</v>
      </c>
      <c r="L22" s="1051" t="s">
        <v>432</v>
      </c>
      <c r="M22" s="1051" t="s">
        <v>432</v>
      </c>
      <c r="N22" s="1051" t="s">
        <v>432</v>
      </c>
      <c r="O22" s="1051" t="s">
        <v>967</v>
      </c>
      <c r="P22" s="1051" t="s">
        <v>967</v>
      </c>
      <c r="Q22" s="1051" t="s">
        <v>967</v>
      </c>
      <c r="R22" s="1051" t="s">
        <v>967</v>
      </c>
      <c r="S22" s="1051" t="s">
        <v>967</v>
      </c>
      <c r="T22" s="1051" t="s">
        <v>967</v>
      </c>
      <c r="U22" s="1051" t="s">
        <v>967</v>
      </c>
      <c r="V22" s="1051" t="s">
        <v>967</v>
      </c>
      <c r="W22" s="1051" t="s">
        <v>432</v>
      </c>
      <c r="X22" s="1051" t="s">
        <v>432</v>
      </c>
      <c r="Y22" s="1051" t="s">
        <v>432</v>
      </c>
      <c r="Z22" s="1051" t="s">
        <v>432</v>
      </c>
      <c r="AA22" s="1051" t="s">
        <v>967</v>
      </c>
      <c r="AB22" s="1051" t="s">
        <v>967</v>
      </c>
    </row>
    <row r="23" spans="1:28" s="1048" customFormat="1" ht="18" customHeight="1">
      <c r="A23" s="1021" t="s">
        <v>1251</v>
      </c>
      <c r="B23" s="1051">
        <v>2</v>
      </c>
      <c r="C23" s="1051">
        <v>64</v>
      </c>
      <c r="D23" s="1051">
        <v>51</v>
      </c>
      <c r="E23" s="1051" t="s">
        <v>432</v>
      </c>
      <c r="F23" s="1051" t="s">
        <v>432</v>
      </c>
      <c r="G23" s="1051">
        <v>57</v>
      </c>
      <c r="H23" s="1051">
        <v>48</v>
      </c>
      <c r="I23" s="1051">
        <v>7</v>
      </c>
      <c r="J23" s="1051">
        <v>3</v>
      </c>
      <c r="K23" s="1051" t="s">
        <v>432</v>
      </c>
      <c r="L23" s="1051" t="s">
        <v>432</v>
      </c>
      <c r="M23" s="1051" t="s">
        <v>432</v>
      </c>
      <c r="N23" s="1051" t="s">
        <v>432</v>
      </c>
      <c r="O23" s="1051" t="s">
        <v>967</v>
      </c>
      <c r="P23" s="1051" t="s">
        <v>967</v>
      </c>
      <c r="Q23" s="1051" t="s">
        <v>967</v>
      </c>
      <c r="R23" s="1051" t="s">
        <v>967</v>
      </c>
      <c r="S23" s="1051" t="s">
        <v>967</v>
      </c>
      <c r="T23" s="1051" t="s">
        <v>967</v>
      </c>
      <c r="U23" s="1051" t="s">
        <v>967</v>
      </c>
      <c r="V23" s="1051" t="s">
        <v>967</v>
      </c>
      <c r="W23" s="1051" t="s">
        <v>432</v>
      </c>
      <c r="X23" s="1051" t="s">
        <v>967</v>
      </c>
      <c r="Y23" s="1051" t="s">
        <v>432</v>
      </c>
      <c r="Z23" s="1051" t="s">
        <v>967</v>
      </c>
      <c r="AA23" s="1051" t="s">
        <v>967</v>
      </c>
      <c r="AB23" s="1051" t="s">
        <v>967</v>
      </c>
    </row>
    <row r="24" spans="1:28" s="1048" customFormat="1" ht="18" customHeight="1">
      <c r="A24" s="1021" t="s">
        <v>1205</v>
      </c>
      <c r="B24" s="1054">
        <v>3</v>
      </c>
      <c r="C24" s="1053">
        <v>128</v>
      </c>
      <c r="D24" s="1053">
        <v>101</v>
      </c>
      <c r="E24" s="1053" t="s">
        <v>432</v>
      </c>
      <c r="F24" s="1053" t="s">
        <v>432</v>
      </c>
      <c r="G24" s="1053">
        <v>105</v>
      </c>
      <c r="H24" s="1053">
        <v>92</v>
      </c>
      <c r="I24" s="1053">
        <v>14</v>
      </c>
      <c r="J24" s="1051" t="s">
        <v>432</v>
      </c>
      <c r="K24" s="1051">
        <v>9</v>
      </c>
      <c r="L24" s="1051">
        <v>9</v>
      </c>
      <c r="M24" s="1051" t="s">
        <v>432</v>
      </c>
      <c r="N24" s="1051" t="s">
        <v>432</v>
      </c>
      <c r="O24" s="1051">
        <v>61415</v>
      </c>
      <c r="P24" s="1051">
        <v>98932</v>
      </c>
      <c r="Q24" s="1051">
        <v>69146</v>
      </c>
      <c r="R24" s="1051">
        <v>59</v>
      </c>
      <c r="S24" s="1051">
        <v>1208</v>
      </c>
      <c r="T24" s="1051">
        <v>8321</v>
      </c>
      <c r="U24" s="1051">
        <v>200770</v>
      </c>
      <c r="V24" s="1051">
        <v>101886</v>
      </c>
      <c r="W24" s="1051" t="s">
        <v>432</v>
      </c>
      <c r="X24" s="1051" t="s">
        <v>432</v>
      </c>
      <c r="Y24" s="1051" t="s">
        <v>432</v>
      </c>
      <c r="Z24" s="1051">
        <v>98884</v>
      </c>
      <c r="AA24" s="1051">
        <v>98663</v>
      </c>
      <c r="AB24" s="1051">
        <v>94669</v>
      </c>
    </row>
    <row r="25" spans="1:28" s="1048" customFormat="1" ht="18" customHeight="1">
      <c r="A25" s="1077" t="s">
        <v>1167</v>
      </c>
      <c r="B25" s="1051">
        <v>1</v>
      </c>
      <c r="C25" s="1051">
        <v>39</v>
      </c>
      <c r="D25" s="1051">
        <v>10</v>
      </c>
      <c r="E25" s="1051" t="s">
        <v>432</v>
      </c>
      <c r="F25" s="1051" t="s">
        <v>432</v>
      </c>
      <c r="G25" s="1051">
        <v>10</v>
      </c>
      <c r="H25" s="1051">
        <v>9</v>
      </c>
      <c r="I25" s="1053">
        <v>29</v>
      </c>
      <c r="J25" s="1051">
        <v>1</v>
      </c>
      <c r="K25" s="1051" t="s">
        <v>432</v>
      </c>
      <c r="L25" s="1051" t="s">
        <v>432</v>
      </c>
      <c r="M25" s="1051" t="s">
        <v>432</v>
      </c>
      <c r="N25" s="1051" t="s">
        <v>432</v>
      </c>
      <c r="O25" s="1051" t="s">
        <v>967</v>
      </c>
      <c r="P25" s="1051" t="s">
        <v>967</v>
      </c>
      <c r="Q25" s="1051" t="s">
        <v>967</v>
      </c>
      <c r="R25" s="1051" t="s">
        <v>432</v>
      </c>
      <c r="S25" s="1051" t="s">
        <v>967</v>
      </c>
      <c r="T25" s="1051" t="s">
        <v>967</v>
      </c>
      <c r="U25" s="1051" t="s">
        <v>967</v>
      </c>
      <c r="V25" s="1051" t="s">
        <v>967</v>
      </c>
      <c r="W25" s="1051" t="s">
        <v>432</v>
      </c>
      <c r="X25" s="1051" t="s">
        <v>432</v>
      </c>
      <c r="Y25" s="1051" t="s">
        <v>432</v>
      </c>
      <c r="Z25" s="1051" t="s">
        <v>967</v>
      </c>
      <c r="AA25" s="1051" t="s">
        <v>967</v>
      </c>
      <c r="AB25" s="1051" t="s">
        <v>967</v>
      </c>
    </row>
    <row r="26" spans="1:28" s="1048" customFormat="1" ht="18" customHeight="1">
      <c r="A26" s="1021" t="s">
        <v>1416</v>
      </c>
      <c r="B26" s="1051">
        <v>3</v>
      </c>
      <c r="C26" s="1051">
        <v>126</v>
      </c>
      <c r="D26" s="1051">
        <v>72</v>
      </c>
      <c r="E26" s="1051" t="s">
        <v>432</v>
      </c>
      <c r="F26" s="1051" t="s">
        <v>432</v>
      </c>
      <c r="G26" s="1051">
        <v>108</v>
      </c>
      <c r="H26" s="1051">
        <v>69</v>
      </c>
      <c r="I26" s="1051">
        <v>18</v>
      </c>
      <c r="J26" s="1051">
        <v>3</v>
      </c>
      <c r="K26" s="1051" t="s">
        <v>432</v>
      </c>
      <c r="L26" s="1051" t="s">
        <v>432</v>
      </c>
      <c r="M26" s="1051" t="s">
        <v>432</v>
      </c>
      <c r="N26" s="1051" t="s">
        <v>432</v>
      </c>
      <c r="O26" s="1051">
        <v>31619</v>
      </c>
      <c r="P26" s="1051">
        <v>120291</v>
      </c>
      <c r="Q26" s="1051">
        <v>91627</v>
      </c>
      <c r="R26" s="1051">
        <v>623</v>
      </c>
      <c r="S26" s="1051">
        <v>1199</v>
      </c>
      <c r="T26" s="1051">
        <v>26842</v>
      </c>
      <c r="U26" s="1051">
        <v>222309</v>
      </c>
      <c r="V26" s="1051">
        <v>157812</v>
      </c>
      <c r="W26" s="1051">
        <v>64497</v>
      </c>
      <c r="X26" s="1051" t="s">
        <v>432</v>
      </c>
      <c r="Y26" s="1051" t="s">
        <v>432</v>
      </c>
      <c r="Z26" s="1051" t="s">
        <v>432</v>
      </c>
      <c r="AA26" s="1051">
        <v>82476</v>
      </c>
      <c r="AB26" s="1051">
        <v>94509</v>
      </c>
    </row>
    <row r="27" spans="1:28" s="1048" customFormat="1" ht="18" customHeight="1">
      <c r="A27" s="1021" t="s">
        <v>1367</v>
      </c>
      <c r="B27" s="1051">
        <v>1</v>
      </c>
      <c r="C27" s="1051">
        <v>98</v>
      </c>
      <c r="D27" s="1051">
        <v>44</v>
      </c>
      <c r="E27" s="1051" t="s">
        <v>432</v>
      </c>
      <c r="F27" s="1051" t="s">
        <v>432</v>
      </c>
      <c r="G27" s="1051">
        <v>54</v>
      </c>
      <c r="H27" s="1051">
        <v>47</v>
      </c>
      <c r="I27" s="1051">
        <v>50</v>
      </c>
      <c r="J27" s="1051">
        <v>3</v>
      </c>
      <c r="K27" s="1051" t="s">
        <v>432</v>
      </c>
      <c r="L27" s="1051" t="s">
        <v>432</v>
      </c>
      <c r="M27" s="1051" t="s">
        <v>432</v>
      </c>
      <c r="N27" s="1051" t="s">
        <v>432</v>
      </c>
      <c r="O27" s="1051" t="s">
        <v>967</v>
      </c>
      <c r="P27" s="1051" t="s">
        <v>967</v>
      </c>
      <c r="Q27" s="1051" t="s">
        <v>967</v>
      </c>
      <c r="R27" s="1051" t="s">
        <v>967</v>
      </c>
      <c r="S27" s="1051" t="s">
        <v>967</v>
      </c>
      <c r="T27" s="1051" t="s">
        <v>967</v>
      </c>
      <c r="U27" s="1051" t="s">
        <v>967</v>
      </c>
      <c r="V27" s="1051" t="s">
        <v>967</v>
      </c>
      <c r="W27" s="1051" t="s">
        <v>967</v>
      </c>
      <c r="X27" s="1051" t="s">
        <v>432</v>
      </c>
      <c r="Y27" s="1051" t="s">
        <v>432</v>
      </c>
      <c r="Z27" s="1051" t="s">
        <v>967</v>
      </c>
      <c r="AA27" s="1051" t="s">
        <v>967</v>
      </c>
      <c r="AB27" s="1051" t="s">
        <v>967</v>
      </c>
    </row>
    <row r="28" spans="1:28" s="1048" customFormat="1" ht="18" customHeight="1">
      <c r="A28" s="1020" t="s">
        <v>1301</v>
      </c>
      <c r="B28" s="1049">
        <v>1</v>
      </c>
      <c r="C28" s="1049">
        <v>39</v>
      </c>
      <c r="D28" s="1049">
        <v>17</v>
      </c>
      <c r="E28" s="1049" t="s">
        <v>432</v>
      </c>
      <c r="F28" s="1049" t="s">
        <v>432</v>
      </c>
      <c r="G28" s="1049">
        <v>30</v>
      </c>
      <c r="H28" s="1049">
        <v>14</v>
      </c>
      <c r="I28" s="1049">
        <v>9</v>
      </c>
      <c r="J28" s="1049">
        <v>3</v>
      </c>
      <c r="K28" s="1049" t="s">
        <v>432</v>
      </c>
      <c r="L28" s="1049" t="s">
        <v>432</v>
      </c>
      <c r="M28" s="1049" t="s">
        <v>432</v>
      </c>
      <c r="N28" s="1049" t="s">
        <v>432</v>
      </c>
      <c r="O28" s="1049" t="s">
        <v>967</v>
      </c>
      <c r="P28" s="1049" t="s">
        <v>967</v>
      </c>
      <c r="Q28" s="1049" t="s">
        <v>967</v>
      </c>
      <c r="R28" s="1049" t="s">
        <v>967</v>
      </c>
      <c r="S28" s="1049" t="s">
        <v>967</v>
      </c>
      <c r="T28" s="1049" t="s">
        <v>967</v>
      </c>
      <c r="U28" s="1049" t="s">
        <v>967</v>
      </c>
      <c r="V28" s="1049" t="s">
        <v>967</v>
      </c>
      <c r="W28" s="1049" t="s">
        <v>432</v>
      </c>
      <c r="X28" s="1049" t="s">
        <v>967</v>
      </c>
      <c r="Y28" s="1049" t="s">
        <v>432</v>
      </c>
      <c r="Z28" s="1049" t="s">
        <v>432</v>
      </c>
      <c r="AA28" s="1049" t="s">
        <v>967</v>
      </c>
      <c r="AB28" s="1049" t="s">
        <v>967</v>
      </c>
    </row>
    <row r="29" spans="1:28" s="1060" customFormat="1" ht="15" customHeight="1">
      <c r="A29" s="1076" t="s">
        <v>1732</v>
      </c>
      <c r="B29" s="1047"/>
      <c r="C29" s="1047"/>
      <c r="D29" s="1047"/>
      <c r="E29" s="1047"/>
      <c r="F29" s="1047"/>
      <c r="G29" s="1047"/>
      <c r="H29" s="1047"/>
      <c r="I29" s="1047"/>
      <c r="J29" s="1047"/>
      <c r="K29" s="1047"/>
      <c r="L29" s="1047"/>
      <c r="M29" s="1047"/>
      <c r="N29" s="1047"/>
      <c r="O29" s="1047"/>
      <c r="P29" s="1047"/>
      <c r="Q29" s="1047"/>
      <c r="R29" s="1047"/>
      <c r="S29" s="1047"/>
      <c r="T29" s="1047"/>
      <c r="U29" s="1047"/>
      <c r="V29" s="1047"/>
      <c r="W29" s="1047"/>
      <c r="X29" s="1047"/>
      <c r="Y29" s="1047"/>
      <c r="Z29" s="1047"/>
      <c r="AA29" s="1047"/>
      <c r="AB29" s="1047"/>
    </row>
    <row r="30" spans="1:28" s="1060" customFormat="1" ht="15" customHeight="1">
      <c r="A30" s="1075" t="s">
        <v>1756</v>
      </c>
      <c r="B30" s="1047"/>
      <c r="C30" s="1047"/>
      <c r="D30" s="1047"/>
      <c r="E30" s="1047"/>
      <c r="F30" s="1047"/>
      <c r="G30" s="1047"/>
      <c r="H30" s="1047"/>
      <c r="I30" s="1047"/>
      <c r="J30" s="1047"/>
      <c r="K30" s="1047"/>
      <c r="L30" s="1047"/>
      <c r="M30" s="1047"/>
      <c r="N30" s="1047"/>
      <c r="O30" s="1047"/>
      <c r="P30" s="1047"/>
      <c r="Q30" s="1047"/>
      <c r="R30" s="1047"/>
      <c r="S30" s="1047"/>
      <c r="T30" s="1047"/>
      <c r="U30" s="1047"/>
      <c r="V30" s="1047"/>
      <c r="W30" s="1047"/>
      <c r="X30" s="1047"/>
      <c r="Y30" s="1047"/>
      <c r="Z30" s="1047"/>
      <c r="AA30" s="1047"/>
      <c r="AB30" s="1047"/>
    </row>
  </sheetData>
  <mergeCells count="29">
    <mergeCell ref="A1:D1"/>
    <mergeCell ref="A2:D2"/>
    <mergeCell ref="A3:AB3"/>
    <mergeCell ref="A6:A9"/>
    <mergeCell ref="B6:B9"/>
    <mergeCell ref="C6:D8"/>
    <mergeCell ref="E6:F8"/>
    <mergeCell ref="Z7:Z9"/>
    <mergeCell ref="U7:U9"/>
    <mergeCell ref="V7:V9"/>
    <mergeCell ref="W7:W9"/>
    <mergeCell ref="X7:X9"/>
    <mergeCell ref="Y7:Y9"/>
    <mergeCell ref="AA6:AA9"/>
    <mergeCell ref="AB6:AB9"/>
    <mergeCell ref="G7:J7"/>
    <mergeCell ref="U6:Z6"/>
    <mergeCell ref="G8:H8"/>
    <mergeCell ref="I8:J8"/>
    <mergeCell ref="P7:P9"/>
    <mergeCell ref="Q7:Q9"/>
    <mergeCell ref="R7:R9"/>
    <mergeCell ref="S7:S9"/>
    <mergeCell ref="T7:T9"/>
    <mergeCell ref="K7:L8"/>
    <mergeCell ref="G6:L6"/>
    <mergeCell ref="M6:N8"/>
    <mergeCell ref="O6:O9"/>
    <mergeCell ref="P6:T6"/>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29"/>
  <sheetViews>
    <sheetView zoomScaleNormal="100" zoomScaleSheetLayoutView="100" workbookViewId="0">
      <selection activeCell="B7" sqref="B7:I7"/>
    </sheetView>
  </sheetViews>
  <sheetFormatPr defaultColWidth="9" defaultRowHeight="13.5"/>
  <cols>
    <col min="1" max="1" width="22.625" style="85" customWidth="1"/>
    <col min="2" max="9" width="11.625" style="84" customWidth="1"/>
    <col min="10" max="10" width="10.625" style="84" customWidth="1"/>
    <col min="11" max="16384" width="9" style="84"/>
  </cols>
  <sheetData>
    <row r="1" spans="1:10" s="1763" customFormat="1" ht="20.100000000000001" customHeight="1">
      <c r="A1" s="3046" t="str">
        <f>HYPERLINK("#目次!A1","【目次に戻る】")</f>
        <v>【目次に戻る】</v>
      </c>
      <c r="B1" s="3046"/>
      <c r="C1" s="3046"/>
      <c r="D1" s="3046"/>
      <c r="E1" s="1762"/>
      <c r="F1" s="1762"/>
      <c r="G1" s="1762"/>
      <c r="H1" s="1762"/>
      <c r="I1" s="1762"/>
      <c r="J1" s="1762"/>
    </row>
    <row r="2" spans="1:10"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row>
    <row r="3" spans="1:10" ht="26.1" customHeight="1">
      <c r="A3" s="3047" t="s">
        <v>217</v>
      </c>
      <c r="B3" s="3047"/>
      <c r="C3" s="3047"/>
      <c r="D3" s="3047"/>
      <c r="E3" s="3047"/>
      <c r="F3" s="3047"/>
      <c r="G3" s="3047"/>
      <c r="H3" s="3047"/>
      <c r="I3" s="3047"/>
      <c r="J3" s="3047"/>
    </row>
    <row r="4" spans="1:10" s="89" customFormat="1" ht="15" customHeight="1">
      <c r="A4" s="111"/>
      <c r="B4" s="111"/>
      <c r="C4" s="111"/>
      <c r="D4" s="111"/>
      <c r="E4" s="111"/>
      <c r="F4" s="111"/>
      <c r="G4" s="111"/>
      <c r="H4" s="111"/>
      <c r="I4" s="111"/>
      <c r="J4" s="111"/>
    </row>
    <row r="5" spans="1:10" s="109" customFormat="1" ht="20.100000000000001" customHeight="1">
      <c r="A5" s="3064" t="s">
        <v>216</v>
      </c>
      <c r="B5" s="3065"/>
      <c r="C5" s="3065"/>
      <c r="D5" s="3065"/>
      <c r="E5" s="3065"/>
      <c r="F5" s="3065"/>
      <c r="G5" s="3065"/>
      <c r="H5" s="3065"/>
      <c r="I5" s="3065"/>
      <c r="J5" s="3065"/>
    </row>
    <row r="6" spans="1:10" s="89" customFormat="1" ht="15" customHeight="1" thickBot="1">
      <c r="A6" s="108" t="s">
        <v>215</v>
      </c>
      <c r="B6" s="107"/>
      <c r="D6" s="107"/>
      <c r="E6" s="107"/>
      <c r="F6" s="107"/>
      <c r="G6" s="107"/>
      <c r="H6" s="107"/>
      <c r="I6" s="107"/>
      <c r="J6" s="106" t="s">
        <v>214</v>
      </c>
    </row>
    <row r="7" spans="1:10" s="92" customFormat="1" ht="18" customHeight="1" thickTop="1">
      <c r="A7" s="3068" t="s">
        <v>213</v>
      </c>
      <c r="B7" s="3066" t="s">
        <v>212</v>
      </c>
      <c r="C7" s="3067"/>
      <c r="D7" s="3067"/>
      <c r="E7" s="3067"/>
      <c r="F7" s="3067"/>
      <c r="G7" s="3067"/>
      <c r="H7" s="3067"/>
      <c r="I7" s="3036"/>
      <c r="J7" s="3042" t="s">
        <v>211</v>
      </c>
    </row>
    <row r="8" spans="1:10" s="92" customFormat="1" ht="18" customHeight="1">
      <c r="A8" s="3069"/>
      <c r="B8" s="3071" t="s">
        <v>210</v>
      </c>
      <c r="C8" s="3072"/>
      <c r="D8" s="3072"/>
      <c r="E8" s="3037"/>
      <c r="F8" s="3071" t="s">
        <v>209</v>
      </c>
      <c r="G8" s="3072"/>
      <c r="H8" s="3072"/>
      <c r="I8" s="3037"/>
      <c r="J8" s="3063"/>
    </row>
    <row r="9" spans="1:10" s="92" customFormat="1" ht="18" customHeight="1">
      <c r="A9" s="3070"/>
      <c r="B9" s="45" t="s">
        <v>208</v>
      </c>
      <c r="C9" s="56" t="s">
        <v>207</v>
      </c>
      <c r="D9" s="55" t="s">
        <v>206</v>
      </c>
      <c r="E9" s="105" t="s">
        <v>202</v>
      </c>
      <c r="F9" s="45" t="s">
        <v>25</v>
      </c>
      <c r="G9" s="56" t="s">
        <v>204</v>
      </c>
      <c r="H9" s="55" t="s">
        <v>203</v>
      </c>
      <c r="I9" s="105" t="s">
        <v>202</v>
      </c>
      <c r="J9" s="3044"/>
    </row>
    <row r="10" spans="1:10" s="92" customFormat="1" ht="18" customHeight="1">
      <c r="A10" s="101" t="s">
        <v>417</v>
      </c>
      <c r="B10" s="104">
        <v>31521</v>
      </c>
      <c r="C10" s="22">
        <v>24242</v>
      </c>
      <c r="D10" s="22">
        <v>3739</v>
      </c>
      <c r="E10" s="22">
        <v>3540</v>
      </c>
      <c r="F10" s="22">
        <v>27417</v>
      </c>
      <c r="G10" s="22">
        <v>20638</v>
      </c>
      <c r="H10" s="22">
        <v>4603</v>
      </c>
      <c r="I10" s="22">
        <v>2176</v>
      </c>
      <c r="J10" s="99">
        <v>4104</v>
      </c>
    </row>
    <row r="11" spans="1:10" s="92" customFormat="1" ht="18" customHeight="1">
      <c r="A11" s="101">
        <v>29</v>
      </c>
      <c r="B11" s="104">
        <v>32343</v>
      </c>
      <c r="C11" s="22">
        <v>24722</v>
      </c>
      <c r="D11" s="22">
        <v>3676</v>
      </c>
      <c r="E11" s="22">
        <v>3945</v>
      </c>
      <c r="F11" s="22">
        <v>28813</v>
      </c>
      <c r="G11" s="22">
        <v>21836</v>
      </c>
      <c r="H11" s="22">
        <v>4596</v>
      </c>
      <c r="I11" s="22">
        <v>2381</v>
      </c>
      <c r="J11" s="99">
        <v>3530</v>
      </c>
    </row>
    <row r="12" spans="1:10" s="92" customFormat="1" ht="18" customHeight="1">
      <c r="A12" s="101">
        <v>30</v>
      </c>
      <c r="B12" s="104">
        <v>32603</v>
      </c>
      <c r="C12" s="22">
        <v>24865</v>
      </c>
      <c r="D12" s="22">
        <v>3635</v>
      </c>
      <c r="E12" s="22">
        <v>4103</v>
      </c>
      <c r="F12" s="22">
        <v>30435</v>
      </c>
      <c r="G12" s="22">
        <v>23010</v>
      </c>
      <c r="H12" s="22">
        <v>4597</v>
      </c>
      <c r="I12" s="22">
        <v>2828</v>
      </c>
      <c r="J12" s="99">
        <v>2168</v>
      </c>
    </row>
    <row r="13" spans="1:10" s="92" customFormat="1" ht="18" customHeight="1">
      <c r="A13" s="101" t="s">
        <v>201</v>
      </c>
      <c r="B13" s="104">
        <v>32357</v>
      </c>
      <c r="C13" s="22">
        <v>24996</v>
      </c>
      <c r="D13" s="22">
        <v>3390</v>
      </c>
      <c r="E13" s="22">
        <v>3971</v>
      </c>
      <c r="F13" s="22">
        <v>31214</v>
      </c>
      <c r="G13" s="22">
        <v>23076</v>
      </c>
      <c r="H13" s="22">
        <v>5182</v>
      </c>
      <c r="I13" s="103">
        <v>2956</v>
      </c>
      <c r="J13" s="99">
        <v>1143</v>
      </c>
    </row>
    <row r="14" spans="1:10" s="98" customFormat="1" ht="18" customHeight="1">
      <c r="A14" s="301">
        <v>2</v>
      </c>
      <c r="B14" s="302">
        <f t="shared" ref="B14:I14" si="0">SUM(B15:B26)</f>
        <v>31182</v>
      </c>
      <c r="C14" s="303">
        <f t="shared" si="0"/>
        <v>25074</v>
      </c>
      <c r="D14" s="303">
        <f t="shared" si="0"/>
        <v>3392</v>
      </c>
      <c r="E14" s="303">
        <f t="shared" si="0"/>
        <v>2716</v>
      </c>
      <c r="F14" s="303">
        <f t="shared" si="0"/>
        <v>31021</v>
      </c>
      <c r="G14" s="303">
        <f t="shared" si="0"/>
        <v>23437</v>
      </c>
      <c r="H14" s="303">
        <f t="shared" si="0"/>
        <v>4707</v>
      </c>
      <c r="I14" s="304">
        <f t="shared" si="0"/>
        <v>2877</v>
      </c>
      <c r="J14" s="305">
        <f>B14-F14</f>
        <v>161</v>
      </c>
    </row>
    <row r="15" spans="1:10" s="92" customFormat="1" ht="18" customHeight="1">
      <c r="A15" s="102" t="s">
        <v>200</v>
      </c>
      <c r="B15" s="21">
        <f>SUM(C15:E15)</f>
        <v>2179</v>
      </c>
      <c r="C15" s="23">
        <v>1561</v>
      </c>
      <c r="D15" s="23">
        <v>325</v>
      </c>
      <c r="E15" s="23">
        <v>293</v>
      </c>
      <c r="F15" s="23">
        <f>SUM(G15:I15)</f>
        <v>2253</v>
      </c>
      <c r="G15" s="23">
        <v>1571</v>
      </c>
      <c r="H15" s="23">
        <v>475</v>
      </c>
      <c r="I15" s="100">
        <v>207</v>
      </c>
      <c r="J15" s="99">
        <f t="shared" ref="J15:J26" si="1">B15-F15</f>
        <v>-74</v>
      </c>
    </row>
    <row r="16" spans="1:10" s="92" customFormat="1" ht="18" customHeight="1">
      <c r="A16" s="101">
        <v>2</v>
      </c>
      <c r="B16" s="21">
        <f t="shared" ref="B16:B26" si="2">SUM(C16:E16)</f>
        <v>3287</v>
      </c>
      <c r="C16" s="23">
        <v>2801</v>
      </c>
      <c r="D16" s="23">
        <v>260</v>
      </c>
      <c r="E16" s="23">
        <v>226</v>
      </c>
      <c r="F16" s="23">
        <f t="shared" ref="F16:F26" si="3">SUM(G16:I16)</f>
        <v>2256</v>
      </c>
      <c r="G16" s="23">
        <v>1737</v>
      </c>
      <c r="H16" s="23">
        <v>357</v>
      </c>
      <c r="I16" s="100">
        <v>162</v>
      </c>
      <c r="J16" s="99">
        <f t="shared" si="1"/>
        <v>1031</v>
      </c>
    </row>
    <row r="17" spans="1:10" s="92" customFormat="1" ht="18" customHeight="1">
      <c r="A17" s="101">
        <v>3</v>
      </c>
      <c r="B17" s="21">
        <f t="shared" si="2"/>
        <v>4759</v>
      </c>
      <c r="C17" s="23">
        <v>4223</v>
      </c>
      <c r="D17" s="23">
        <v>285</v>
      </c>
      <c r="E17" s="23">
        <v>251</v>
      </c>
      <c r="F17" s="23">
        <f t="shared" si="3"/>
        <v>4167</v>
      </c>
      <c r="G17" s="23">
        <v>3481</v>
      </c>
      <c r="H17" s="23">
        <v>432</v>
      </c>
      <c r="I17" s="100">
        <v>254</v>
      </c>
      <c r="J17" s="99">
        <f>B17-F17</f>
        <v>592</v>
      </c>
    </row>
    <row r="18" spans="1:10" s="92" customFormat="1" ht="18" customHeight="1">
      <c r="A18" s="101">
        <v>4</v>
      </c>
      <c r="B18" s="21">
        <f t="shared" si="2"/>
        <v>3732</v>
      </c>
      <c r="C18" s="23">
        <v>3145</v>
      </c>
      <c r="D18" s="23">
        <v>278</v>
      </c>
      <c r="E18" s="23">
        <v>309</v>
      </c>
      <c r="F18" s="23">
        <f t="shared" si="3"/>
        <v>3279</v>
      </c>
      <c r="G18" s="23">
        <v>2679</v>
      </c>
      <c r="H18" s="23">
        <v>395</v>
      </c>
      <c r="I18" s="100">
        <v>205</v>
      </c>
      <c r="J18" s="99">
        <f t="shared" si="1"/>
        <v>453</v>
      </c>
    </row>
    <row r="19" spans="1:10" s="92" customFormat="1" ht="18" customHeight="1">
      <c r="A19" s="101">
        <v>5</v>
      </c>
      <c r="B19" s="21">
        <f t="shared" si="2"/>
        <v>1740</v>
      </c>
      <c r="C19" s="23">
        <v>1330</v>
      </c>
      <c r="D19" s="23">
        <v>253</v>
      </c>
      <c r="E19" s="23">
        <v>157</v>
      </c>
      <c r="F19" s="23">
        <f t="shared" si="3"/>
        <v>1956</v>
      </c>
      <c r="G19" s="23">
        <v>1409</v>
      </c>
      <c r="H19" s="23">
        <v>339</v>
      </c>
      <c r="I19" s="100">
        <v>208</v>
      </c>
      <c r="J19" s="99">
        <f t="shared" si="1"/>
        <v>-216</v>
      </c>
    </row>
    <row r="20" spans="1:10" s="92" customFormat="1" ht="18" customHeight="1">
      <c r="A20" s="101">
        <v>6</v>
      </c>
      <c r="B20" s="21">
        <f t="shared" si="2"/>
        <v>2188</v>
      </c>
      <c r="C20" s="23">
        <v>1696</v>
      </c>
      <c r="D20" s="23">
        <v>296</v>
      </c>
      <c r="E20" s="23">
        <v>196</v>
      </c>
      <c r="F20" s="23">
        <f t="shared" si="3"/>
        <v>2307</v>
      </c>
      <c r="G20" s="23">
        <v>1673</v>
      </c>
      <c r="H20" s="23">
        <v>388</v>
      </c>
      <c r="I20" s="100">
        <v>246</v>
      </c>
      <c r="J20" s="99">
        <f t="shared" si="1"/>
        <v>-119</v>
      </c>
    </row>
    <row r="21" spans="1:10" s="92" customFormat="1" ht="18" customHeight="1">
      <c r="A21" s="101">
        <v>7</v>
      </c>
      <c r="B21" s="21">
        <f t="shared" si="2"/>
        <v>2435</v>
      </c>
      <c r="C21" s="23">
        <v>1897</v>
      </c>
      <c r="D21" s="23">
        <v>300</v>
      </c>
      <c r="E21" s="23">
        <v>238</v>
      </c>
      <c r="F21" s="23">
        <f t="shared" si="3"/>
        <v>2530</v>
      </c>
      <c r="G21" s="23">
        <v>1817</v>
      </c>
      <c r="H21" s="23">
        <v>368</v>
      </c>
      <c r="I21" s="100">
        <v>345</v>
      </c>
      <c r="J21" s="99">
        <f t="shared" si="1"/>
        <v>-95</v>
      </c>
    </row>
    <row r="22" spans="1:10" s="92" customFormat="1" ht="18" customHeight="1">
      <c r="A22" s="101">
        <v>8</v>
      </c>
      <c r="B22" s="21">
        <f t="shared" si="2"/>
        <v>2140</v>
      </c>
      <c r="C22" s="23">
        <v>1720</v>
      </c>
      <c r="D22" s="23">
        <v>294</v>
      </c>
      <c r="E22" s="23">
        <v>126</v>
      </c>
      <c r="F22" s="23">
        <f t="shared" si="3"/>
        <v>2512</v>
      </c>
      <c r="G22" s="23">
        <v>1882</v>
      </c>
      <c r="H22" s="23">
        <v>348</v>
      </c>
      <c r="I22" s="100">
        <v>282</v>
      </c>
      <c r="J22" s="99">
        <f t="shared" si="1"/>
        <v>-372</v>
      </c>
    </row>
    <row r="23" spans="1:10" s="92" customFormat="1" ht="18" customHeight="1">
      <c r="A23" s="101">
        <v>9</v>
      </c>
      <c r="B23" s="21">
        <f t="shared" si="2"/>
        <v>2001</v>
      </c>
      <c r="C23" s="23">
        <v>1602</v>
      </c>
      <c r="D23" s="23">
        <v>287</v>
      </c>
      <c r="E23" s="23">
        <v>112</v>
      </c>
      <c r="F23" s="23">
        <f t="shared" si="3"/>
        <v>2423</v>
      </c>
      <c r="G23" s="23">
        <v>1802</v>
      </c>
      <c r="H23" s="23">
        <v>362</v>
      </c>
      <c r="I23" s="100">
        <v>259</v>
      </c>
      <c r="J23" s="99">
        <f t="shared" si="1"/>
        <v>-422</v>
      </c>
    </row>
    <row r="24" spans="1:10" s="92" customFormat="1" ht="18" customHeight="1">
      <c r="A24" s="101">
        <v>10</v>
      </c>
      <c r="B24" s="21">
        <f t="shared" si="2"/>
        <v>2169</v>
      </c>
      <c r="C24" s="23">
        <v>1794</v>
      </c>
      <c r="D24" s="23">
        <v>260</v>
      </c>
      <c r="E24" s="23">
        <v>115</v>
      </c>
      <c r="F24" s="23">
        <f t="shared" si="3"/>
        <v>2419</v>
      </c>
      <c r="G24" s="23">
        <v>1824</v>
      </c>
      <c r="H24" s="23">
        <v>374</v>
      </c>
      <c r="I24" s="100">
        <v>221</v>
      </c>
      <c r="J24" s="99">
        <f t="shared" si="1"/>
        <v>-250</v>
      </c>
    </row>
    <row r="25" spans="1:10" s="92" customFormat="1" ht="18" customHeight="1">
      <c r="A25" s="101">
        <v>11</v>
      </c>
      <c r="B25" s="21">
        <f t="shared" si="2"/>
        <v>2185</v>
      </c>
      <c r="C25" s="23">
        <v>1626</v>
      </c>
      <c r="D25" s="23">
        <v>279</v>
      </c>
      <c r="E25" s="23">
        <v>280</v>
      </c>
      <c r="F25" s="23">
        <f t="shared" si="3"/>
        <v>2406</v>
      </c>
      <c r="G25" s="23">
        <v>1792</v>
      </c>
      <c r="H25" s="23">
        <v>421</v>
      </c>
      <c r="I25" s="100">
        <v>193</v>
      </c>
      <c r="J25" s="99">
        <f t="shared" si="1"/>
        <v>-221</v>
      </c>
    </row>
    <row r="26" spans="1:10" s="92" customFormat="1" ht="18" customHeight="1">
      <c r="A26" s="97">
        <v>12</v>
      </c>
      <c r="B26" s="96">
        <f t="shared" si="2"/>
        <v>2367</v>
      </c>
      <c r="C26" s="95">
        <v>1679</v>
      </c>
      <c r="D26" s="95">
        <v>275</v>
      </c>
      <c r="E26" s="95">
        <v>413</v>
      </c>
      <c r="F26" s="95">
        <f t="shared" si="3"/>
        <v>2513</v>
      </c>
      <c r="G26" s="95">
        <v>1770</v>
      </c>
      <c r="H26" s="95">
        <v>448</v>
      </c>
      <c r="I26" s="94">
        <v>295</v>
      </c>
      <c r="J26" s="93">
        <f t="shared" si="1"/>
        <v>-146</v>
      </c>
    </row>
    <row r="27" spans="1:10" s="89" customFormat="1" ht="15" customHeight="1">
      <c r="A27" s="91"/>
      <c r="B27" s="90"/>
      <c r="C27" s="90"/>
      <c r="D27" s="90"/>
      <c r="E27" s="90"/>
      <c r="F27" s="90"/>
    </row>
    <row r="28" spans="1:10" ht="21" customHeight="1">
      <c r="A28" s="87"/>
      <c r="B28" s="86"/>
      <c r="C28" s="86"/>
      <c r="D28" s="86"/>
      <c r="E28" s="86"/>
      <c r="F28" s="86"/>
      <c r="G28" s="86"/>
      <c r="H28" s="86"/>
      <c r="I28" s="86"/>
      <c r="J28" s="86"/>
    </row>
    <row r="29" spans="1:10" ht="25.5">
      <c r="A29" s="88" t="s">
        <v>199</v>
      </c>
      <c r="B29" s="86"/>
      <c r="C29" s="86"/>
      <c r="D29" s="86"/>
      <c r="E29" s="86"/>
      <c r="F29" s="86"/>
      <c r="G29" s="86"/>
      <c r="H29" s="86"/>
      <c r="I29" s="86"/>
      <c r="J29" s="86"/>
    </row>
  </sheetData>
  <mergeCells count="9">
    <mergeCell ref="A1:D1"/>
    <mergeCell ref="A2:D2"/>
    <mergeCell ref="A3:J3"/>
    <mergeCell ref="J7:J9"/>
    <mergeCell ref="A5:J5"/>
    <mergeCell ref="B7:I7"/>
    <mergeCell ref="A7:A9"/>
    <mergeCell ref="B8:E8"/>
    <mergeCell ref="F8:I8"/>
  </mergeCells>
  <phoneticPr fontId="20"/>
  <pageMargins left="0.62992125984251968" right="0.62992125984251968" top="0.74803149606299213" bottom="0.74803149606299213" header="0.31496062992125984" footer="0.31496062992125984"/>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zoomScale="85" zoomScaleNormal="85" zoomScaleSheetLayoutView="85" workbookViewId="0">
      <selection activeCell="F7" sqref="F7:G7"/>
    </sheetView>
  </sheetViews>
  <sheetFormatPr defaultRowHeight="14.25"/>
  <cols>
    <col min="1" max="1" width="25.625" style="1012" customWidth="1"/>
    <col min="2" max="2" width="5.625" style="1046" customWidth="1"/>
    <col min="3" max="3" width="8.625" style="1046" customWidth="1"/>
    <col min="4" max="10" width="7.625" style="1046" customWidth="1"/>
    <col min="11" max="11" width="8.625" style="1046" customWidth="1"/>
    <col min="12" max="13" width="7.625" style="1046" customWidth="1"/>
    <col min="14" max="18" width="6.625" style="1046" customWidth="1"/>
    <col min="19" max="19" width="7.625" style="1046" customWidth="1"/>
    <col min="20" max="22" width="6.625" style="1046" customWidth="1"/>
    <col min="23" max="23" width="7.625" style="1046" customWidth="1"/>
    <col min="24" max="25" width="6.625" style="1046" customWidth="1"/>
    <col min="26" max="16384" width="9" style="1011"/>
  </cols>
  <sheetData>
    <row r="1" spans="1:25"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c r="W1" s="1762"/>
      <c r="X1" s="1762"/>
      <c r="Y1" s="1762"/>
    </row>
    <row r="2" spans="1:25"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c r="W2" s="1762"/>
      <c r="X2" s="1762"/>
      <c r="Y2" s="1762"/>
    </row>
    <row r="3" spans="1:25" s="1045" customFormat="1" ht="26.1" customHeight="1">
      <c r="A3" s="3347" t="s">
        <v>1811</v>
      </c>
      <c r="B3" s="3347"/>
      <c r="C3" s="3347"/>
      <c r="D3" s="3347"/>
      <c r="E3" s="3347"/>
      <c r="F3" s="3347"/>
      <c r="G3" s="3347"/>
      <c r="H3" s="3347"/>
      <c r="I3" s="3347"/>
      <c r="J3" s="3347"/>
      <c r="K3" s="3347"/>
      <c r="L3" s="3347"/>
      <c r="M3" s="3347"/>
      <c r="N3" s="3347"/>
      <c r="O3" s="3347"/>
      <c r="P3" s="3347"/>
      <c r="Q3" s="3347"/>
      <c r="R3" s="3347"/>
      <c r="S3" s="3347"/>
      <c r="T3" s="3347"/>
      <c r="U3" s="3347"/>
      <c r="V3" s="3347"/>
      <c r="W3" s="3347"/>
      <c r="X3" s="3347"/>
      <c r="Y3" s="3347"/>
    </row>
    <row r="4" spans="1:25" s="1084" customFormat="1" ht="15" customHeight="1">
      <c r="A4" s="1086"/>
      <c r="B4" s="1085"/>
      <c r="C4" s="1085"/>
      <c r="D4" s="1085"/>
      <c r="E4" s="1085"/>
      <c r="F4" s="1085"/>
      <c r="G4" s="1085"/>
      <c r="H4" s="1085"/>
      <c r="I4" s="1085"/>
      <c r="J4" s="1085"/>
      <c r="K4" s="1085"/>
      <c r="L4" s="1085"/>
      <c r="M4" s="1085"/>
      <c r="N4" s="1085"/>
      <c r="O4" s="1085"/>
      <c r="P4" s="1085"/>
      <c r="Q4" s="1085"/>
      <c r="R4" s="1085"/>
      <c r="S4" s="1085"/>
      <c r="T4" s="1085"/>
      <c r="U4" s="1085"/>
      <c r="V4" s="1085"/>
      <c r="W4" s="1085"/>
      <c r="X4" s="1085"/>
      <c r="Y4" s="1085"/>
    </row>
    <row r="5" spans="1:25" s="1060" customFormat="1" ht="15" customHeight="1" thickBot="1">
      <c r="A5" s="1043"/>
      <c r="B5" s="1047"/>
      <c r="C5" s="1047"/>
      <c r="D5" s="1047"/>
      <c r="E5" s="1047"/>
      <c r="F5" s="1047"/>
      <c r="G5" s="1047"/>
      <c r="H5" s="1083"/>
      <c r="I5" s="1083"/>
      <c r="J5" s="1047"/>
      <c r="K5" s="1047"/>
      <c r="L5" s="1047"/>
      <c r="M5" s="1047"/>
      <c r="N5" s="1047"/>
      <c r="O5" s="1047"/>
      <c r="P5" s="1047"/>
      <c r="Q5" s="1047"/>
      <c r="R5" s="1047"/>
      <c r="S5" s="1047"/>
      <c r="T5" s="1047"/>
      <c r="U5" s="1047"/>
      <c r="V5" s="1047"/>
      <c r="W5" s="1047"/>
      <c r="X5" s="1047"/>
      <c r="Y5" s="1073" t="s">
        <v>1754</v>
      </c>
    </row>
    <row r="6" spans="1:25" ht="18" customHeight="1" thickTop="1">
      <c r="A6" s="3405" t="s">
        <v>1753</v>
      </c>
      <c r="B6" s="3350" t="s">
        <v>1708</v>
      </c>
      <c r="C6" s="3350" t="s">
        <v>1810</v>
      </c>
      <c r="D6" s="3434" t="s">
        <v>1809</v>
      </c>
      <c r="E6" s="3359"/>
      <c r="F6" s="3359"/>
      <c r="G6" s="3359"/>
      <c r="H6" s="3359"/>
      <c r="I6" s="3360"/>
      <c r="J6" s="3435" t="s">
        <v>1808</v>
      </c>
      <c r="K6" s="3436"/>
      <c r="L6" s="3434" t="s">
        <v>1807</v>
      </c>
      <c r="M6" s="3359"/>
      <c r="N6" s="3359"/>
      <c r="O6" s="3359"/>
      <c r="P6" s="3359"/>
      <c r="Q6" s="3359"/>
      <c r="R6" s="3359"/>
      <c r="S6" s="3359"/>
      <c r="T6" s="3359"/>
      <c r="U6" s="3359"/>
      <c r="V6" s="3359"/>
      <c r="W6" s="3360"/>
      <c r="X6" s="3429" t="s">
        <v>1806</v>
      </c>
      <c r="Y6" s="3430"/>
    </row>
    <row r="7" spans="1:25" ht="18" customHeight="1">
      <c r="A7" s="3406"/>
      <c r="B7" s="3433"/>
      <c r="C7" s="3433"/>
      <c r="D7" s="3418" t="s">
        <v>1805</v>
      </c>
      <c r="E7" s="3419"/>
      <c r="F7" s="3420" t="s">
        <v>1804</v>
      </c>
      <c r="G7" s="3421"/>
      <c r="H7" s="3420" t="s">
        <v>1803</v>
      </c>
      <c r="I7" s="3421"/>
      <c r="J7" s="3418" t="s">
        <v>1802</v>
      </c>
      <c r="K7" s="3419"/>
      <c r="L7" s="3418" t="s">
        <v>1801</v>
      </c>
      <c r="M7" s="3428"/>
      <c r="N7" s="3428"/>
      <c r="O7" s="3428"/>
      <c r="P7" s="3419"/>
      <c r="Q7" s="3418" t="s">
        <v>1759</v>
      </c>
      <c r="R7" s="3419"/>
      <c r="S7" s="3422" t="s">
        <v>1800</v>
      </c>
      <c r="T7" s="3418" t="s">
        <v>1799</v>
      </c>
      <c r="U7" s="3428"/>
      <c r="V7" s="3419"/>
      <c r="W7" s="3426" t="s">
        <v>1798</v>
      </c>
      <c r="X7" s="3431"/>
      <c r="Y7" s="3432"/>
    </row>
    <row r="8" spans="1:25" ht="18" customHeight="1">
      <c r="A8" s="3406"/>
      <c r="B8" s="3433"/>
      <c r="C8" s="3433"/>
      <c r="D8" s="3422" t="s">
        <v>1797</v>
      </c>
      <c r="E8" s="3422" t="s">
        <v>1796</v>
      </c>
      <c r="F8" s="3422" t="s">
        <v>1797</v>
      </c>
      <c r="G8" s="3422" t="s">
        <v>1796</v>
      </c>
      <c r="H8" s="3422" t="s">
        <v>1797</v>
      </c>
      <c r="I8" s="3422" t="s">
        <v>1796</v>
      </c>
      <c r="J8" s="3422" t="s">
        <v>1794</v>
      </c>
      <c r="K8" s="3426" t="s">
        <v>1795</v>
      </c>
      <c r="L8" s="3422" t="s">
        <v>1794</v>
      </c>
      <c r="M8" s="3418" t="s">
        <v>1793</v>
      </c>
      <c r="N8" s="3428"/>
      <c r="O8" s="3428"/>
      <c r="P8" s="3419"/>
      <c r="Q8" s="3422" t="s">
        <v>1794</v>
      </c>
      <c r="R8" s="3422" t="s">
        <v>1793</v>
      </c>
      <c r="S8" s="3433"/>
      <c r="T8" s="3422" t="s">
        <v>210</v>
      </c>
      <c r="U8" s="3422" t="s">
        <v>209</v>
      </c>
      <c r="V8" s="3422" t="s">
        <v>1792</v>
      </c>
      <c r="W8" s="3427"/>
      <c r="X8" s="3423" t="s">
        <v>1791</v>
      </c>
      <c r="Y8" s="3424" t="s">
        <v>1790</v>
      </c>
    </row>
    <row r="9" spans="1:25" ht="18" customHeight="1">
      <c r="A9" s="3407"/>
      <c r="B9" s="3351"/>
      <c r="C9" s="3351"/>
      <c r="D9" s="3351"/>
      <c r="E9" s="3351"/>
      <c r="F9" s="3351"/>
      <c r="G9" s="3351"/>
      <c r="H9" s="3351"/>
      <c r="I9" s="3351"/>
      <c r="J9" s="3351"/>
      <c r="K9" s="3358"/>
      <c r="L9" s="3351"/>
      <c r="M9" s="1037" t="s">
        <v>1789</v>
      </c>
      <c r="N9" s="1098" t="s">
        <v>1788</v>
      </c>
      <c r="O9" s="1098" t="s">
        <v>1787</v>
      </c>
      <c r="P9" s="1097" t="s">
        <v>1786</v>
      </c>
      <c r="Q9" s="3351"/>
      <c r="R9" s="3351"/>
      <c r="S9" s="3351"/>
      <c r="T9" s="3351"/>
      <c r="U9" s="3351"/>
      <c r="V9" s="3351"/>
      <c r="W9" s="3358"/>
      <c r="X9" s="3356"/>
      <c r="Y9" s="3425"/>
    </row>
    <row r="10" spans="1:25" s="1060" customFormat="1" ht="18" customHeight="1">
      <c r="A10" s="1096"/>
      <c r="B10" s="1095"/>
      <c r="C10" s="1094" t="s">
        <v>1738</v>
      </c>
      <c r="D10" s="1094" t="s">
        <v>1738</v>
      </c>
      <c r="E10" s="1094" t="s">
        <v>1738</v>
      </c>
      <c r="F10" s="1094" t="s">
        <v>1738</v>
      </c>
      <c r="G10" s="1094" t="s">
        <v>1738</v>
      </c>
      <c r="H10" s="1094" t="s">
        <v>1738</v>
      </c>
      <c r="I10" s="1094" t="s">
        <v>1738</v>
      </c>
      <c r="J10" s="1094" t="s">
        <v>1738</v>
      </c>
      <c r="K10" s="1094" t="s">
        <v>1738</v>
      </c>
      <c r="L10" s="1094" t="s">
        <v>1738</v>
      </c>
      <c r="M10" s="1094" t="s">
        <v>1738</v>
      </c>
      <c r="N10" s="1094" t="s">
        <v>1738</v>
      </c>
      <c r="O10" s="1094" t="s">
        <v>1738</v>
      </c>
      <c r="P10" s="1094" t="s">
        <v>1738</v>
      </c>
      <c r="Q10" s="1094" t="s">
        <v>1738</v>
      </c>
      <c r="R10" s="1094" t="s">
        <v>1738</v>
      </c>
      <c r="S10" s="1094" t="s">
        <v>1738</v>
      </c>
      <c r="T10" s="1094" t="s">
        <v>1738</v>
      </c>
      <c r="U10" s="1094" t="s">
        <v>1738</v>
      </c>
      <c r="V10" s="1094" t="s">
        <v>1738</v>
      </c>
      <c r="W10" s="1094" t="s">
        <v>1738</v>
      </c>
      <c r="X10" s="1094" t="s">
        <v>1738</v>
      </c>
      <c r="Y10" s="1094" t="s">
        <v>1738</v>
      </c>
    </row>
    <row r="11" spans="1:25" s="1057" customFormat="1" ht="18" customHeight="1">
      <c r="A11" s="1028" t="s">
        <v>1737</v>
      </c>
      <c r="B11" s="1093">
        <v>47</v>
      </c>
      <c r="C11" s="1058">
        <v>7045465</v>
      </c>
      <c r="D11" s="1058">
        <v>358972</v>
      </c>
      <c r="E11" s="1058">
        <v>350321</v>
      </c>
      <c r="F11" s="1058">
        <v>124592</v>
      </c>
      <c r="G11" s="1058">
        <v>120418</v>
      </c>
      <c r="H11" s="1058">
        <v>199167</v>
      </c>
      <c r="I11" s="1058">
        <v>191376</v>
      </c>
      <c r="J11" s="1059">
        <v>991151</v>
      </c>
      <c r="K11" s="1059">
        <v>1526303</v>
      </c>
      <c r="L11" s="1058">
        <v>44377</v>
      </c>
      <c r="M11" s="1092">
        <v>202828</v>
      </c>
      <c r="N11" s="1092">
        <v>82647</v>
      </c>
      <c r="O11" s="1092">
        <v>84301</v>
      </c>
      <c r="P11" s="1092">
        <v>35880</v>
      </c>
      <c r="Q11" s="1092">
        <v>19326</v>
      </c>
      <c r="R11" s="1092">
        <v>10508</v>
      </c>
      <c r="S11" s="1092">
        <v>231418</v>
      </c>
      <c r="T11" s="1092">
        <v>93422</v>
      </c>
      <c r="U11" s="1092">
        <v>45715</v>
      </c>
      <c r="V11" s="1092">
        <v>47707</v>
      </c>
      <c r="W11" s="1092">
        <v>294912</v>
      </c>
      <c r="X11" s="1092">
        <v>18494</v>
      </c>
      <c r="Y11" s="1091">
        <v>18346</v>
      </c>
    </row>
    <row r="12" spans="1:25" ht="18" customHeight="1">
      <c r="A12" s="1025"/>
      <c r="B12" s="1089"/>
      <c r="C12" s="1051"/>
      <c r="D12" s="1051"/>
      <c r="E12" s="1051"/>
      <c r="F12" s="1051"/>
      <c r="G12" s="1051"/>
      <c r="H12" s="1051"/>
      <c r="I12" s="1051"/>
      <c r="J12" s="1056"/>
      <c r="K12" s="1056"/>
      <c r="L12" s="1056"/>
      <c r="M12" s="1090"/>
      <c r="N12" s="1090"/>
      <c r="O12" s="1090"/>
      <c r="P12" s="1090"/>
      <c r="Q12" s="1090"/>
      <c r="R12" s="1090"/>
      <c r="S12" s="1090"/>
      <c r="T12" s="1090"/>
      <c r="U12" s="1090"/>
      <c r="V12" s="1090"/>
      <c r="W12" s="1090"/>
      <c r="X12" s="1090"/>
      <c r="Y12" s="1090"/>
    </row>
    <row r="13" spans="1:25" s="1048" customFormat="1" ht="18" customHeight="1">
      <c r="A13" s="1021" t="s">
        <v>1378</v>
      </c>
      <c r="B13" s="1089">
        <v>2</v>
      </c>
      <c r="C13" s="1051" t="s">
        <v>967</v>
      </c>
      <c r="D13" s="1051" t="s">
        <v>967</v>
      </c>
      <c r="E13" s="1051" t="s">
        <v>967</v>
      </c>
      <c r="F13" s="1051" t="s">
        <v>967</v>
      </c>
      <c r="G13" s="1051" t="s">
        <v>967</v>
      </c>
      <c r="H13" s="1051" t="s">
        <v>967</v>
      </c>
      <c r="I13" s="1051" t="s">
        <v>967</v>
      </c>
      <c r="J13" s="1051" t="s">
        <v>967</v>
      </c>
      <c r="K13" s="1051" t="s">
        <v>967</v>
      </c>
      <c r="L13" s="1051" t="s">
        <v>432</v>
      </c>
      <c r="M13" s="1051" t="s">
        <v>967</v>
      </c>
      <c r="N13" s="1051" t="s">
        <v>967</v>
      </c>
      <c r="O13" s="1051" t="s">
        <v>967</v>
      </c>
      <c r="P13" s="1051" t="s">
        <v>967</v>
      </c>
      <c r="Q13" s="1051" t="s">
        <v>432</v>
      </c>
      <c r="R13" s="1051" t="s">
        <v>967</v>
      </c>
      <c r="S13" s="1051" t="s">
        <v>967</v>
      </c>
      <c r="T13" s="1051" t="s">
        <v>967</v>
      </c>
      <c r="U13" s="1051" t="s">
        <v>967</v>
      </c>
      <c r="V13" s="1051" t="s">
        <v>967</v>
      </c>
      <c r="W13" s="1051" t="s">
        <v>967</v>
      </c>
      <c r="X13" s="1051" t="s">
        <v>967</v>
      </c>
      <c r="Y13" s="1051" t="s">
        <v>967</v>
      </c>
    </row>
    <row r="14" spans="1:25" s="1048" customFormat="1" ht="18" customHeight="1">
      <c r="A14" s="1021" t="s">
        <v>1286</v>
      </c>
      <c r="B14" s="1089">
        <v>2</v>
      </c>
      <c r="C14" s="1051" t="s">
        <v>967</v>
      </c>
      <c r="D14" s="1051" t="s">
        <v>967</v>
      </c>
      <c r="E14" s="1051" t="s">
        <v>967</v>
      </c>
      <c r="F14" s="1051" t="s">
        <v>967</v>
      </c>
      <c r="G14" s="1051" t="s">
        <v>967</v>
      </c>
      <c r="H14" s="1051" t="s">
        <v>967</v>
      </c>
      <c r="I14" s="1051" t="s">
        <v>967</v>
      </c>
      <c r="J14" s="1051" t="s">
        <v>967</v>
      </c>
      <c r="K14" s="1051" t="s">
        <v>967</v>
      </c>
      <c r="L14" s="1051" t="s">
        <v>432</v>
      </c>
      <c r="M14" s="1051" t="s">
        <v>432</v>
      </c>
      <c r="N14" s="1051" t="s">
        <v>432</v>
      </c>
      <c r="O14" s="1051" t="s">
        <v>432</v>
      </c>
      <c r="P14" s="1051" t="s">
        <v>432</v>
      </c>
      <c r="Q14" s="1051" t="s">
        <v>432</v>
      </c>
      <c r="R14" s="1051" t="s">
        <v>432</v>
      </c>
      <c r="S14" s="1051" t="s">
        <v>967</v>
      </c>
      <c r="T14" s="1051" t="s">
        <v>432</v>
      </c>
      <c r="U14" s="1051" t="s">
        <v>432</v>
      </c>
      <c r="V14" s="1051" t="s">
        <v>432</v>
      </c>
      <c r="W14" s="1051" t="s">
        <v>432</v>
      </c>
      <c r="X14" s="1051" t="s">
        <v>967</v>
      </c>
      <c r="Y14" s="1051" t="s">
        <v>967</v>
      </c>
    </row>
    <row r="15" spans="1:25" s="1048" customFormat="1" ht="18" customHeight="1">
      <c r="A15" s="1055" t="s">
        <v>1172</v>
      </c>
      <c r="B15" s="1089">
        <v>4</v>
      </c>
      <c r="C15" s="1051">
        <v>1283439</v>
      </c>
      <c r="D15" s="1051">
        <v>45862</v>
      </c>
      <c r="E15" s="1051">
        <v>45549</v>
      </c>
      <c r="F15" s="1051">
        <v>10408</v>
      </c>
      <c r="G15" s="1051">
        <v>11915</v>
      </c>
      <c r="H15" s="1051">
        <v>27224</v>
      </c>
      <c r="I15" s="1051">
        <v>30660</v>
      </c>
      <c r="J15" s="1051">
        <v>192869</v>
      </c>
      <c r="K15" s="1051">
        <v>388480</v>
      </c>
      <c r="L15" s="1051" t="s">
        <v>432</v>
      </c>
      <c r="M15" s="1051">
        <v>133070</v>
      </c>
      <c r="N15" s="1051">
        <v>67787</v>
      </c>
      <c r="O15" s="1051">
        <v>49985</v>
      </c>
      <c r="P15" s="1051">
        <v>15298</v>
      </c>
      <c r="Q15" s="1051" t="s">
        <v>432</v>
      </c>
      <c r="R15" s="1051">
        <v>1134</v>
      </c>
      <c r="S15" s="1051">
        <v>72727</v>
      </c>
      <c r="T15" s="1051">
        <v>65985</v>
      </c>
      <c r="U15" s="1051">
        <v>18285</v>
      </c>
      <c r="V15" s="1051">
        <v>47700</v>
      </c>
      <c r="W15" s="1051">
        <v>180770</v>
      </c>
      <c r="X15" s="1051" t="s">
        <v>432</v>
      </c>
      <c r="Y15" s="1051">
        <v>102</v>
      </c>
    </row>
    <row r="16" spans="1:25" s="1048" customFormat="1" ht="18" customHeight="1">
      <c r="A16" s="1023" t="s">
        <v>1418</v>
      </c>
      <c r="B16" s="1089">
        <v>3</v>
      </c>
      <c r="C16" s="1051">
        <v>402310</v>
      </c>
      <c r="D16" s="1051">
        <v>51054</v>
      </c>
      <c r="E16" s="1051">
        <v>46031</v>
      </c>
      <c r="F16" s="1051">
        <v>7767</v>
      </c>
      <c r="G16" s="1051">
        <v>8866</v>
      </c>
      <c r="H16" s="1051">
        <v>1870</v>
      </c>
      <c r="I16" s="1051">
        <v>1949</v>
      </c>
      <c r="J16" s="1051">
        <v>65958</v>
      </c>
      <c r="K16" s="1051">
        <v>21940</v>
      </c>
      <c r="L16" s="1051" t="s">
        <v>432</v>
      </c>
      <c r="M16" s="1051">
        <v>1856</v>
      </c>
      <c r="N16" s="1051" t="s">
        <v>432</v>
      </c>
      <c r="O16" s="1051">
        <v>1671</v>
      </c>
      <c r="P16" s="1051">
        <v>185</v>
      </c>
      <c r="Q16" s="1051" t="s">
        <v>432</v>
      </c>
      <c r="R16" s="1051">
        <v>8</v>
      </c>
      <c r="S16" s="1051">
        <v>4462</v>
      </c>
      <c r="T16" s="1051" t="s">
        <v>432</v>
      </c>
      <c r="U16" s="1051" t="s">
        <v>432</v>
      </c>
      <c r="V16" s="1051" t="s">
        <v>432</v>
      </c>
      <c r="W16" s="1051">
        <v>1856</v>
      </c>
      <c r="X16" s="1051" t="s">
        <v>432</v>
      </c>
      <c r="Y16" s="1051">
        <v>448</v>
      </c>
    </row>
    <row r="17" spans="1:25" s="1048" customFormat="1" ht="18" customHeight="1">
      <c r="A17" s="1021" t="s">
        <v>1386</v>
      </c>
      <c r="B17" s="1089">
        <v>3</v>
      </c>
      <c r="C17" s="1051">
        <v>215306</v>
      </c>
      <c r="D17" s="1051">
        <v>1815</v>
      </c>
      <c r="E17" s="1051">
        <v>200</v>
      </c>
      <c r="F17" s="1051">
        <v>388</v>
      </c>
      <c r="G17" s="1051">
        <v>669</v>
      </c>
      <c r="H17" s="1051">
        <v>3002</v>
      </c>
      <c r="I17" s="1051">
        <v>6448</v>
      </c>
      <c r="J17" s="1051">
        <v>40899</v>
      </c>
      <c r="K17" s="1051">
        <v>55950</v>
      </c>
      <c r="L17" s="1051" t="s">
        <v>432</v>
      </c>
      <c r="M17" s="1051" t="s">
        <v>432</v>
      </c>
      <c r="N17" s="1051" t="s">
        <v>432</v>
      </c>
      <c r="O17" s="1051" t="s">
        <v>432</v>
      </c>
      <c r="P17" s="1051" t="s">
        <v>432</v>
      </c>
      <c r="Q17" s="1051" t="s">
        <v>432</v>
      </c>
      <c r="R17" s="1051">
        <v>7529</v>
      </c>
      <c r="S17" s="1051">
        <v>7658</v>
      </c>
      <c r="T17" s="1051" t="s">
        <v>432</v>
      </c>
      <c r="U17" s="1051" t="s">
        <v>432</v>
      </c>
      <c r="V17" s="1051" t="s">
        <v>432</v>
      </c>
      <c r="W17" s="1051" t="s">
        <v>432</v>
      </c>
      <c r="X17" s="1051">
        <v>1954</v>
      </c>
      <c r="Y17" s="1051">
        <v>1249</v>
      </c>
    </row>
    <row r="18" spans="1:25" s="1048" customFormat="1" ht="18" customHeight="1">
      <c r="A18" s="1078" t="s">
        <v>1305</v>
      </c>
      <c r="B18" s="1089">
        <v>6</v>
      </c>
      <c r="C18" s="1051">
        <v>643127</v>
      </c>
      <c r="D18" s="1051">
        <v>36779</v>
      </c>
      <c r="E18" s="1051">
        <v>17215</v>
      </c>
      <c r="F18" s="1051">
        <v>2218</v>
      </c>
      <c r="G18" s="1051">
        <v>429</v>
      </c>
      <c r="H18" s="1051">
        <v>17469</v>
      </c>
      <c r="I18" s="1051">
        <v>12088</v>
      </c>
      <c r="J18" s="1051">
        <v>136854</v>
      </c>
      <c r="K18" s="1051">
        <v>100444</v>
      </c>
      <c r="L18" s="1051">
        <v>14955</v>
      </c>
      <c r="M18" s="1051">
        <v>20701</v>
      </c>
      <c r="N18" s="1051">
        <v>7438</v>
      </c>
      <c r="O18" s="1051">
        <v>10408</v>
      </c>
      <c r="P18" s="1051">
        <v>2855</v>
      </c>
      <c r="Q18" s="1051">
        <v>13735</v>
      </c>
      <c r="R18" s="1051">
        <v>276</v>
      </c>
      <c r="S18" s="1051">
        <v>23716</v>
      </c>
      <c r="T18" s="1051" t="s">
        <v>432</v>
      </c>
      <c r="U18" s="1051" t="s">
        <v>432</v>
      </c>
      <c r="V18" s="1051" t="s">
        <v>432</v>
      </c>
      <c r="W18" s="1051">
        <v>35656</v>
      </c>
      <c r="X18" s="1051">
        <v>11472</v>
      </c>
      <c r="Y18" s="1051">
        <v>11431</v>
      </c>
    </row>
    <row r="19" spans="1:25" s="1048" customFormat="1" ht="18" customHeight="1">
      <c r="A19" s="1021" t="s">
        <v>1267</v>
      </c>
      <c r="B19" s="1089">
        <v>3</v>
      </c>
      <c r="C19" s="1051">
        <v>259870</v>
      </c>
      <c r="D19" s="1051">
        <v>12247</v>
      </c>
      <c r="E19" s="1051">
        <v>17000</v>
      </c>
      <c r="F19" s="1051">
        <v>8997</v>
      </c>
      <c r="G19" s="1051">
        <v>9658</v>
      </c>
      <c r="H19" s="1051">
        <v>6630</v>
      </c>
      <c r="I19" s="1051">
        <v>5423</v>
      </c>
      <c r="J19" s="1051">
        <v>26548</v>
      </c>
      <c r="K19" s="1051">
        <v>5254</v>
      </c>
      <c r="L19" s="1051" t="s">
        <v>432</v>
      </c>
      <c r="M19" s="1051" t="s">
        <v>432</v>
      </c>
      <c r="N19" s="1051" t="s">
        <v>432</v>
      </c>
      <c r="O19" s="1051" t="s">
        <v>432</v>
      </c>
      <c r="P19" s="1051" t="s">
        <v>432</v>
      </c>
      <c r="Q19" s="1051" t="s">
        <v>432</v>
      </c>
      <c r="R19" s="1051" t="s">
        <v>432</v>
      </c>
      <c r="S19" s="1051">
        <v>788</v>
      </c>
      <c r="T19" s="1051" t="s">
        <v>967</v>
      </c>
      <c r="U19" s="1051">
        <v>573</v>
      </c>
      <c r="V19" s="1051" t="s">
        <v>967</v>
      </c>
      <c r="W19" s="1051" t="s">
        <v>967</v>
      </c>
      <c r="X19" s="1051" t="s">
        <v>432</v>
      </c>
      <c r="Y19" s="1051" t="s">
        <v>432</v>
      </c>
    </row>
    <row r="20" spans="1:25" s="1048" customFormat="1" ht="18" customHeight="1">
      <c r="A20" s="1055" t="s">
        <v>1236</v>
      </c>
      <c r="B20" s="1089">
        <v>6</v>
      </c>
      <c r="C20" s="1051">
        <v>443362</v>
      </c>
      <c r="D20" s="1051">
        <v>53690</v>
      </c>
      <c r="E20" s="1051">
        <v>48725</v>
      </c>
      <c r="F20" s="1051">
        <v>12115</v>
      </c>
      <c r="G20" s="1051">
        <v>13492</v>
      </c>
      <c r="H20" s="1051">
        <v>38640</v>
      </c>
      <c r="I20" s="1051">
        <v>38281</v>
      </c>
      <c r="J20" s="1051">
        <v>101695</v>
      </c>
      <c r="K20" s="1051">
        <v>20832</v>
      </c>
      <c r="L20" s="1051" t="s">
        <v>432</v>
      </c>
      <c r="M20" s="1051">
        <v>2921</v>
      </c>
      <c r="N20" s="1051">
        <v>685</v>
      </c>
      <c r="O20" s="1051">
        <v>1266</v>
      </c>
      <c r="P20" s="1051">
        <v>970</v>
      </c>
      <c r="Q20" s="1051">
        <v>611</v>
      </c>
      <c r="R20" s="1051">
        <v>544</v>
      </c>
      <c r="S20" s="1051">
        <v>3187</v>
      </c>
      <c r="T20" s="1051" t="s">
        <v>432</v>
      </c>
      <c r="U20" s="1051" t="s">
        <v>432</v>
      </c>
      <c r="V20" s="1051" t="s">
        <v>432</v>
      </c>
      <c r="W20" s="1051">
        <v>2921</v>
      </c>
      <c r="X20" s="1051">
        <v>1088</v>
      </c>
      <c r="Y20" s="1051">
        <v>442</v>
      </c>
    </row>
    <row r="21" spans="1:25" s="1048" customFormat="1" ht="18" customHeight="1">
      <c r="A21" s="1021" t="s">
        <v>1335</v>
      </c>
      <c r="B21" s="1088">
        <v>6</v>
      </c>
      <c r="C21" s="1053">
        <v>565943</v>
      </c>
      <c r="D21" s="1053">
        <v>38392</v>
      </c>
      <c r="E21" s="1053">
        <v>53062</v>
      </c>
      <c r="F21" s="1053">
        <v>21692</v>
      </c>
      <c r="G21" s="1053">
        <v>24965</v>
      </c>
      <c r="H21" s="1053">
        <v>11767</v>
      </c>
      <c r="I21" s="1053">
        <v>9858</v>
      </c>
      <c r="J21" s="1051">
        <v>73194</v>
      </c>
      <c r="K21" s="1051">
        <v>54322</v>
      </c>
      <c r="L21" s="1051" t="s">
        <v>432</v>
      </c>
      <c r="M21" s="1051">
        <v>10341</v>
      </c>
      <c r="N21" s="1051">
        <v>51</v>
      </c>
      <c r="O21" s="1051">
        <v>6622</v>
      </c>
      <c r="P21" s="1051">
        <v>3668</v>
      </c>
      <c r="Q21" s="1051">
        <v>4980</v>
      </c>
      <c r="R21" s="1051">
        <v>135</v>
      </c>
      <c r="S21" s="1051">
        <v>9426</v>
      </c>
      <c r="T21" s="1051" t="s">
        <v>432</v>
      </c>
      <c r="U21" s="1051" t="s">
        <v>432</v>
      </c>
      <c r="V21" s="1051" t="s">
        <v>432</v>
      </c>
      <c r="W21" s="1051">
        <v>10341</v>
      </c>
      <c r="X21" s="1051">
        <v>2401</v>
      </c>
      <c r="Y21" s="1051">
        <v>1227</v>
      </c>
    </row>
    <row r="22" spans="1:25" s="1048" customFormat="1" ht="18" customHeight="1">
      <c r="A22" s="1023" t="s">
        <v>1284</v>
      </c>
      <c r="B22" s="1089">
        <v>1</v>
      </c>
      <c r="C22" s="1051" t="s">
        <v>967</v>
      </c>
      <c r="D22" s="1051" t="s">
        <v>967</v>
      </c>
      <c r="E22" s="1051" t="s">
        <v>967</v>
      </c>
      <c r="F22" s="1051" t="s">
        <v>967</v>
      </c>
      <c r="G22" s="1051" t="s">
        <v>967</v>
      </c>
      <c r="H22" s="1051" t="s">
        <v>967</v>
      </c>
      <c r="I22" s="1051" t="s">
        <v>967</v>
      </c>
      <c r="J22" s="1051" t="s">
        <v>967</v>
      </c>
      <c r="K22" s="1051" t="s">
        <v>967</v>
      </c>
      <c r="L22" s="1051" t="s">
        <v>432</v>
      </c>
      <c r="M22" s="1051" t="s">
        <v>967</v>
      </c>
      <c r="N22" s="1051" t="s">
        <v>967</v>
      </c>
      <c r="O22" s="1051" t="s">
        <v>967</v>
      </c>
      <c r="P22" s="1051" t="s">
        <v>967</v>
      </c>
      <c r="Q22" s="1051" t="s">
        <v>432</v>
      </c>
      <c r="R22" s="1051" t="s">
        <v>432</v>
      </c>
      <c r="S22" s="1051" t="s">
        <v>967</v>
      </c>
      <c r="T22" s="1051" t="s">
        <v>432</v>
      </c>
      <c r="U22" s="1051" t="s">
        <v>432</v>
      </c>
      <c r="V22" s="1051" t="s">
        <v>432</v>
      </c>
      <c r="W22" s="1051" t="s">
        <v>967</v>
      </c>
      <c r="X22" s="1051" t="s">
        <v>432</v>
      </c>
      <c r="Y22" s="1051" t="s">
        <v>967</v>
      </c>
    </row>
    <row r="23" spans="1:25" s="1048" customFormat="1" ht="18" customHeight="1">
      <c r="A23" s="1021" t="s">
        <v>1251</v>
      </c>
      <c r="B23" s="1089">
        <v>2</v>
      </c>
      <c r="C23" s="1051" t="s">
        <v>967</v>
      </c>
      <c r="D23" s="1051" t="s">
        <v>967</v>
      </c>
      <c r="E23" s="1051" t="s">
        <v>967</v>
      </c>
      <c r="F23" s="1051" t="s">
        <v>967</v>
      </c>
      <c r="G23" s="1051" t="s">
        <v>967</v>
      </c>
      <c r="H23" s="1051" t="s">
        <v>967</v>
      </c>
      <c r="I23" s="1051" t="s">
        <v>967</v>
      </c>
      <c r="J23" s="1051" t="s">
        <v>967</v>
      </c>
      <c r="K23" s="1051" t="s">
        <v>967</v>
      </c>
      <c r="L23" s="1051" t="s">
        <v>432</v>
      </c>
      <c r="M23" s="1051" t="s">
        <v>967</v>
      </c>
      <c r="N23" s="1051" t="s">
        <v>432</v>
      </c>
      <c r="O23" s="1051" t="s">
        <v>967</v>
      </c>
      <c r="P23" s="1051" t="s">
        <v>432</v>
      </c>
      <c r="Q23" s="1051" t="s">
        <v>432</v>
      </c>
      <c r="R23" s="1051" t="s">
        <v>432</v>
      </c>
      <c r="S23" s="1051" t="s">
        <v>967</v>
      </c>
      <c r="T23" s="1051" t="s">
        <v>432</v>
      </c>
      <c r="U23" s="1051" t="s">
        <v>432</v>
      </c>
      <c r="V23" s="1051" t="s">
        <v>432</v>
      </c>
      <c r="W23" s="1051" t="s">
        <v>967</v>
      </c>
      <c r="X23" s="1051" t="s">
        <v>432</v>
      </c>
      <c r="Y23" s="1051" t="s">
        <v>967</v>
      </c>
    </row>
    <row r="24" spans="1:25" s="1048" customFormat="1" ht="18" customHeight="1">
      <c r="A24" s="1021" t="s">
        <v>1205</v>
      </c>
      <c r="B24" s="1088">
        <v>3</v>
      </c>
      <c r="C24" s="1053">
        <v>109251</v>
      </c>
      <c r="D24" s="1053">
        <v>10119</v>
      </c>
      <c r="E24" s="1053">
        <v>14183</v>
      </c>
      <c r="F24" s="1053">
        <v>7478</v>
      </c>
      <c r="G24" s="1053">
        <v>10779</v>
      </c>
      <c r="H24" s="1053">
        <v>31825</v>
      </c>
      <c r="I24" s="1053">
        <v>33432</v>
      </c>
      <c r="J24" s="1053">
        <v>32214</v>
      </c>
      <c r="K24" s="1053">
        <v>10366</v>
      </c>
      <c r="L24" s="1053">
        <v>29422</v>
      </c>
      <c r="M24" s="1051">
        <v>1457</v>
      </c>
      <c r="N24" s="1051">
        <v>159</v>
      </c>
      <c r="O24" s="1051" t="s">
        <v>432</v>
      </c>
      <c r="P24" s="1051">
        <v>1298</v>
      </c>
      <c r="Q24" s="1051" t="s">
        <v>432</v>
      </c>
      <c r="R24" s="1051">
        <v>36</v>
      </c>
      <c r="S24" s="1051">
        <v>3371</v>
      </c>
      <c r="T24" s="1051" t="s">
        <v>432</v>
      </c>
      <c r="U24" s="1051" t="s">
        <v>967</v>
      </c>
      <c r="V24" s="1051" t="s">
        <v>967</v>
      </c>
      <c r="W24" s="1051" t="s">
        <v>967</v>
      </c>
      <c r="X24" s="1051">
        <v>707</v>
      </c>
      <c r="Y24" s="1051">
        <v>851</v>
      </c>
    </row>
    <row r="25" spans="1:25" s="1048" customFormat="1" ht="18" customHeight="1">
      <c r="A25" s="1077" t="s">
        <v>1167</v>
      </c>
      <c r="B25" s="1089">
        <v>1</v>
      </c>
      <c r="C25" s="1051" t="s">
        <v>967</v>
      </c>
      <c r="D25" s="1051" t="s">
        <v>967</v>
      </c>
      <c r="E25" s="1051" t="s">
        <v>967</v>
      </c>
      <c r="F25" s="1051" t="s">
        <v>967</v>
      </c>
      <c r="G25" s="1051" t="s">
        <v>967</v>
      </c>
      <c r="H25" s="1051" t="s">
        <v>967</v>
      </c>
      <c r="I25" s="1051" t="s">
        <v>967</v>
      </c>
      <c r="J25" s="1051" t="s">
        <v>967</v>
      </c>
      <c r="K25" s="1051" t="s">
        <v>967</v>
      </c>
      <c r="L25" s="1051" t="s">
        <v>432</v>
      </c>
      <c r="M25" s="1051" t="s">
        <v>967</v>
      </c>
      <c r="N25" s="1051" t="s">
        <v>432</v>
      </c>
      <c r="O25" s="1051" t="s">
        <v>432</v>
      </c>
      <c r="P25" s="1051" t="s">
        <v>967</v>
      </c>
      <c r="Q25" s="1051" t="s">
        <v>432</v>
      </c>
      <c r="R25" s="1051" t="s">
        <v>967</v>
      </c>
      <c r="S25" s="1051" t="s">
        <v>967</v>
      </c>
      <c r="T25" s="1051" t="s">
        <v>432</v>
      </c>
      <c r="U25" s="1051" t="s">
        <v>432</v>
      </c>
      <c r="V25" s="1051" t="s">
        <v>432</v>
      </c>
      <c r="W25" s="1051" t="s">
        <v>967</v>
      </c>
      <c r="X25" s="1051" t="s">
        <v>432</v>
      </c>
      <c r="Y25" s="1051" t="s">
        <v>432</v>
      </c>
    </row>
    <row r="26" spans="1:25" s="1048" customFormat="1" ht="18" customHeight="1">
      <c r="A26" s="1021" t="s">
        <v>1416</v>
      </c>
      <c r="B26" s="1089">
        <v>3</v>
      </c>
      <c r="C26" s="1051">
        <v>212166</v>
      </c>
      <c r="D26" s="1051">
        <v>2749</v>
      </c>
      <c r="E26" s="1051" t="s">
        <v>432</v>
      </c>
      <c r="F26" s="1051">
        <v>21847</v>
      </c>
      <c r="G26" s="1051">
        <v>14453</v>
      </c>
      <c r="H26" s="1051">
        <v>3637</v>
      </c>
      <c r="I26" s="1051">
        <v>4128</v>
      </c>
      <c r="J26" s="1051">
        <v>35343</v>
      </c>
      <c r="K26" s="1051">
        <v>18944</v>
      </c>
      <c r="L26" s="1051" t="s">
        <v>432</v>
      </c>
      <c r="M26" s="1051">
        <v>148</v>
      </c>
      <c r="N26" s="1051">
        <v>148</v>
      </c>
      <c r="O26" s="1051" t="s">
        <v>432</v>
      </c>
      <c r="P26" s="1051" t="s">
        <v>432</v>
      </c>
      <c r="Q26" s="1051" t="s">
        <v>432</v>
      </c>
      <c r="R26" s="1051" t="s">
        <v>432</v>
      </c>
      <c r="S26" s="1051">
        <v>1890</v>
      </c>
      <c r="T26" s="1051" t="s">
        <v>432</v>
      </c>
      <c r="U26" s="1051" t="s">
        <v>432</v>
      </c>
      <c r="V26" s="1051" t="s">
        <v>432</v>
      </c>
      <c r="W26" s="1051">
        <v>148</v>
      </c>
      <c r="X26" s="1051" t="s">
        <v>432</v>
      </c>
      <c r="Y26" s="1051">
        <v>1032</v>
      </c>
    </row>
    <row r="27" spans="1:25" s="1048" customFormat="1" ht="18" customHeight="1">
      <c r="A27" s="1021" t="s">
        <v>1367</v>
      </c>
      <c r="B27" s="1088">
        <v>1</v>
      </c>
      <c r="C27" s="1053" t="s">
        <v>967</v>
      </c>
      <c r="D27" s="1053" t="s">
        <v>967</v>
      </c>
      <c r="E27" s="1053" t="s">
        <v>967</v>
      </c>
      <c r="F27" s="1053" t="s">
        <v>967</v>
      </c>
      <c r="G27" s="1053" t="s">
        <v>967</v>
      </c>
      <c r="H27" s="1053" t="s">
        <v>967</v>
      </c>
      <c r="I27" s="1053" t="s">
        <v>967</v>
      </c>
      <c r="J27" s="1053" t="s">
        <v>967</v>
      </c>
      <c r="K27" s="1053" t="s">
        <v>967</v>
      </c>
      <c r="L27" s="1053" t="s">
        <v>432</v>
      </c>
      <c r="M27" s="1051" t="s">
        <v>967</v>
      </c>
      <c r="N27" s="1051" t="s">
        <v>432</v>
      </c>
      <c r="O27" s="1051" t="s">
        <v>432</v>
      </c>
      <c r="P27" s="1051" t="s">
        <v>967</v>
      </c>
      <c r="Q27" s="1051" t="s">
        <v>432</v>
      </c>
      <c r="R27" s="1051" t="s">
        <v>432</v>
      </c>
      <c r="S27" s="1051" t="s">
        <v>967</v>
      </c>
      <c r="T27" s="1051" t="s">
        <v>432</v>
      </c>
      <c r="U27" s="1051" t="s">
        <v>432</v>
      </c>
      <c r="V27" s="1051" t="s">
        <v>432</v>
      </c>
      <c r="W27" s="1051" t="s">
        <v>967</v>
      </c>
      <c r="X27" s="1051" t="s">
        <v>432</v>
      </c>
      <c r="Y27" s="1051" t="s">
        <v>967</v>
      </c>
    </row>
    <row r="28" spans="1:25" s="1048" customFormat="1" ht="18" customHeight="1">
      <c r="A28" s="1020" t="s">
        <v>1301</v>
      </c>
      <c r="B28" s="1087">
        <v>1</v>
      </c>
      <c r="C28" s="1049" t="s">
        <v>967</v>
      </c>
      <c r="D28" s="1049" t="s">
        <v>967</v>
      </c>
      <c r="E28" s="1049" t="s">
        <v>967</v>
      </c>
      <c r="F28" s="1049" t="s">
        <v>967</v>
      </c>
      <c r="G28" s="1049" t="s">
        <v>967</v>
      </c>
      <c r="H28" s="1049" t="s">
        <v>967</v>
      </c>
      <c r="I28" s="1049" t="s">
        <v>967</v>
      </c>
      <c r="J28" s="1049" t="s">
        <v>967</v>
      </c>
      <c r="K28" s="1049" t="s">
        <v>967</v>
      </c>
      <c r="L28" s="1049" t="s">
        <v>432</v>
      </c>
      <c r="M28" s="1049" t="s">
        <v>967</v>
      </c>
      <c r="N28" s="1049" t="s">
        <v>432</v>
      </c>
      <c r="O28" s="1049" t="s">
        <v>967</v>
      </c>
      <c r="P28" s="1049" t="s">
        <v>967</v>
      </c>
      <c r="Q28" s="1049" t="s">
        <v>432</v>
      </c>
      <c r="R28" s="1049" t="s">
        <v>967</v>
      </c>
      <c r="S28" s="1049" t="s">
        <v>967</v>
      </c>
      <c r="T28" s="1049" t="s">
        <v>432</v>
      </c>
      <c r="U28" s="1049" t="s">
        <v>432</v>
      </c>
      <c r="V28" s="1049" t="s">
        <v>432</v>
      </c>
      <c r="W28" s="1049" t="s">
        <v>967</v>
      </c>
      <c r="X28" s="1049" t="s">
        <v>967</v>
      </c>
      <c r="Y28" s="1049" t="s">
        <v>967</v>
      </c>
    </row>
    <row r="29" spans="1:25" s="1060" customFormat="1" ht="15" customHeight="1">
      <c r="A29" s="1076" t="s">
        <v>1732</v>
      </c>
      <c r="B29" s="1047"/>
      <c r="C29" s="1047"/>
      <c r="D29" s="1047"/>
      <c r="E29" s="1047"/>
      <c r="F29" s="1047"/>
      <c r="G29" s="1047"/>
      <c r="H29" s="1047"/>
      <c r="I29" s="1047"/>
      <c r="J29" s="1047"/>
      <c r="K29" s="1047"/>
      <c r="L29" s="1047"/>
      <c r="M29" s="1047"/>
      <c r="N29" s="1047"/>
      <c r="O29" s="1047"/>
      <c r="P29" s="1047"/>
      <c r="Q29" s="1047"/>
      <c r="R29" s="1047"/>
      <c r="S29" s="1047"/>
      <c r="T29" s="1047"/>
      <c r="U29" s="1047"/>
      <c r="V29" s="1047"/>
      <c r="W29" s="1047"/>
      <c r="X29" s="1047"/>
      <c r="Y29" s="1047"/>
    </row>
    <row r="30" spans="1:25" s="1060" customFormat="1" ht="15" customHeight="1">
      <c r="A30" s="1075" t="s">
        <v>1756</v>
      </c>
      <c r="B30" s="1047"/>
      <c r="C30" s="1047"/>
      <c r="D30" s="1047"/>
      <c r="E30" s="1047"/>
      <c r="F30" s="1047"/>
      <c r="G30" s="1047"/>
      <c r="H30" s="1047"/>
      <c r="I30" s="1047"/>
      <c r="J30" s="1047"/>
      <c r="K30" s="1047"/>
      <c r="L30" s="1047"/>
      <c r="M30" s="1047"/>
      <c r="N30" s="1047"/>
      <c r="O30" s="1047"/>
      <c r="P30" s="1047"/>
      <c r="Q30" s="1047"/>
      <c r="R30" s="1047"/>
      <c r="S30" s="1047"/>
      <c r="T30" s="1047"/>
      <c r="U30" s="1047"/>
      <c r="V30" s="1047"/>
      <c r="W30" s="1047"/>
      <c r="X30" s="1047"/>
      <c r="Y30" s="1047"/>
    </row>
  </sheetData>
  <mergeCells count="36">
    <mergeCell ref="A1:D1"/>
    <mergeCell ref="A2:D2"/>
    <mergeCell ref="C6:C9"/>
    <mergeCell ref="L8:L9"/>
    <mergeCell ref="M8:P8"/>
    <mergeCell ref="D8:D9"/>
    <mergeCell ref="E8:E9"/>
    <mergeCell ref="F8:F9"/>
    <mergeCell ref="G8:G9"/>
    <mergeCell ref="H8:H9"/>
    <mergeCell ref="A3:Y3"/>
    <mergeCell ref="A6:A9"/>
    <mergeCell ref="B6:B9"/>
    <mergeCell ref="D6:I6"/>
    <mergeCell ref="J6:K6"/>
    <mergeCell ref="L6:W6"/>
    <mergeCell ref="Y8:Y9"/>
    <mergeCell ref="T8:T9"/>
    <mergeCell ref="W7:W9"/>
    <mergeCell ref="T7:V7"/>
    <mergeCell ref="J7:K7"/>
    <mergeCell ref="L7:P7"/>
    <mergeCell ref="U8:U9"/>
    <mergeCell ref="Q7:R7"/>
    <mergeCell ref="X6:Y7"/>
    <mergeCell ref="S7:S9"/>
    <mergeCell ref="J8:J9"/>
    <mergeCell ref="K8:K9"/>
    <mergeCell ref="Q8:Q9"/>
    <mergeCell ref="R8:R9"/>
    <mergeCell ref="D7:E7"/>
    <mergeCell ref="F7:G7"/>
    <mergeCell ref="H7:I7"/>
    <mergeCell ref="V8:V9"/>
    <mergeCell ref="X8:X9"/>
    <mergeCell ref="I8:I9"/>
  </mergeCells>
  <phoneticPr fontId="20"/>
  <printOptions horizontalCentered="1"/>
  <pageMargins left="0.70866141732283461" right="0.70866141732283461" top="0.74803149606299213" bottom="0.74803149606299213" header="0.31496062992125984" footer="0.31496062992125984"/>
  <headerFooter alignWithMargins="0"/>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6"/>
  <sheetViews>
    <sheetView zoomScale="85" zoomScaleNormal="85" zoomScaleSheetLayoutView="85" workbookViewId="0">
      <selection activeCell="G7" sqref="G7:G8"/>
    </sheetView>
  </sheetViews>
  <sheetFormatPr defaultRowHeight="14.25"/>
  <cols>
    <col min="1" max="1" width="13.875" style="357" customWidth="1"/>
    <col min="2" max="7" width="10.625" style="357" customWidth="1"/>
    <col min="8" max="12" width="13.625" style="357" customWidth="1"/>
    <col min="13" max="15" width="12.625" style="357" customWidth="1"/>
    <col min="16" max="16" width="13.625" style="357" customWidth="1"/>
    <col min="17" max="16384" width="9" style="357"/>
  </cols>
  <sheetData>
    <row r="1" spans="1:16"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row>
    <row r="2" spans="1:16"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row>
    <row r="3" spans="1:16" s="1111" customFormat="1" ht="26.1" customHeight="1">
      <c r="A3" s="3128" t="s">
        <v>1840</v>
      </c>
      <c r="B3" s="3128"/>
      <c r="C3" s="3128"/>
      <c r="D3" s="3128"/>
      <c r="E3" s="3128"/>
      <c r="F3" s="3128"/>
      <c r="G3" s="3128"/>
      <c r="H3" s="3128"/>
      <c r="I3" s="3128"/>
      <c r="J3" s="3128"/>
      <c r="K3" s="3128"/>
      <c r="L3" s="3128"/>
      <c r="M3" s="3128"/>
      <c r="N3" s="3128"/>
      <c r="O3" s="3128"/>
      <c r="P3" s="3128"/>
    </row>
    <row r="4" spans="1:16" ht="15" customHeight="1">
      <c r="C4" s="1109"/>
      <c r="N4" s="521"/>
      <c r="O4" s="521"/>
      <c r="P4" s="1110"/>
    </row>
    <row r="5" spans="1:16" s="1109" customFormat="1" ht="15" customHeight="1" thickBot="1">
      <c r="N5" s="521"/>
      <c r="O5" s="521"/>
      <c r="P5" s="1110"/>
    </row>
    <row r="6" spans="1:16" ht="18" customHeight="1" thickTop="1">
      <c r="A6" s="3442" t="s">
        <v>1839</v>
      </c>
      <c r="B6" s="3443" t="s">
        <v>1708</v>
      </c>
      <c r="C6" s="3185" t="s">
        <v>1024</v>
      </c>
      <c r="D6" s="3186"/>
      <c r="E6" s="3186"/>
      <c r="F6" s="3186"/>
      <c r="G6" s="3189"/>
      <c r="H6" s="3445" t="s">
        <v>1838</v>
      </c>
      <c r="I6" s="3445" t="s">
        <v>1837</v>
      </c>
      <c r="J6" s="3185" t="s">
        <v>1836</v>
      </c>
      <c r="K6" s="3186"/>
      <c r="L6" s="3186"/>
      <c r="M6" s="3186"/>
      <c r="N6" s="3186"/>
      <c r="O6" s="3189"/>
      <c r="P6" s="3446" t="s">
        <v>1835</v>
      </c>
    </row>
    <row r="7" spans="1:16" ht="18" customHeight="1">
      <c r="A7" s="3313"/>
      <c r="B7" s="3444"/>
      <c r="C7" s="3447" t="s">
        <v>25</v>
      </c>
      <c r="D7" s="3448"/>
      <c r="E7" s="3447" t="s">
        <v>1834</v>
      </c>
      <c r="F7" s="3448"/>
      <c r="G7" s="3437" t="s">
        <v>1833</v>
      </c>
      <c r="H7" s="3444"/>
      <c r="I7" s="3444"/>
      <c r="J7" s="3439" t="s">
        <v>818</v>
      </c>
      <c r="K7" s="3441" t="s">
        <v>1832</v>
      </c>
      <c r="L7" s="3441" t="s">
        <v>1831</v>
      </c>
      <c r="M7" s="3441" t="s">
        <v>1830</v>
      </c>
      <c r="N7" s="3441" t="s">
        <v>1829</v>
      </c>
      <c r="O7" s="3441" t="s">
        <v>1828</v>
      </c>
      <c r="P7" s="3176"/>
    </row>
    <row r="8" spans="1:16" ht="18" customHeight="1">
      <c r="A8" s="3314"/>
      <c r="B8" s="3440"/>
      <c r="C8" s="1108"/>
      <c r="D8" s="485" t="s">
        <v>1827</v>
      </c>
      <c r="E8" s="1108"/>
      <c r="F8" s="1107" t="s">
        <v>1827</v>
      </c>
      <c r="G8" s="3438"/>
      <c r="H8" s="3440"/>
      <c r="I8" s="3440"/>
      <c r="J8" s="3440"/>
      <c r="K8" s="3440"/>
      <c r="L8" s="3440"/>
      <c r="M8" s="3440"/>
      <c r="N8" s="3440"/>
      <c r="O8" s="3440"/>
      <c r="P8" s="3177"/>
    </row>
    <row r="9" spans="1:16" s="360" customFormat="1" ht="18" customHeight="1">
      <c r="A9" s="1106"/>
      <c r="B9" s="507"/>
      <c r="C9" s="507" t="s">
        <v>4</v>
      </c>
      <c r="D9" s="507" t="s">
        <v>4</v>
      </c>
      <c r="E9" s="507" t="s">
        <v>4</v>
      </c>
      <c r="F9" s="507" t="s">
        <v>4</v>
      </c>
      <c r="G9" s="507" t="s">
        <v>4</v>
      </c>
      <c r="H9" s="507" t="s">
        <v>718</v>
      </c>
      <c r="I9" s="507" t="s">
        <v>718</v>
      </c>
      <c r="J9" s="507" t="s">
        <v>718</v>
      </c>
      <c r="K9" s="507" t="s">
        <v>718</v>
      </c>
      <c r="L9" s="507" t="s">
        <v>718</v>
      </c>
      <c r="M9" s="507" t="s">
        <v>718</v>
      </c>
      <c r="N9" s="507" t="s">
        <v>718</v>
      </c>
      <c r="O9" s="507" t="s">
        <v>718</v>
      </c>
      <c r="P9" s="507" t="s">
        <v>718</v>
      </c>
    </row>
    <row r="10" spans="1:16" ht="18" customHeight="1">
      <c r="A10" s="1102" t="s">
        <v>1826</v>
      </c>
      <c r="B10" s="1101">
        <v>5049</v>
      </c>
      <c r="C10" s="1101">
        <v>28745</v>
      </c>
      <c r="D10" s="1101">
        <v>17868</v>
      </c>
      <c r="E10" s="1101">
        <v>25128</v>
      </c>
      <c r="F10" s="1101">
        <v>15393</v>
      </c>
      <c r="G10" s="1101">
        <v>3617</v>
      </c>
      <c r="H10" s="1101">
        <v>10041446</v>
      </c>
      <c r="I10" s="1101">
        <v>22456866</v>
      </c>
      <c r="J10" s="1101">
        <v>45686570</v>
      </c>
      <c r="K10" s="1101">
        <v>39757652</v>
      </c>
      <c r="L10" s="1101">
        <v>5666264</v>
      </c>
      <c r="M10" s="1101">
        <v>259560</v>
      </c>
      <c r="N10" s="1101">
        <v>409</v>
      </c>
      <c r="O10" s="1101">
        <v>2685</v>
      </c>
      <c r="P10" s="1101">
        <v>22492512</v>
      </c>
    </row>
    <row r="11" spans="1:16" ht="18" customHeight="1">
      <c r="A11" s="1102" t="s">
        <v>1825</v>
      </c>
      <c r="B11" s="1101">
        <v>4090</v>
      </c>
      <c r="C11" s="1101">
        <v>22193</v>
      </c>
      <c r="D11" s="1101">
        <v>13691</v>
      </c>
      <c r="E11" s="1101">
        <v>19447</v>
      </c>
      <c r="F11" s="1101">
        <v>11683</v>
      </c>
      <c r="G11" s="1101">
        <v>2746</v>
      </c>
      <c r="H11" s="1101">
        <v>7192530</v>
      </c>
      <c r="I11" s="1101">
        <v>15154756</v>
      </c>
      <c r="J11" s="1101">
        <v>32808002</v>
      </c>
      <c r="K11" s="1101">
        <v>28763086</v>
      </c>
      <c r="L11" s="1101">
        <v>3949959</v>
      </c>
      <c r="M11" s="1101">
        <v>94386</v>
      </c>
      <c r="N11" s="1101">
        <v>571</v>
      </c>
      <c r="O11" s="1101" t="s">
        <v>893</v>
      </c>
      <c r="P11" s="1101">
        <v>16874471</v>
      </c>
    </row>
    <row r="12" spans="1:16" ht="18" customHeight="1">
      <c r="A12" s="1102" t="s">
        <v>1824</v>
      </c>
      <c r="B12" s="1101">
        <v>3657</v>
      </c>
      <c r="C12" s="1101">
        <v>19971</v>
      </c>
      <c r="D12" s="1101">
        <v>12308</v>
      </c>
      <c r="E12" s="1101">
        <v>17367</v>
      </c>
      <c r="F12" s="1101">
        <v>10517</v>
      </c>
      <c r="G12" s="1101">
        <v>2604</v>
      </c>
      <c r="H12" s="1101">
        <v>6484279</v>
      </c>
      <c r="I12" s="1101">
        <v>11988142</v>
      </c>
      <c r="J12" s="1101">
        <v>27139351</v>
      </c>
      <c r="K12" s="1101">
        <v>23411989</v>
      </c>
      <c r="L12" s="1101">
        <v>3640597</v>
      </c>
      <c r="M12" s="1101">
        <v>84597</v>
      </c>
      <c r="N12" s="1101">
        <v>2168</v>
      </c>
      <c r="O12" s="1101" t="s">
        <v>893</v>
      </c>
      <c r="P12" s="1101">
        <v>14473569</v>
      </c>
    </row>
    <row r="13" spans="1:16" ht="18" customHeight="1">
      <c r="A13" s="1102" t="s">
        <v>1823</v>
      </c>
      <c r="B13" s="1101">
        <v>3139</v>
      </c>
      <c r="C13" s="1101">
        <v>17445</v>
      </c>
      <c r="D13" s="1101">
        <v>10850</v>
      </c>
      <c r="E13" s="1101">
        <v>15387</v>
      </c>
      <c r="F13" s="1101">
        <v>9380</v>
      </c>
      <c r="G13" s="1101">
        <v>2058</v>
      </c>
      <c r="H13" s="1101">
        <v>5583504</v>
      </c>
      <c r="I13" s="1101">
        <v>12531174</v>
      </c>
      <c r="J13" s="1101">
        <v>24338504</v>
      </c>
      <c r="K13" s="1101">
        <v>20389446</v>
      </c>
      <c r="L13" s="1101">
        <v>3525744</v>
      </c>
      <c r="M13" s="1101">
        <v>56590</v>
      </c>
      <c r="N13" s="1101">
        <v>3758</v>
      </c>
      <c r="O13" s="1101">
        <v>362966</v>
      </c>
      <c r="P13" s="1101">
        <v>11290253</v>
      </c>
    </row>
    <row r="14" spans="1:16" ht="18" customHeight="1">
      <c r="A14" s="1102" t="s">
        <v>1822</v>
      </c>
      <c r="B14" s="1101">
        <v>2673</v>
      </c>
      <c r="C14" s="1101">
        <v>14656</v>
      </c>
      <c r="D14" s="1101">
        <v>9263</v>
      </c>
      <c r="E14" s="1101">
        <v>13304</v>
      </c>
      <c r="F14" s="1101">
        <v>8188</v>
      </c>
      <c r="G14" s="1101">
        <v>1365</v>
      </c>
      <c r="H14" s="1101">
        <v>4631163</v>
      </c>
      <c r="I14" s="1101">
        <v>10607696</v>
      </c>
      <c r="J14" s="1101">
        <v>19838830</v>
      </c>
      <c r="K14" s="1101">
        <v>16343034</v>
      </c>
      <c r="L14" s="1101">
        <v>2500659</v>
      </c>
      <c r="M14" s="1101">
        <v>34644</v>
      </c>
      <c r="N14" s="1101">
        <v>748</v>
      </c>
      <c r="O14" s="1101">
        <v>959745</v>
      </c>
      <c r="P14" s="1101">
        <v>8945027</v>
      </c>
    </row>
    <row r="15" spans="1:16" s="1103" customFormat="1" ht="18" customHeight="1">
      <c r="A15" s="1105" t="s">
        <v>1821</v>
      </c>
      <c r="B15" s="1104">
        <v>2131</v>
      </c>
      <c r="C15" s="1104">
        <v>11867</v>
      </c>
      <c r="D15" s="1104">
        <v>7642</v>
      </c>
      <c r="E15" s="1104">
        <v>10864</v>
      </c>
      <c r="F15" s="1104">
        <v>6843</v>
      </c>
      <c r="G15" s="1104">
        <v>1016</v>
      </c>
      <c r="H15" s="1104">
        <v>3727134</v>
      </c>
      <c r="I15" s="1104">
        <v>10437905</v>
      </c>
      <c r="J15" s="1104">
        <v>18376153</v>
      </c>
      <c r="K15" s="1104">
        <v>14864950</v>
      </c>
      <c r="L15" s="1104">
        <v>2100310</v>
      </c>
      <c r="M15" s="1104">
        <v>70216</v>
      </c>
      <c r="N15" s="1104">
        <v>306</v>
      </c>
      <c r="O15" s="1104">
        <v>1340371</v>
      </c>
      <c r="P15" s="1104">
        <v>7409191</v>
      </c>
    </row>
    <row r="16" spans="1:16" ht="18" customHeight="1">
      <c r="A16" s="1102" t="s">
        <v>1820</v>
      </c>
      <c r="B16" s="1101">
        <v>1247</v>
      </c>
      <c r="C16" s="1101">
        <v>2415</v>
      </c>
      <c r="D16" s="1101">
        <v>1589</v>
      </c>
      <c r="E16" s="1101">
        <v>1509</v>
      </c>
      <c r="F16" s="1101">
        <v>866</v>
      </c>
      <c r="G16" s="1101">
        <v>909</v>
      </c>
      <c r="H16" s="1101">
        <v>299408</v>
      </c>
      <c r="I16" s="1101">
        <v>436378</v>
      </c>
      <c r="J16" s="1101">
        <v>1106921</v>
      </c>
      <c r="K16" s="1101">
        <v>730791</v>
      </c>
      <c r="L16" s="1101">
        <v>279065</v>
      </c>
      <c r="M16" s="1101">
        <v>105</v>
      </c>
      <c r="N16" s="1101" t="s">
        <v>432</v>
      </c>
      <c r="O16" s="1101">
        <v>96960</v>
      </c>
      <c r="P16" s="1101">
        <v>620897</v>
      </c>
    </row>
    <row r="17" spans="1:16" ht="18" customHeight="1">
      <c r="A17" s="1102" t="s">
        <v>1819</v>
      </c>
      <c r="B17" s="1101">
        <v>606</v>
      </c>
      <c r="C17" s="1101">
        <v>3373</v>
      </c>
      <c r="D17" s="1101">
        <v>2086</v>
      </c>
      <c r="E17" s="1101">
        <v>3271</v>
      </c>
      <c r="F17" s="1101">
        <v>2004</v>
      </c>
      <c r="G17" s="1101">
        <v>104</v>
      </c>
      <c r="H17" s="1101">
        <v>935683</v>
      </c>
      <c r="I17" s="1101">
        <v>1579324</v>
      </c>
      <c r="J17" s="1101">
        <v>3502443</v>
      </c>
      <c r="K17" s="1101">
        <v>2612470</v>
      </c>
      <c r="L17" s="1101">
        <v>759020</v>
      </c>
      <c r="M17" s="1101">
        <v>7465</v>
      </c>
      <c r="N17" s="1101">
        <v>80</v>
      </c>
      <c r="O17" s="1101">
        <v>123408</v>
      </c>
      <c r="P17" s="1101">
        <v>1782586</v>
      </c>
    </row>
    <row r="18" spans="1:16" ht="18" customHeight="1">
      <c r="A18" s="1102" t="s">
        <v>1818</v>
      </c>
      <c r="B18" s="1101">
        <v>178</v>
      </c>
      <c r="C18" s="1101">
        <v>2442</v>
      </c>
      <c r="D18" s="1101">
        <v>1567</v>
      </c>
      <c r="E18" s="1101">
        <v>2439</v>
      </c>
      <c r="F18" s="1101">
        <v>1565</v>
      </c>
      <c r="G18" s="1101">
        <v>3</v>
      </c>
      <c r="H18" s="1101">
        <v>916161</v>
      </c>
      <c r="I18" s="1101">
        <v>1698449</v>
      </c>
      <c r="J18" s="1101">
        <v>3652153</v>
      </c>
      <c r="K18" s="1101">
        <v>2857745</v>
      </c>
      <c r="L18" s="1101">
        <v>636919</v>
      </c>
      <c r="M18" s="1101">
        <v>40560</v>
      </c>
      <c r="N18" s="1101" t="s">
        <v>432</v>
      </c>
      <c r="O18" s="1101">
        <v>116929</v>
      </c>
      <c r="P18" s="1101">
        <v>1816708</v>
      </c>
    </row>
    <row r="19" spans="1:16" ht="18" customHeight="1">
      <c r="A19" s="1102" t="s">
        <v>1817</v>
      </c>
      <c r="B19" s="1101">
        <v>53</v>
      </c>
      <c r="C19" s="1101">
        <v>1299</v>
      </c>
      <c r="D19" s="1101">
        <v>871</v>
      </c>
      <c r="E19" s="1101">
        <v>1300</v>
      </c>
      <c r="F19" s="1101">
        <v>872</v>
      </c>
      <c r="G19" s="1101" t="s">
        <v>432</v>
      </c>
      <c r="H19" s="1101">
        <v>495975</v>
      </c>
      <c r="I19" s="1101">
        <v>940242</v>
      </c>
      <c r="J19" s="1101">
        <v>2053075</v>
      </c>
      <c r="K19" s="1101">
        <v>1791902</v>
      </c>
      <c r="L19" s="1101">
        <v>239058</v>
      </c>
      <c r="M19" s="1101">
        <v>108</v>
      </c>
      <c r="N19" s="1101" t="s">
        <v>432</v>
      </c>
      <c r="O19" s="1101">
        <v>22007</v>
      </c>
      <c r="P19" s="1101">
        <v>1037899</v>
      </c>
    </row>
    <row r="20" spans="1:16" ht="18" customHeight="1">
      <c r="A20" s="1102" t="s">
        <v>1069</v>
      </c>
      <c r="B20" s="1101">
        <v>33</v>
      </c>
      <c r="C20" s="1101">
        <v>1220</v>
      </c>
      <c r="D20" s="1101">
        <v>760</v>
      </c>
      <c r="E20" s="1101">
        <v>1221</v>
      </c>
      <c r="F20" s="1101">
        <v>761</v>
      </c>
      <c r="G20" s="1101" t="s">
        <v>432</v>
      </c>
      <c r="H20" s="1101">
        <v>497080</v>
      </c>
      <c r="I20" s="1101">
        <v>1546844</v>
      </c>
      <c r="J20" s="1101">
        <v>2797338</v>
      </c>
      <c r="K20" s="1101">
        <v>2420649</v>
      </c>
      <c r="L20" s="1101">
        <v>168816</v>
      </c>
      <c r="M20" s="1101">
        <v>21978</v>
      </c>
      <c r="N20" s="1101" t="s">
        <v>432</v>
      </c>
      <c r="O20" s="1101">
        <v>185895</v>
      </c>
      <c r="P20" s="1101">
        <v>1172876</v>
      </c>
    </row>
    <row r="21" spans="1:16" ht="18" customHeight="1">
      <c r="A21" s="1102" t="s">
        <v>1068</v>
      </c>
      <c r="B21" s="1101">
        <v>11</v>
      </c>
      <c r="C21" s="1101">
        <v>710</v>
      </c>
      <c r="D21" s="1101">
        <v>418</v>
      </c>
      <c r="E21" s="1101">
        <v>716</v>
      </c>
      <c r="F21" s="1101">
        <v>424</v>
      </c>
      <c r="G21" s="1101" t="s">
        <v>432</v>
      </c>
      <c r="H21" s="1101">
        <v>344213</v>
      </c>
      <c r="I21" s="1101">
        <v>1341069</v>
      </c>
      <c r="J21" s="1101">
        <v>2551210</v>
      </c>
      <c r="K21" s="1101">
        <v>1738380</v>
      </c>
      <c r="L21" s="1101">
        <v>17432</v>
      </c>
      <c r="M21" s="1101" t="s">
        <v>432</v>
      </c>
      <c r="N21" s="1101">
        <v>226</v>
      </c>
      <c r="O21" s="1101">
        <v>795172</v>
      </c>
      <c r="P21" s="1101">
        <v>1144650</v>
      </c>
    </row>
    <row r="22" spans="1:16" ht="18" customHeight="1">
      <c r="A22" s="1100" t="s">
        <v>1816</v>
      </c>
      <c r="B22" s="1099">
        <v>3</v>
      </c>
      <c r="C22" s="1099">
        <v>408</v>
      </c>
      <c r="D22" s="1099">
        <v>351</v>
      </c>
      <c r="E22" s="1099">
        <v>408</v>
      </c>
      <c r="F22" s="1099">
        <v>351</v>
      </c>
      <c r="G22" s="1099" t="s">
        <v>432</v>
      </c>
      <c r="H22" s="1099">
        <v>238614</v>
      </c>
      <c r="I22" s="1099">
        <v>2895599</v>
      </c>
      <c r="J22" s="1099">
        <v>2713013</v>
      </c>
      <c r="K22" s="1099">
        <v>2713013</v>
      </c>
      <c r="L22" s="1099" t="s">
        <v>432</v>
      </c>
      <c r="M22" s="1099" t="s">
        <v>432</v>
      </c>
      <c r="N22" s="1099" t="s">
        <v>432</v>
      </c>
      <c r="O22" s="1099" t="s">
        <v>432</v>
      </c>
      <c r="P22" s="956">
        <v>-166425</v>
      </c>
    </row>
    <row r="23" spans="1:16" s="360" customFormat="1" ht="15" customHeight="1">
      <c r="A23" s="493" t="s">
        <v>1815</v>
      </c>
      <c r="B23" s="493"/>
      <c r="C23" s="493"/>
      <c r="D23" s="493"/>
    </row>
    <row r="24" spans="1:16" s="360" customFormat="1" ht="15" customHeight="1">
      <c r="A24" s="493" t="s">
        <v>1814</v>
      </c>
      <c r="B24" s="493"/>
      <c r="C24" s="493"/>
      <c r="D24" s="493"/>
    </row>
    <row r="25" spans="1:16" s="360" customFormat="1" ht="15" customHeight="1">
      <c r="A25" s="493" t="s">
        <v>1813</v>
      </c>
      <c r="B25" s="493"/>
      <c r="C25" s="493"/>
      <c r="D25" s="493"/>
    </row>
    <row r="26" spans="1:16" s="360" customFormat="1" ht="15" customHeight="1">
      <c r="A26" s="360" t="s">
        <v>1812</v>
      </c>
    </row>
  </sheetData>
  <mergeCells count="19">
    <mergeCell ref="N7:N8"/>
    <mergeCell ref="O7:O8"/>
    <mergeCell ref="E7:F7"/>
    <mergeCell ref="A1:D1"/>
    <mergeCell ref="A2:D2"/>
    <mergeCell ref="G7:G8"/>
    <mergeCell ref="J7:J8"/>
    <mergeCell ref="K7:K8"/>
    <mergeCell ref="A3:P3"/>
    <mergeCell ref="A6:A8"/>
    <mergeCell ref="B6:B8"/>
    <mergeCell ref="C6:G6"/>
    <mergeCell ref="H6:H8"/>
    <mergeCell ref="I6:I8"/>
    <mergeCell ref="J6:O6"/>
    <mergeCell ref="P6:P8"/>
    <mergeCell ref="C7:D7"/>
    <mergeCell ref="L7:L8"/>
    <mergeCell ref="M7:M8"/>
  </mergeCells>
  <phoneticPr fontId="20"/>
  <pageMargins left="0.62992125984251968" right="0.62992125984251968" top="0.74803149606299213" bottom="0.74803149606299213" header="0.31496062992125984" footer="0.31496062992125984"/>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61" r:id="rId3" name="Spinner 1">
              <controlPr defaultSize="0" autoPict="0">
                <anchor moveWithCells="1" sizeWithCells="1">
                  <from>
                    <xdr:col>7</xdr:col>
                    <xdr:colOff>19050</xdr:colOff>
                    <xdr:row>0</xdr:row>
                    <xdr:rowOff>0</xdr:rowOff>
                  </from>
                  <to>
                    <xdr:col>7</xdr:col>
                    <xdr:colOff>809625</xdr:colOff>
                    <xdr:row>0</xdr:row>
                    <xdr:rowOff>0</xdr:rowOff>
                  </to>
                </anchor>
              </controlPr>
            </control>
          </mc:Choice>
        </mc:AlternateContent>
      </controls>
    </mc:Choice>
  </mc:AlternateConten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85" zoomScaleNormal="85" zoomScaleSheetLayoutView="85" workbookViewId="0">
      <selection activeCell="R21" sqref="R21"/>
    </sheetView>
  </sheetViews>
  <sheetFormatPr defaultRowHeight="14.25"/>
  <cols>
    <col min="1" max="2" width="1.625" style="114" customWidth="1"/>
    <col min="3" max="3" width="27.625" style="114" customWidth="1"/>
    <col min="4" max="11" width="6.625" style="114" customWidth="1"/>
    <col min="12" max="14" width="9.625" style="114" customWidth="1"/>
    <col min="15" max="16" width="1.625" style="114" customWidth="1"/>
    <col min="17" max="17" width="27.625" style="114" customWidth="1"/>
    <col min="18" max="25" width="6.625" style="114" customWidth="1"/>
    <col min="26" max="28" width="9.625" style="114" customWidth="1"/>
    <col min="29" max="16384" width="9" style="114"/>
  </cols>
  <sheetData>
    <row r="1" spans="1:28"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c r="W1" s="1762"/>
      <c r="X1" s="1762"/>
      <c r="Y1" s="1762"/>
      <c r="Z1" s="1762"/>
    </row>
    <row r="2" spans="1:28"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c r="W2" s="1762"/>
      <c r="X2" s="1762"/>
      <c r="Y2" s="1762"/>
      <c r="Z2" s="1762"/>
    </row>
    <row r="3" spans="1:28" s="1134" customFormat="1" ht="26.1" customHeight="1">
      <c r="A3" s="3047" t="s">
        <v>1920</v>
      </c>
      <c r="B3" s="3047"/>
      <c r="C3" s="3047"/>
      <c r="D3" s="3047"/>
      <c r="E3" s="3047"/>
      <c r="F3" s="3047"/>
      <c r="G3" s="3047"/>
      <c r="H3" s="3047"/>
      <c r="I3" s="3047"/>
      <c r="J3" s="3047"/>
      <c r="K3" s="3047"/>
      <c r="L3" s="3047"/>
      <c r="M3" s="3047"/>
      <c r="N3" s="3047"/>
      <c r="O3" s="3047"/>
      <c r="P3" s="3047"/>
      <c r="Q3" s="3047"/>
      <c r="R3" s="3047"/>
      <c r="S3" s="3047"/>
      <c r="T3" s="3047"/>
      <c r="U3" s="3047"/>
      <c r="V3" s="3047"/>
      <c r="W3" s="3047"/>
      <c r="X3" s="3047"/>
      <c r="Y3" s="3047"/>
      <c r="Z3" s="3047"/>
      <c r="AA3" s="3047"/>
      <c r="AB3" s="3047"/>
    </row>
    <row r="4" spans="1:28" s="90" customFormat="1" ht="15" customHeight="1">
      <c r="A4" s="111"/>
      <c r="B4" s="111"/>
      <c r="C4" s="111"/>
      <c r="D4" s="110"/>
      <c r="O4" s="111"/>
      <c r="P4" s="111"/>
      <c r="Q4" s="111"/>
      <c r="R4" s="110"/>
    </row>
    <row r="5" spans="1:28" s="90" customFormat="1" ht="15" customHeight="1" thickBot="1">
      <c r="F5" s="51"/>
      <c r="G5" s="42"/>
      <c r="H5" s="51"/>
      <c r="I5" s="51"/>
      <c r="L5" s="42"/>
      <c r="M5" s="42"/>
      <c r="N5" s="42"/>
      <c r="T5" s="51"/>
      <c r="U5" s="42"/>
      <c r="V5" s="51"/>
      <c r="W5" s="51"/>
      <c r="Z5" s="42"/>
      <c r="AA5" s="42"/>
      <c r="AB5" s="42" t="s">
        <v>1919</v>
      </c>
    </row>
    <row r="6" spans="1:28" ht="18" customHeight="1" thickTop="1">
      <c r="A6" s="3463" t="s">
        <v>1918</v>
      </c>
      <c r="B6" s="3463"/>
      <c r="C6" s="3169"/>
      <c r="D6" s="3449" t="s">
        <v>1708</v>
      </c>
      <c r="E6" s="3449"/>
      <c r="F6" s="3449"/>
      <c r="G6" s="3449"/>
      <c r="H6" s="3449"/>
      <c r="I6" s="3449"/>
      <c r="J6" s="3449"/>
      <c r="K6" s="3449"/>
      <c r="L6" s="3040" t="s">
        <v>1024</v>
      </c>
      <c r="M6" s="3066" t="s">
        <v>1917</v>
      </c>
      <c r="N6" s="3066" t="s">
        <v>1916</v>
      </c>
      <c r="O6" s="3462" t="s">
        <v>1918</v>
      </c>
      <c r="P6" s="3463"/>
      <c r="Q6" s="3169"/>
      <c r="R6" s="3449" t="s">
        <v>1708</v>
      </c>
      <c r="S6" s="3449"/>
      <c r="T6" s="3449"/>
      <c r="U6" s="3449"/>
      <c r="V6" s="3449"/>
      <c r="W6" s="3449"/>
      <c r="X6" s="3449"/>
      <c r="Y6" s="3449"/>
      <c r="Z6" s="3040" t="s">
        <v>1024</v>
      </c>
      <c r="AA6" s="3066" t="s">
        <v>1917</v>
      </c>
      <c r="AB6" s="3066" t="s">
        <v>1916</v>
      </c>
    </row>
    <row r="7" spans="1:28" ht="18" customHeight="1">
      <c r="A7" s="3205"/>
      <c r="B7" s="3205"/>
      <c r="C7" s="3206"/>
      <c r="D7" s="3164" t="s">
        <v>194</v>
      </c>
      <c r="E7" s="3450" t="s">
        <v>1915</v>
      </c>
      <c r="F7" s="3451"/>
      <c r="G7" s="3451"/>
      <c r="H7" s="3451"/>
      <c r="I7" s="3451"/>
      <c r="J7" s="3451"/>
      <c r="K7" s="3451"/>
      <c r="L7" s="3041"/>
      <c r="M7" s="3071"/>
      <c r="N7" s="3071"/>
      <c r="O7" s="3464"/>
      <c r="P7" s="3205"/>
      <c r="Q7" s="3206"/>
      <c r="R7" s="3164" t="s">
        <v>194</v>
      </c>
      <c r="S7" s="3450" t="s">
        <v>1915</v>
      </c>
      <c r="T7" s="3451"/>
      <c r="U7" s="3451"/>
      <c r="V7" s="3451"/>
      <c r="W7" s="3451"/>
      <c r="X7" s="3451"/>
      <c r="Y7" s="3451"/>
      <c r="Z7" s="3041"/>
      <c r="AA7" s="3071"/>
      <c r="AB7" s="3071"/>
    </row>
    <row r="8" spans="1:28" ht="35.1" customHeight="1">
      <c r="A8" s="3207"/>
      <c r="B8" s="3207"/>
      <c r="C8" s="3170"/>
      <c r="D8" s="3164"/>
      <c r="E8" s="432" t="s">
        <v>1914</v>
      </c>
      <c r="F8" s="432" t="s">
        <v>1913</v>
      </c>
      <c r="G8" s="347" t="s">
        <v>1818</v>
      </c>
      <c r="H8" s="347" t="s">
        <v>1817</v>
      </c>
      <c r="I8" s="347" t="s">
        <v>1069</v>
      </c>
      <c r="J8" s="347" t="s">
        <v>1068</v>
      </c>
      <c r="K8" s="347" t="s">
        <v>1912</v>
      </c>
      <c r="L8" s="3041"/>
      <c r="M8" s="3071"/>
      <c r="N8" s="3071"/>
      <c r="O8" s="3465"/>
      <c r="P8" s="3207"/>
      <c r="Q8" s="3170"/>
      <c r="R8" s="3164"/>
      <c r="S8" s="432" t="s">
        <v>1914</v>
      </c>
      <c r="T8" s="432" t="s">
        <v>1913</v>
      </c>
      <c r="U8" s="347" t="s">
        <v>1818</v>
      </c>
      <c r="V8" s="347" t="s">
        <v>1817</v>
      </c>
      <c r="W8" s="347" t="s">
        <v>1069</v>
      </c>
      <c r="X8" s="347" t="s">
        <v>1068</v>
      </c>
      <c r="Y8" s="347" t="s">
        <v>1912</v>
      </c>
      <c r="Z8" s="3041"/>
      <c r="AA8" s="3071"/>
      <c r="AB8" s="3071"/>
    </row>
    <row r="9" spans="1:28" s="90" customFormat="1" ht="18" customHeight="1">
      <c r="A9" s="3460"/>
      <c r="B9" s="3460"/>
      <c r="C9" s="3461"/>
      <c r="D9" s="1133" t="s">
        <v>1911</v>
      </c>
      <c r="E9" s="1133" t="s">
        <v>1911</v>
      </c>
      <c r="F9" s="1133" t="s">
        <v>1911</v>
      </c>
      <c r="G9" s="1133" t="s">
        <v>1911</v>
      </c>
      <c r="H9" s="1133" t="s">
        <v>1911</v>
      </c>
      <c r="I9" s="1133" t="s">
        <v>1911</v>
      </c>
      <c r="J9" s="1133" t="s">
        <v>1911</v>
      </c>
      <c r="K9" s="1133" t="s">
        <v>1911</v>
      </c>
      <c r="L9" s="1133" t="s">
        <v>4</v>
      </c>
      <c r="M9" s="1133" t="s">
        <v>1910</v>
      </c>
      <c r="N9" s="1133" t="s">
        <v>673</v>
      </c>
      <c r="O9" s="3459"/>
      <c r="P9" s="3460"/>
      <c r="Q9" s="3461"/>
      <c r="R9" s="1133" t="s">
        <v>1911</v>
      </c>
      <c r="S9" s="1133" t="s">
        <v>1911</v>
      </c>
      <c r="T9" s="1133" t="s">
        <v>1911</v>
      </c>
      <c r="U9" s="1133" t="s">
        <v>1911</v>
      </c>
      <c r="V9" s="1133" t="s">
        <v>1911</v>
      </c>
      <c r="W9" s="1133" t="s">
        <v>1911</v>
      </c>
      <c r="X9" s="1133" t="s">
        <v>1911</v>
      </c>
      <c r="Y9" s="1133" t="s">
        <v>1911</v>
      </c>
      <c r="Z9" s="1133" t="s">
        <v>4</v>
      </c>
      <c r="AA9" s="1133" t="s">
        <v>1910</v>
      </c>
      <c r="AB9" s="1133" t="s">
        <v>673</v>
      </c>
    </row>
    <row r="10" spans="1:28" s="1115" customFormat="1" ht="18" customHeight="1">
      <c r="A10" s="3458" t="s">
        <v>1909</v>
      </c>
      <c r="B10" s="3458"/>
      <c r="C10" s="3458"/>
      <c r="D10" s="1127">
        <v>3785</v>
      </c>
      <c r="E10" s="1127">
        <v>2324</v>
      </c>
      <c r="F10" s="1127">
        <v>735</v>
      </c>
      <c r="G10" s="1127">
        <v>468</v>
      </c>
      <c r="H10" s="1127">
        <v>130</v>
      </c>
      <c r="I10" s="1127">
        <v>67</v>
      </c>
      <c r="J10" s="1127">
        <v>36</v>
      </c>
      <c r="K10" s="1127">
        <v>20</v>
      </c>
      <c r="L10" s="1127">
        <v>28606</v>
      </c>
      <c r="M10" s="1127">
        <v>733120</v>
      </c>
      <c r="N10" s="1127">
        <v>241170</v>
      </c>
      <c r="O10" s="3456" t="s">
        <v>1908</v>
      </c>
      <c r="P10" s="3457"/>
      <c r="Q10" s="3458"/>
      <c r="R10" s="1127">
        <v>2760</v>
      </c>
      <c r="S10" s="1127">
        <v>1734</v>
      </c>
      <c r="T10" s="1127">
        <v>491</v>
      </c>
      <c r="U10" s="1127">
        <v>337</v>
      </c>
      <c r="V10" s="1127">
        <v>104</v>
      </c>
      <c r="W10" s="1127">
        <v>46</v>
      </c>
      <c r="X10" s="1127">
        <v>30</v>
      </c>
      <c r="Y10" s="1127">
        <v>16</v>
      </c>
      <c r="Z10" s="1127">
        <v>20804</v>
      </c>
      <c r="AA10" s="1127">
        <v>355691</v>
      </c>
      <c r="AB10" s="1127">
        <v>241170</v>
      </c>
    </row>
    <row r="11" spans="1:28" s="1115" customFormat="1" ht="18" customHeight="1">
      <c r="A11" s="3457" t="s">
        <v>1907</v>
      </c>
      <c r="B11" s="3457"/>
      <c r="C11" s="3458"/>
      <c r="D11" s="1127">
        <v>1025</v>
      </c>
      <c r="E11" s="1127">
        <v>590</v>
      </c>
      <c r="F11" s="1127">
        <v>244</v>
      </c>
      <c r="G11" s="1127">
        <v>131</v>
      </c>
      <c r="H11" s="1127">
        <v>26</v>
      </c>
      <c r="I11" s="1127">
        <v>21</v>
      </c>
      <c r="J11" s="1127">
        <v>6</v>
      </c>
      <c r="K11" s="1127">
        <v>4</v>
      </c>
      <c r="L11" s="1127">
        <v>7802</v>
      </c>
      <c r="M11" s="1127">
        <v>377430</v>
      </c>
      <c r="N11" s="1127" t="s">
        <v>443</v>
      </c>
      <c r="O11" s="3029"/>
      <c r="P11" s="3452" t="s">
        <v>1906</v>
      </c>
      <c r="Q11" s="3453"/>
      <c r="R11" s="1127">
        <v>9</v>
      </c>
      <c r="S11" s="1127" t="s">
        <v>432</v>
      </c>
      <c r="T11" s="1127">
        <v>1</v>
      </c>
      <c r="U11" s="1127">
        <v>1</v>
      </c>
      <c r="V11" s="1127" t="s">
        <v>432</v>
      </c>
      <c r="W11" s="1127">
        <v>1</v>
      </c>
      <c r="X11" s="1127">
        <v>1</v>
      </c>
      <c r="Y11" s="1127">
        <v>3</v>
      </c>
      <c r="Z11" s="1127">
        <v>1434</v>
      </c>
      <c r="AA11" s="1127">
        <v>55793</v>
      </c>
      <c r="AB11" s="1127">
        <v>41825</v>
      </c>
    </row>
    <row r="12" spans="1:28" s="1115" customFormat="1" ht="18" customHeight="1">
      <c r="A12" s="323"/>
      <c r="B12" s="3457" t="s">
        <v>1596</v>
      </c>
      <c r="C12" s="3458"/>
      <c r="D12" s="1127">
        <v>4</v>
      </c>
      <c r="E12" s="1127" t="s">
        <v>432</v>
      </c>
      <c r="F12" s="1127">
        <v>2</v>
      </c>
      <c r="G12" s="1127">
        <v>2</v>
      </c>
      <c r="H12" s="1127" t="s">
        <v>432</v>
      </c>
      <c r="I12" s="1127" t="s">
        <v>432</v>
      </c>
      <c r="J12" s="1127" t="s">
        <v>432</v>
      </c>
      <c r="K12" s="1127" t="s">
        <v>432</v>
      </c>
      <c r="L12" s="1127">
        <v>41</v>
      </c>
      <c r="M12" s="1127">
        <v>1841</v>
      </c>
      <c r="N12" s="1127" t="s">
        <v>443</v>
      </c>
      <c r="O12" s="2484"/>
      <c r="P12" s="643"/>
      <c r="Q12" s="1126" t="s">
        <v>1849</v>
      </c>
      <c r="R12" s="448" t="s">
        <v>432</v>
      </c>
      <c r="S12" s="448" t="s">
        <v>432</v>
      </c>
      <c r="T12" s="448" t="s">
        <v>432</v>
      </c>
      <c r="U12" s="448" t="s">
        <v>432</v>
      </c>
      <c r="V12" s="448" t="s">
        <v>432</v>
      </c>
      <c r="W12" s="448" t="s">
        <v>432</v>
      </c>
      <c r="X12" s="448" t="s">
        <v>432</v>
      </c>
      <c r="Y12" s="448" t="s">
        <v>432</v>
      </c>
      <c r="Z12" s="448" t="s">
        <v>432</v>
      </c>
      <c r="AA12" s="448" t="s">
        <v>443</v>
      </c>
      <c r="AB12" s="448" t="s">
        <v>443</v>
      </c>
    </row>
    <row r="13" spans="1:28" s="1114" customFormat="1" ht="18" customHeight="1">
      <c r="A13" s="643"/>
      <c r="B13" s="643"/>
      <c r="C13" s="1126" t="s">
        <v>1849</v>
      </c>
      <c r="D13" s="448" t="s">
        <v>432</v>
      </c>
      <c r="E13" s="448" t="s">
        <v>432</v>
      </c>
      <c r="F13" s="448" t="s">
        <v>432</v>
      </c>
      <c r="G13" s="448" t="s">
        <v>432</v>
      </c>
      <c r="H13" s="448" t="s">
        <v>432</v>
      </c>
      <c r="I13" s="448" t="s">
        <v>432</v>
      </c>
      <c r="J13" s="448" t="s">
        <v>432</v>
      </c>
      <c r="K13" s="448" t="s">
        <v>432</v>
      </c>
      <c r="L13" s="448" t="s">
        <v>443</v>
      </c>
      <c r="M13" s="448" t="s">
        <v>443</v>
      </c>
      <c r="N13" s="448" t="s">
        <v>443</v>
      </c>
      <c r="O13" s="2484"/>
      <c r="P13" s="643"/>
      <c r="Q13" s="1798" t="s">
        <v>1905</v>
      </c>
      <c r="R13" s="448">
        <v>6</v>
      </c>
      <c r="S13" s="448" t="s">
        <v>432</v>
      </c>
      <c r="T13" s="448" t="s">
        <v>432</v>
      </c>
      <c r="U13" s="448" t="s">
        <v>432</v>
      </c>
      <c r="V13" s="448" t="s">
        <v>432</v>
      </c>
      <c r="W13" s="448" t="s">
        <v>432</v>
      </c>
      <c r="X13" s="448">
        <v>1</v>
      </c>
      <c r="Y13" s="448">
        <v>5</v>
      </c>
      <c r="Z13" s="448">
        <v>1380</v>
      </c>
      <c r="AA13" s="448">
        <v>54512</v>
      </c>
      <c r="AB13" s="448">
        <v>40684</v>
      </c>
    </row>
    <row r="14" spans="1:28" s="1114" customFormat="1" ht="18" customHeight="1">
      <c r="A14" s="643"/>
      <c r="B14" s="643"/>
      <c r="C14" s="354" t="s">
        <v>1904</v>
      </c>
      <c r="D14" s="448">
        <v>4</v>
      </c>
      <c r="E14" s="448" t="s">
        <v>432</v>
      </c>
      <c r="F14" s="448">
        <v>2</v>
      </c>
      <c r="G14" s="448">
        <v>2</v>
      </c>
      <c r="H14" s="448" t="s">
        <v>432</v>
      </c>
      <c r="I14" s="448" t="s">
        <v>432</v>
      </c>
      <c r="J14" s="448" t="s">
        <v>432</v>
      </c>
      <c r="K14" s="448" t="s">
        <v>432</v>
      </c>
      <c r="L14" s="448">
        <v>41</v>
      </c>
      <c r="M14" s="448">
        <v>1841</v>
      </c>
      <c r="N14" s="448" t="s">
        <v>443</v>
      </c>
      <c r="O14" s="2484"/>
      <c r="P14" s="643"/>
      <c r="Q14" s="1132" t="s">
        <v>1903</v>
      </c>
      <c r="R14" s="448">
        <v>3</v>
      </c>
      <c r="S14" s="448" t="s">
        <v>432</v>
      </c>
      <c r="T14" s="448">
        <v>1</v>
      </c>
      <c r="U14" s="448">
        <v>1</v>
      </c>
      <c r="V14" s="448" t="s">
        <v>432</v>
      </c>
      <c r="W14" s="448">
        <v>1</v>
      </c>
      <c r="X14" s="448" t="s">
        <v>432</v>
      </c>
      <c r="Y14" s="448" t="s">
        <v>432</v>
      </c>
      <c r="Z14" s="448">
        <v>54</v>
      </c>
      <c r="AA14" s="448">
        <v>1281</v>
      </c>
      <c r="AB14" s="448">
        <v>1141</v>
      </c>
    </row>
    <row r="15" spans="1:28" s="1115" customFormat="1" ht="18" customHeight="1">
      <c r="A15" s="323"/>
      <c r="B15" s="3457" t="s">
        <v>1902</v>
      </c>
      <c r="C15" s="3458"/>
      <c r="D15" s="1127">
        <v>66</v>
      </c>
      <c r="E15" s="1127">
        <v>45</v>
      </c>
      <c r="F15" s="1127">
        <v>17</v>
      </c>
      <c r="G15" s="1127">
        <v>3</v>
      </c>
      <c r="H15" s="1127" t="s">
        <v>432</v>
      </c>
      <c r="I15" s="1127" t="s">
        <v>432</v>
      </c>
      <c r="J15" s="1127">
        <v>1</v>
      </c>
      <c r="K15" s="1127" t="s">
        <v>432</v>
      </c>
      <c r="L15" s="1127">
        <v>325</v>
      </c>
      <c r="M15" s="1127">
        <v>6440</v>
      </c>
      <c r="N15" s="1127" t="s">
        <v>443</v>
      </c>
      <c r="O15" s="3029"/>
      <c r="P15" s="3454" t="s">
        <v>1901</v>
      </c>
      <c r="Q15" s="3455"/>
      <c r="R15" s="1127">
        <v>357</v>
      </c>
      <c r="S15" s="1127">
        <v>264</v>
      </c>
      <c r="T15" s="1127">
        <v>68</v>
      </c>
      <c r="U15" s="1127">
        <v>15</v>
      </c>
      <c r="V15" s="1127">
        <v>3</v>
      </c>
      <c r="W15" s="1127">
        <v>2</v>
      </c>
      <c r="X15" s="1127">
        <v>4</v>
      </c>
      <c r="Y15" s="1127" t="s">
        <v>432</v>
      </c>
      <c r="Z15" s="1127">
        <v>1655</v>
      </c>
      <c r="AA15" s="1127">
        <v>17960</v>
      </c>
      <c r="AB15" s="1127">
        <v>26949</v>
      </c>
    </row>
    <row r="16" spans="1:28" s="1114" customFormat="1" ht="18" customHeight="1">
      <c r="A16" s="643"/>
      <c r="B16" s="643"/>
      <c r="C16" s="1126" t="s">
        <v>1849</v>
      </c>
      <c r="D16" s="448" t="s">
        <v>432</v>
      </c>
      <c r="E16" s="448" t="s">
        <v>432</v>
      </c>
      <c r="F16" s="448" t="s">
        <v>432</v>
      </c>
      <c r="G16" s="448" t="s">
        <v>432</v>
      </c>
      <c r="H16" s="448" t="s">
        <v>432</v>
      </c>
      <c r="I16" s="448" t="s">
        <v>432</v>
      </c>
      <c r="J16" s="448" t="s">
        <v>432</v>
      </c>
      <c r="K16" s="448" t="s">
        <v>432</v>
      </c>
      <c r="L16" s="448" t="s">
        <v>443</v>
      </c>
      <c r="M16" s="448" t="s">
        <v>443</v>
      </c>
      <c r="N16" s="448" t="s">
        <v>443</v>
      </c>
      <c r="O16" s="2484"/>
      <c r="P16" s="643"/>
      <c r="Q16" s="1126" t="s">
        <v>1849</v>
      </c>
      <c r="R16" s="448">
        <v>1</v>
      </c>
      <c r="S16" s="448" t="s">
        <v>432</v>
      </c>
      <c r="T16" s="448">
        <v>1</v>
      </c>
      <c r="U16" s="448" t="s">
        <v>432</v>
      </c>
      <c r="V16" s="448" t="s">
        <v>432</v>
      </c>
      <c r="W16" s="448" t="s">
        <v>432</v>
      </c>
      <c r="X16" s="448" t="s">
        <v>432</v>
      </c>
      <c r="Y16" s="448" t="s">
        <v>432</v>
      </c>
      <c r="Z16" s="448">
        <v>9</v>
      </c>
      <c r="AA16" s="448" t="s">
        <v>443</v>
      </c>
      <c r="AB16" s="448" t="s">
        <v>443</v>
      </c>
    </row>
    <row r="17" spans="1:28" s="1114" customFormat="1" ht="18" customHeight="1">
      <c r="A17" s="643"/>
      <c r="B17" s="643"/>
      <c r="C17" s="1129" t="s">
        <v>1900</v>
      </c>
      <c r="D17" s="448">
        <v>10</v>
      </c>
      <c r="E17" s="448">
        <v>9</v>
      </c>
      <c r="F17" s="448">
        <v>1</v>
      </c>
      <c r="G17" s="448" t="s">
        <v>432</v>
      </c>
      <c r="H17" s="448" t="s">
        <v>432</v>
      </c>
      <c r="I17" s="448" t="s">
        <v>432</v>
      </c>
      <c r="J17" s="448" t="s">
        <v>432</v>
      </c>
      <c r="K17" s="448" t="s">
        <v>432</v>
      </c>
      <c r="L17" s="448">
        <v>20</v>
      </c>
      <c r="M17" s="448">
        <v>185</v>
      </c>
      <c r="N17" s="448" t="s">
        <v>443</v>
      </c>
      <c r="O17" s="2484"/>
      <c r="P17" s="643"/>
      <c r="Q17" s="1798" t="s">
        <v>1899</v>
      </c>
      <c r="R17" s="448">
        <v>38</v>
      </c>
      <c r="S17" s="448">
        <v>35</v>
      </c>
      <c r="T17" s="448">
        <v>2</v>
      </c>
      <c r="U17" s="448">
        <v>1</v>
      </c>
      <c r="V17" s="448" t="s">
        <v>432</v>
      </c>
      <c r="W17" s="448" t="s">
        <v>432</v>
      </c>
      <c r="X17" s="448" t="s">
        <v>432</v>
      </c>
      <c r="Y17" s="448" t="s">
        <v>432</v>
      </c>
      <c r="Z17" s="448">
        <v>106</v>
      </c>
      <c r="AA17" s="448">
        <v>653</v>
      </c>
      <c r="AB17" s="448">
        <v>1519</v>
      </c>
    </row>
    <row r="18" spans="1:28" s="1114" customFormat="1" ht="18" customHeight="1">
      <c r="A18" s="643"/>
      <c r="B18" s="643"/>
      <c r="C18" s="354" t="s">
        <v>1898</v>
      </c>
      <c r="D18" s="448">
        <v>27</v>
      </c>
      <c r="E18" s="448">
        <v>19</v>
      </c>
      <c r="F18" s="448">
        <v>8</v>
      </c>
      <c r="G18" s="448" t="s">
        <v>432</v>
      </c>
      <c r="H18" s="448" t="s">
        <v>432</v>
      </c>
      <c r="I18" s="448" t="s">
        <v>432</v>
      </c>
      <c r="J18" s="448" t="s">
        <v>432</v>
      </c>
      <c r="K18" s="448" t="s">
        <v>432</v>
      </c>
      <c r="L18" s="448">
        <v>94</v>
      </c>
      <c r="M18" s="448">
        <v>1196</v>
      </c>
      <c r="N18" s="448" t="s">
        <v>443</v>
      </c>
      <c r="O18" s="2484"/>
      <c r="P18" s="643"/>
      <c r="Q18" s="1798" t="s">
        <v>1897</v>
      </c>
      <c r="R18" s="448">
        <v>38</v>
      </c>
      <c r="S18" s="448">
        <v>25</v>
      </c>
      <c r="T18" s="448">
        <v>12</v>
      </c>
      <c r="U18" s="448" t="s">
        <v>432</v>
      </c>
      <c r="V18" s="448">
        <v>1</v>
      </c>
      <c r="W18" s="448" t="s">
        <v>432</v>
      </c>
      <c r="X18" s="448" t="s">
        <v>432</v>
      </c>
      <c r="Y18" s="448" t="s">
        <v>432</v>
      </c>
      <c r="Z18" s="448">
        <v>171</v>
      </c>
      <c r="AA18" s="448">
        <v>2658</v>
      </c>
      <c r="AB18" s="448">
        <v>5235</v>
      </c>
    </row>
    <row r="19" spans="1:28" s="1114" customFormat="1" ht="18" customHeight="1">
      <c r="A19" s="643"/>
      <c r="B19" s="643"/>
      <c r="C19" s="354" t="s">
        <v>1896</v>
      </c>
      <c r="D19" s="448">
        <v>29</v>
      </c>
      <c r="E19" s="448">
        <v>17</v>
      </c>
      <c r="F19" s="448">
        <v>8</v>
      </c>
      <c r="G19" s="448">
        <v>3</v>
      </c>
      <c r="H19" s="448" t="s">
        <v>432</v>
      </c>
      <c r="I19" s="448" t="s">
        <v>432</v>
      </c>
      <c r="J19" s="448">
        <v>1</v>
      </c>
      <c r="K19" s="448" t="s">
        <v>432</v>
      </c>
      <c r="L19" s="448">
        <v>211</v>
      </c>
      <c r="M19" s="448">
        <v>5060</v>
      </c>
      <c r="N19" s="448" t="s">
        <v>443</v>
      </c>
      <c r="O19" s="2484"/>
      <c r="P19" s="643"/>
      <c r="Q19" s="1798" t="s">
        <v>1895</v>
      </c>
      <c r="R19" s="448">
        <v>160</v>
      </c>
      <c r="S19" s="448">
        <v>124</v>
      </c>
      <c r="T19" s="448">
        <v>28</v>
      </c>
      <c r="U19" s="448">
        <v>3</v>
      </c>
      <c r="V19" s="448">
        <v>2</v>
      </c>
      <c r="W19" s="448">
        <v>1</v>
      </c>
      <c r="X19" s="448">
        <v>1</v>
      </c>
      <c r="Y19" s="448" t="s">
        <v>432</v>
      </c>
      <c r="Z19" s="448">
        <v>644</v>
      </c>
      <c r="AA19" s="448">
        <v>7410</v>
      </c>
      <c r="AB19" s="448">
        <v>9287</v>
      </c>
    </row>
    <row r="20" spans="1:28" s="1115" customFormat="1" ht="18" customHeight="1">
      <c r="A20" s="323"/>
      <c r="B20" s="3457" t="s">
        <v>1894</v>
      </c>
      <c r="C20" s="3458"/>
      <c r="D20" s="1127">
        <v>135</v>
      </c>
      <c r="E20" s="1127">
        <v>73</v>
      </c>
      <c r="F20" s="1127">
        <v>36</v>
      </c>
      <c r="G20" s="1127">
        <v>15</v>
      </c>
      <c r="H20" s="1127">
        <v>5</v>
      </c>
      <c r="I20" s="1127">
        <v>4</v>
      </c>
      <c r="J20" s="1127" t="s">
        <v>432</v>
      </c>
      <c r="K20" s="1127">
        <v>1</v>
      </c>
      <c r="L20" s="1127">
        <v>1121</v>
      </c>
      <c r="M20" s="1127">
        <v>55541</v>
      </c>
      <c r="N20" s="1127" t="s">
        <v>443</v>
      </c>
      <c r="O20" s="2484"/>
      <c r="P20" s="643"/>
      <c r="Q20" s="1798" t="s">
        <v>1893</v>
      </c>
      <c r="R20" s="448">
        <v>33</v>
      </c>
      <c r="S20" s="448">
        <v>27</v>
      </c>
      <c r="T20" s="448">
        <v>5</v>
      </c>
      <c r="U20" s="448">
        <v>1</v>
      </c>
      <c r="V20" s="448" t="s">
        <v>432</v>
      </c>
      <c r="W20" s="448" t="s">
        <v>432</v>
      </c>
      <c r="X20" s="448" t="s">
        <v>432</v>
      </c>
      <c r="Y20" s="448" t="s">
        <v>432</v>
      </c>
      <c r="Z20" s="448">
        <v>102</v>
      </c>
      <c r="AA20" s="448">
        <v>1325</v>
      </c>
      <c r="AB20" s="448">
        <v>1142</v>
      </c>
    </row>
    <row r="21" spans="1:28" s="1114" customFormat="1" ht="18" customHeight="1">
      <c r="A21" s="643"/>
      <c r="B21" s="643"/>
      <c r="C21" s="1126" t="s">
        <v>1849</v>
      </c>
      <c r="D21" s="448">
        <v>3</v>
      </c>
      <c r="E21" s="448">
        <v>2</v>
      </c>
      <c r="F21" s="448">
        <v>1</v>
      </c>
      <c r="G21" s="448" t="s">
        <v>432</v>
      </c>
      <c r="H21" s="448" t="s">
        <v>432</v>
      </c>
      <c r="I21" s="448" t="s">
        <v>432</v>
      </c>
      <c r="J21" s="448" t="s">
        <v>432</v>
      </c>
      <c r="K21" s="448" t="s">
        <v>432</v>
      </c>
      <c r="L21" s="448">
        <v>10</v>
      </c>
      <c r="M21" s="448" t="s">
        <v>443</v>
      </c>
      <c r="N21" s="448" t="s">
        <v>443</v>
      </c>
      <c r="O21" s="2484"/>
      <c r="P21" s="643"/>
      <c r="Q21" s="1131" t="s">
        <v>1892</v>
      </c>
      <c r="R21" s="448">
        <v>87</v>
      </c>
      <c r="S21" s="448">
        <v>53</v>
      </c>
      <c r="T21" s="448">
        <v>20</v>
      </c>
      <c r="U21" s="448">
        <v>10</v>
      </c>
      <c r="V21" s="448" t="s">
        <v>432</v>
      </c>
      <c r="W21" s="448">
        <v>1</v>
      </c>
      <c r="X21" s="448">
        <v>3</v>
      </c>
      <c r="Y21" s="448" t="s">
        <v>432</v>
      </c>
      <c r="Z21" s="448">
        <v>623</v>
      </c>
      <c r="AA21" s="448">
        <v>5915</v>
      </c>
      <c r="AB21" s="448">
        <v>9766</v>
      </c>
    </row>
    <row r="22" spans="1:28" s="1114" customFormat="1" ht="18" customHeight="1">
      <c r="A22" s="643"/>
      <c r="B22" s="643"/>
      <c r="C22" s="354" t="s">
        <v>1891</v>
      </c>
      <c r="D22" s="448">
        <v>50</v>
      </c>
      <c r="E22" s="448">
        <v>30</v>
      </c>
      <c r="F22" s="448">
        <v>13</v>
      </c>
      <c r="G22" s="448">
        <v>6</v>
      </c>
      <c r="H22" s="448">
        <v>1</v>
      </c>
      <c r="I22" s="448" t="s">
        <v>432</v>
      </c>
      <c r="J22" s="448" t="s">
        <v>432</v>
      </c>
      <c r="K22" s="448" t="s">
        <v>432</v>
      </c>
      <c r="L22" s="448">
        <v>265</v>
      </c>
      <c r="M22" s="448">
        <v>9872</v>
      </c>
      <c r="N22" s="448" t="s">
        <v>443</v>
      </c>
      <c r="O22" s="3029"/>
      <c r="P22" s="3452" t="s">
        <v>1890</v>
      </c>
      <c r="Q22" s="3453"/>
      <c r="R22" s="1127">
        <v>990</v>
      </c>
      <c r="S22" s="1127">
        <v>553</v>
      </c>
      <c r="T22" s="1127">
        <v>145</v>
      </c>
      <c r="U22" s="1127">
        <v>168</v>
      </c>
      <c r="V22" s="1127">
        <v>73</v>
      </c>
      <c r="W22" s="1127">
        <v>21</v>
      </c>
      <c r="X22" s="1127">
        <v>21</v>
      </c>
      <c r="Y22" s="1127">
        <v>8</v>
      </c>
      <c r="Z22" s="1127">
        <v>9844</v>
      </c>
      <c r="AA22" s="1127">
        <v>132053</v>
      </c>
      <c r="AB22" s="1127">
        <v>87188</v>
      </c>
    </row>
    <row r="23" spans="1:28" s="1114" customFormat="1" ht="18" customHeight="1">
      <c r="A23" s="643"/>
      <c r="B23" s="643"/>
      <c r="C23" s="354" t="s">
        <v>1889</v>
      </c>
      <c r="D23" s="448">
        <v>82</v>
      </c>
      <c r="E23" s="448">
        <v>41</v>
      </c>
      <c r="F23" s="448">
        <v>22</v>
      </c>
      <c r="G23" s="448">
        <v>9</v>
      </c>
      <c r="H23" s="448">
        <v>4</v>
      </c>
      <c r="I23" s="448">
        <v>4</v>
      </c>
      <c r="J23" s="448" t="s">
        <v>432</v>
      </c>
      <c r="K23" s="448">
        <v>1</v>
      </c>
      <c r="L23" s="448">
        <v>846</v>
      </c>
      <c r="M23" s="448">
        <v>45669</v>
      </c>
      <c r="N23" s="448" t="s">
        <v>443</v>
      </c>
      <c r="O23" s="2484"/>
      <c r="P23" s="643"/>
      <c r="Q23" s="1126" t="s">
        <v>1849</v>
      </c>
      <c r="R23" s="448">
        <v>4</v>
      </c>
      <c r="S23" s="448">
        <v>2</v>
      </c>
      <c r="T23" s="448" t="s">
        <v>432</v>
      </c>
      <c r="U23" s="448" t="s">
        <v>432</v>
      </c>
      <c r="V23" s="448" t="s">
        <v>432</v>
      </c>
      <c r="W23" s="448" t="s">
        <v>432</v>
      </c>
      <c r="X23" s="448">
        <v>2</v>
      </c>
      <c r="Y23" s="448" t="s">
        <v>432</v>
      </c>
      <c r="Z23" s="448">
        <v>115</v>
      </c>
      <c r="AA23" s="448" t="s">
        <v>443</v>
      </c>
      <c r="AB23" s="448" t="s">
        <v>443</v>
      </c>
    </row>
    <row r="24" spans="1:28" s="1115" customFormat="1" ht="18" customHeight="1">
      <c r="A24" s="323"/>
      <c r="B24" s="3466" t="s">
        <v>1888</v>
      </c>
      <c r="C24" s="3467"/>
      <c r="D24" s="1127">
        <v>264</v>
      </c>
      <c r="E24" s="1127">
        <v>147</v>
      </c>
      <c r="F24" s="1127">
        <v>66</v>
      </c>
      <c r="G24" s="1127">
        <v>39</v>
      </c>
      <c r="H24" s="1127">
        <v>8</v>
      </c>
      <c r="I24" s="1127">
        <v>4</v>
      </c>
      <c r="J24" s="1127" t="s">
        <v>432</v>
      </c>
      <c r="K24" s="1127" t="s">
        <v>432</v>
      </c>
      <c r="L24" s="1127">
        <v>1667</v>
      </c>
      <c r="M24" s="1127">
        <v>61292</v>
      </c>
      <c r="N24" s="1127" t="s">
        <v>443</v>
      </c>
      <c r="O24" s="2484"/>
      <c r="P24" s="643"/>
      <c r="Q24" s="1798" t="s">
        <v>1887</v>
      </c>
      <c r="R24" s="448">
        <v>72</v>
      </c>
      <c r="S24" s="448">
        <v>10</v>
      </c>
      <c r="T24" s="448">
        <v>16</v>
      </c>
      <c r="U24" s="448">
        <v>6</v>
      </c>
      <c r="V24" s="448">
        <v>6</v>
      </c>
      <c r="W24" s="448">
        <v>10</v>
      </c>
      <c r="X24" s="448">
        <v>15</v>
      </c>
      <c r="Y24" s="448">
        <v>9</v>
      </c>
      <c r="Z24" s="448">
        <v>3155</v>
      </c>
      <c r="AA24" s="448">
        <v>72699</v>
      </c>
      <c r="AB24" s="448">
        <v>54666</v>
      </c>
    </row>
    <row r="25" spans="1:28" s="1114" customFormat="1" ht="18" customHeight="1">
      <c r="A25" s="643"/>
      <c r="B25" s="643"/>
      <c r="C25" s="1126" t="s">
        <v>1849</v>
      </c>
      <c r="D25" s="448">
        <v>7</v>
      </c>
      <c r="E25" s="448">
        <v>5</v>
      </c>
      <c r="F25" s="448">
        <v>2</v>
      </c>
      <c r="G25" s="448" t="s">
        <v>432</v>
      </c>
      <c r="H25" s="448" t="s">
        <v>432</v>
      </c>
      <c r="I25" s="448" t="s">
        <v>432</v>
      </c>
      <c r="J25" s="448" t="s">
        <v>432</v>
      </c>
      <c r="K25" s="448" t="s">
        <v>432</v>
      </c>
      <c r="L25" s="448">
        <v>23</v>
      </c>
      <c r="M25" s="448" t="s">
        <v>443</v>
      </c>
      <c r="N25" s="448" t="s">
        <v>443</v>
      </c>
      <c r="O25" s="2484"/>
      <c r="P25" s="643"/>
      <c r="Q25" s="1798" t="s">
        <v>1886</v>
      </c>
      <c r="R25" s="448">
        <v>76</v>
      </c>
      <c r="S25" s="448">
        <v>58</v>
      </c>
      <c r="T25" s="448">
        <v>12</v>
      </c>
      <c r="U25" s="448">
        <v>5</v>
      </c>
      <c r="V25" s="448">
        <v>1</v>
      </c>
      <c r="W25" s="448" t="s">
        <v>432</v>
      </c>
      <c r="X25" s="448" t="s">
        <v>432</v>
      </c>
      <c r="Y25" s="448" t="s">
        <v>432</v>
      </c>
      <c r="Z25" s="448">
        <v>322</v>
      </c>
      <c r="AA25" s="448">
        <v>3747</v>
      </c>
      <c r="AB25" s="448">
        <v>2546</v>
      </c>
    </row>
    <row r="26" spans="1:28" s="1114" customFormat="1" ht="18" customHeight="1">
      <c r="A26" s="643"/>
      <c r="B26" s="643"/>
      <c r="C26" s="354" t="s">
        <v>1885</v>
      </c>
      <c r="D26" s="448">
        <v>72</v>
      </c>
      <c r="E26" s="448">
        <v>36</v>
      </c>
      <c r="F26" s="448">
        <v>20</v>
      </c>
      <c r="G26" s="448">
        <v>12</v>
      </c>
      <c r="H26" s="448">
        <v>2</v>
      </c>
      <c r="I26" s="448">
        <v>2</v>
      </c>
      <c r="J26" s="448" t="s">
        <v>432</v>
      </c>
      <c r="K26" s="448" t="s">
        <v>432</v>
      </c>
      <c r="L26" s="448">
        <v>494</v>
      </c>
      <c r="M26" s="448">
        <v>16607</v>
      </c>
      <c r="N26" s="448" t="s">
        <v>443</v>
      </c>
      <c r="O26" s="2484"/>
      <c r="P26" s="643"/>
      <c r="Q26" s="1798" t="s">
        <v>1884</v>
      </c>
      <c r="R26" s="448">
        <v>57</v>
      </c>
      <c r="S26" s="448">
        <v>43</v>
      </c>
      <c r="T26" s="448">
        <v>10</v>
      </c>
      <c r="U26" s="448">
        <v>4</v>
      </c>
      <c r="V26" s="448" t="s">
        <v>432</v>
      </c>
      <c r="W26" s="448" t="s">
        <v>432</v>
      </c>
      <c r="X26" s="448" t="s">
        <v>432</v>
      </c>
      <c r="Y26" s="448" t="s">
        <v>432</v>
      </c>
      <c r="Z26" s="448">
        <v>219</v>
      </c>
      <c r="AA26" s="448">
        <v>2111</v>
      </c>
      <c r="AB26" s="448">
        <v>1004</v>
      </c>
    </row>
    <row r="27" spans="1:28" s="1114" customFormat="1" ht="18" customHeight="1">
      <c r="A27" s="643"/>
      <c r="B27" s="643"/>
      <c r="C27" s="354" t="s">
        <v>1883</v>
      </c>
      <c r="D27" s="448">
        <v>71</v>
      </c>
      <c r="E27" s="448">
        <v>40</v>
      </c>
      <c r="F27" s="448">
        <v>18</v>
      </c>
      <c r="G27" s="448">
        <v>10</v>
      </c>
      <c r="H27" s="448">
        <v>2</v>
      </c>
      <c r="I27" s="448">
        <v>1</v>
      </c>
      <c r="J27" s="448" t="s">
        <v>432</v>
      </c>
      <c r="K27" s="448" t="s">
        <v>432</v>
      </c>
      <c r="L27" s="448">
        <v>460</v>
      </c>
      <c r="M27" s="448">
        <v>14900</v>
      </c>
      <c r="N27" s="448" t="s">
        <v>443</v>
      </c>
      <c r="O27" s="2484"/>
      <c r="P27" s="643"/>
      <c r="Q27" s="1798" t="s">
        <v>1882</v>
      </c>
      <c r="R27" s="448">
        <v>49</v>
      </c>
      <c r="S27" s="448">
        <v>40</v>
      </c>
      <c r="T27" s="448">
        <v>7</v>
      </c>
      <c r="U27" s="448">
        <v>1</v>
      </c>
      <c r="V27" s="448">
        <v>1</v>
      </c>
      <c r="W27" s="448" t="s">
        <v>432</v>
      </c>
      <c r="X27" s="448" t="s">
        <v>432</v>
      </c>
      <c r="Y27" s="448" t="s">
        <v>432</v>
      </c>
      <c r="Z27" s="448">
        <v>188</v>
      </c>
      <c r="AA27" s="448">
        <v>1932</v>
      </c>
      <c r="AB27" s="448">
        <v>734</v>
      </c>
    </row>
    <row r="28" spans="1:28" s="1114" customFormat="1" ht="18" customHeight="1">
      <c r="A28" s="643"/>
      <c r="B28" s="643"/>
      <c r="C28" s="354" t="s">
        <v>1881</v>
      </c>
      <c r="D28" s="448">
        <v>13</v>
      </c>
      <c r="E28" s="448">
        <v>6</v>
      </c>
      <c r="F28" s="448">
        <v>2</v>
      </c>
      <c r="G28" s="448">
        <v>4</v>
      </c>
      <c r="H28" s="448">
        <v>1</v>
      </c>
      <c r="I28" s="448" t="s">
        <v>432</v>
      </c>
      <c r="J28" s="448" t="s">
        <v>432</v>
      </c>
      <c r="K28" s="448" t="s">
        <v>432</v>
      </c>
      <c r="L28" s="448">
        <v>104</v>
      </c>
      <c r="M28" s="448">
        <v>2203</v>
      </c>
      <c r="N28" s="448" t="s">
        <v>443</v>
      </c>
      <c r="O28" s="2484"/>
      <c r="P28" s="643"/>
      <c r="Q28" s="1798" t="s">
        <v>1880</v>
      </c>
      <c r="R28" s="448">
        <v>69</v>
      </c>
      <c r="S28" s="448">
        <v>60</v>
      </c>
      <c r="T28" s="448">
        <v>5</v>
      </c>
      <c r="U28" s="448">
        <v>4</v>
      </c>
      <c r="V28" s="448" t="s">
        <v>432</v>
      </c>
      <c r="W28" s="448" t="s">
        <v>432</v>
      </c>
      <c r="X28" s="448" t="s">
        <v>432</v>
      </c>
      <c r="Y28" s="448" t="s">
        <v>432</v>
      </c>
      <c r="Z28" s="448">
        <v>217</v>
      </c>
      <c r="AA28" s="448">
        <v>3814</v>
      </c>
      <c r="AB28" s="448">
        <v>2281</v>
      </c>
    </row>
    <row r="29" spans="1:28" s="1114" customFormat="1" ht="18" customHeight="1">
      <c r="A29" s="643"/>
      <c r="B29" s="643"/>
      <c r="C29" s="354" t="s">
        <v>1879</v>
      </c>
      <c r="D29" s="448">
        <v>35</v>
      </c>
      <c r="E29" s="448">
        <v>19</v>
      </c>
      <c r="F29" s="448">
        <v>9</v>
      </c>
      <c r="G29" s="448">
        <v>5</v>
      </c>
      <c r="H29" s="448">
        <v>1</v>
      </c>
      <c r="I29" s="448">
        <v>1</v>
      </c>
      <c r="J29" s="448" t="s">
        <v>432</v>
      </c>
      <c r="K29" s="448" t="s">
        <v>432</v>
      </c>
      <c r="L29" s="448">
        <v>229</v>
      </c>
      <c r="M29" s="448">
        <v>15397</v>
      </c>
      <c r="N29" s="448" t="s">
        <v>443</v>
      </c>
      <c r="O29" s="2484"/>
      <c r="P29" s="643"/>
      <c r="Q29" s="1798" t="s">
        <v>1878</v>
      </c>
      <c r="R29" s="448">
        <v>204</v>
      </c>
      <c r="S29" s="448">
        <v>121</v>
      </c>
      <c r="T29" s="448">
        <v>35</v>
      </c>
      <c r="U29" s="448">
        <v>37</v>
      </c>
      <c r="V29" s="448">
        <v>8</v>
      </c>
      <c r="W29" s="448">
        <v>2</v>
      </c>
      <c r="X29" s="448">
        <v>1</v>
      </c>
      <c r="Y29" s="448" t="s">
        <v>432</v>
      </c>
      <c r="Z29" s="448">
        <v>1367</v>
      </c>
      <c r="AA29" s="448">
        <v>6620</v>
      </c>
      <c r="AB29" s="448">
        <v>4338</v>
      </c>
    </row>
    <row r="30" spans="1:28" s="1114" customFormat="1" ht="18" customHeight="1">
      <c r="A30" s="643"/>
      <c r="B30" s="643"/>
      <c r="C30" s="354" t="s">
        <v>1877</v>
      </c>
      <c r="D30" s="448">
        <v>20</v>
      </c>
      <c r="E30" s="448">
        <v>14</v>
      </c>
      <c r="F30" s="448">
        <v>3</v>
      </c>
      <c r="G30" s="448">
        <v>3</v>
      </c>
      <c r="H30" s="448" t="s">
        <v>432</v>
      </c>
      <c r="I30" s="448" t="s">
        <v>432</v>
      </c>
      <c r="J30" s="448" t="s">
        <v>432</v>
      </c>
      <c r="K30" s="448" t="s">
        <v>432</v>
      </c>
      <c r="L30" s="448">
        <v>98</v>
      </c>
      <c r="M30" s="448">
        <v>5784</v>
      </c>
      <c r="N30" s="448" t="s">
        <v>443</v>
      </c>
      <c r="O30" s="2484"/>
      <c r="P30" s="643"/>
      <c r="Q30" s="1798" t="s">
        <v>1876</v>
      </c>
      <c r="R30" s="448">
        <v>459</v>
      </c>
      <c r="S30" s="448">
        <v>219</v>
      </c>
      <c r="T30" s="448">
        <v>60</v>
      </c>
      <c r="U30" s="448">
        <v>111</v>
      </c>
      <c r="V30" s="448">
        <v>57</v>
      </c>
      <c r="W30" s="448">
        <v>9</v>
      </c>
      <c r="X30" s="448">
        <v>3</v>
      </c>
      <c r="Y30" s="448" t="s">
        <v>432</v>
      </c>
      <c r="Z30" s="448">
        <v>4261</v>
      </c>
      <c r="AA30" s="448">
        <v>41130</v>
      </c>
      <c r="AB30" s="448">
        <v>21619</v>
      </c>
    </row>
    <row r="31" spans="1:28" s="1114" customFormat="1" ht="18" customHeight="1">
      <c r="A31" s="643"/>
      <c r="B31" s="643"/>
      <c r="C31" s="354" t="s">
        <v>1875</v>
      </c>
      <c r="D31" s="448">
        <v>46</v>
      </c>
      <c r="E31" s="448">
        <v>27</v>
      </c>
      <c r="F31" s="448">
        <v>12</v>
      </c>
      <c r="G31" s="448">
        <v>5</v>
      </c>
      <c r="H31" s="448">
        <v>2</v>
      </c>
      <c r="I31" s="448" t="s">
        <v>432</v>
      </c>
      <c r="J31" s="448" t="s">
        <v>432</v>
      </c>
      <c r="K31" s="448" t="s">
        <v>432</v>
      </c>
      <c r="L31" s="448">
        <v>259</v>
      </c>
      <c r="M31" s="448">
        <v>6401</v>
      </c>
      <c r="N31" s="448" t="s">
        <v>443</v>
      </c>
      <c r="O31" s="3029"/>
      <c r="P31" s="3452" t="s">
        <v>1874</v>
      </c>
      <c r="Q31" s="3453"/>
      <c r="R31" s="1127">
        <v>302</v>
      </c>
      <c r="S31" s="1127">
        <v>188</v>
      </c>
      <c r="T31" s="1127">
        <v>63</v>
      </c>
      <c r="U31" s="1127">
        <v>35</v>
      </c>
      <c r="V31" s="1127">
        <v>8</v>
      </c>
      <c r="W31" s="1127">
        <v>7</v>
      </c>
      <c r="X31" s="1127" t="s">
        <v>432</v>
      </c>
      <c r="Y31" s="1127">
        <v>1</v>
      </c>
      <c r="Z31" s="1127">
        <v>1949</v>
      </c>
      <c r="AA31" s="1127">
        <v>55314</v>
      </c>
      <c r="AB31" s="1127">
        <v>21120</v>
      </c>
    </row>
    <row r="32" spans="1:28" s="1115" customFormat="1" ht="18" customHeight="1">
      <c r="A32" s="323"/>
      <c r="B32" s="3457" t="s">
        <v>1873</v>
      </c>
      <c r="C32" s="3458"/>
      <c r="D32" s="1127">
        <v>225</v>
      </c>
      <c r="E32" s="1127">
        <v>126</v>
      </c>
      <c r="F32" s="1127">
        <v>58</v>
      </c>
      <c r="G32" s="1127">
        <v>29</v>
      </c>
      <c r="H32" s="1127">
        <v>5</v>
      </c>
      <c r="I32" s="1127">
        <v>4</v>
      </c>
      <c r="J32" s="1127">
        <v>2</v>
      </c>
      <c r="K32" s="1127" t="s">
        <v>432</v>
      </c>
      <c r="L32" s="1127">
        <v>1418</v>
      </c>
      <c r="M32" s="1127">
        <v>62157</v>
      </c>
      <c r="N32" s="1127" t="s">
        <v>443</v>
      </c>
      <c r="O32" s="2484"/>
      <c r="P32" s="643"/>
      <c r="Q32" s="1126" t="s">
        <v>1849</v>
      </c>
      <c r="R32" s="448">
        <v>2</v>
      </c>
      <c r="S32" s="448">
        <v>2</v>
      </c>
      <c r="T32" s="448" t="s">
        <v>432</v>
      </c>
      <c r="U32" s="448" t="s">
        <v>432</v>
      </c>
      <c r="V32" s="448" t="s">
        <v>432</v>
      </c>
      <c r="W32" s="448" t="s">
        <v>432</v>
      </c>
      <c r="X32" s="448" t="s">
        <v>432</v>
      </c>
      <c r="Y32" s="448" t="s">
        <v>432</v>
      </c>
      <c r="Z32" s="448">
        <v>5</v>
      </c>
      <c r="AA32" s="448" t="s">
        <v>443</v>
      </c>
      <c r="AB32" s="448" t="s">
        <v>443</v>
      </c>
    </row>
    <row r="33" spans="1:28" s="1114" customFormat="1" ht="18" customHeight="1">
      <c r="A33" s="643"/>
      <c r="B33" s="643"/>
      <c r="C33" s="1126" t="s">
        <v>1849</v>
      </c>
      <c r="D33" s="448">
        <v>1</v>
      </c>
      <c r="E33" s="448" t="s">
        <v>432</v>
      </c>
      <c r="F33" s="448" t="s">
        <v>432</v>
      </c>
      <c r="G33" s="448">
        <v>1</v>
      </c>
      <c r="H33" s="448" t="s">
        <v>432</v>
      </c>
      <c r="I33" s="448" t="s">
        <v>432</v>
      </c>
      <c r="J33" s="448" t="s">
        <v>432</v>
      </c>
      <c r="K33" s="448" t="s">
        <v>432</v>
      </c>
      <c r="L33" s="448">
        <v>10</v>
      </c>
      <c r="M33" s="448" t="s">
        <v>443</v>
      </c>
      <c r="N33" s="448" t="s">
        <v>443</v>
      </c>
      <c r="O33" s="2484"/>
      <c r="P33" s="643"/>
      <c r="Q33" s="1798" t="s">
        <v>1872</v>
      </c>
      <c r="R33" s="448">
        <v>141</v>
      </c>
      <c r="S33" s="448">
        <v>69</v>
      </c>
      <c r="T33" s="448">
        <v>37</v>
      </c>
      <c r="U33" s="448">
        <v>28</v>
      </c>
      <c r="V33" s="448">
        <v>3</v>
      </c>
      <c r="W33" s="448">
        <v>4</v>
      </c>
      <c r="X33" s="448" t="s">
        <v>432</v>
      </c>
      <c r="Y33" s="448" t="s">
        <v>432</v>
      </c>
      <c r="Z33" s="448">
        <v>1012</v>
      </c>
      <c r="AA33" s="448">
        <v>36291</v>
      </c>
      <c r="AB33" s="448">
        <v>4376</v>
      </c>
    </row>
    <row r="34" spans="1:28" s="1114" customFormat="1" ht="18" customHeight="1">
      <c r="A34" s="643"/>
      <c r="B34" s="643"/>
      <c r="C34" s="354" t="s">
        <v>1871</v>
      </c>
      <c r="D34" s="448">
        <v>82</v>
      </c>
      <c r="E34" s="448">
        <v>49</v>
      </c>
      <c r="F34" s="448">
        <v>20</v>
      </c>
      <c r="G34" s="448">
        <v>12</v>
      </c>
      <c r="H34" s="448" t="s">
        <v>432</v>
      </c>
      <c r="I34" s="448">
        <v>1</v>
      </c>
      <c r="J34" s="448" t="s">
        <v>432</v>
      </c>
      <c r="K34" s="448" t="s">
        <v>432</v>
      </c>
      <c r="L34" s="448">
        <v>437</v>
      </c>
      <c r="M34" s="448">
        <v>16540</v>
      </c>
      <c r="N34" s="448" t="s">
        <v>443</v>
      </c>
      <c r="O34" s="2484"/>
      <c r="P34" s="643"/>
      <c r="Q34" s="1798" t="s">
        <v>1870</v>
      </c>
      <c r="R34" s="448">
        <v>56</v>
      </c>
      <c r="S34" s="448">
        <v>51</v>
      </c>
      <c r="T34" s="448">
        <v>5</v>
      </c>
      <c r="U34" s="448" t="s">
        <v>432</v>
      </c>
      <c r="V34" s="448" t="s">
        <v>432</v>
      </c>
      <c r="W34" s="448" t="s">
        <v>432</v>
      </c>
      <c r="X34" s="448" t="s">
        <v>432</v>
      </c>
      <c r="Y34" s="448" t="s">
        <v>432</v>
      </c>
      <c r="Z34" s="448">
        <v>135</v>
      </c>
      <c r="AA34" s="448">
        <v>1328</v>
      </c>
      <c r="AB34" s="448">
        <v>3032</v>
      </c>
    </row>
    <row r="35" spans="1:28" s="1114" customFormat="1" ht="18" customHeight="1">
      <c r="A35" s="643"/>
      <c r="B35" s="643"/>
      <c r="C35" s="354" t="s">
        <v>1869</v>
      </c>
      <c r="D35" s="448">
        <v>59</v>
      </c>
      <c r="E35" s="448">
        <v>27</v>
      </c>
      <c r="F35" s="448">
        <v>19</v>
      </c>
      <c r="G35" s="448">
        <v>8</v>
      </c>
      <c r="H35" s="448">
        <v>3</v>
      </c>
      <c r="I35" s="448">
        <v>1</v>
      </c>
      <c r="J35" s="448">
        <v>1</v>
      </c>
      <c r="K35" s="448" t="s">
        <v>432</v>
      </c>
      <c r="L35" s="448">
        <v>466</v>
      </c>
      <c r="M35" s="448">
        <v>30056</v>
      </c>
      <c r="N35" s="448" t="s">
        <v>443</v>
      </c>
      <c r="O35" s="2484"/>
      <c r="P35" s="643"/>
      <c r="Q35" s="1129" t="s">
        <v>1868</v>
      </c>
      <c r="R35" s="448">
        <v>103</v>
      </c>
      <c r="S35" s="448">
        <v>66</v>
      </c>
      <c r="T35" s="448">
        <v>21</v>
      </c>
      <c r="U35" s="448">
        <v>7</v>
      </c>
      <c r="V35" s="448">
        <v>5</v>
      </c>
      <c r="W35" s="448">
        <v>3</v>
      </c>
      <c r="X35" s="448" t="s">
        <v>432</v>
      </c>
      <c r="Y35" s="448">
        <v>1</v>
      </c>
      <c r="Z35" s="448">
        <v>797</v>
      </c>
      <c r="AA35" s="448">
        <v>17695</v>
      </c>
      <c r="AB35" s="448">
        <v>13712</v>
      </c>
    </row>
    <row r="36" spans="1:28" s="1114" customFormat="1" ht="18" customHeight="1">
      <c r="A36" s="643"/>
      <c r="B36" s="643"/>
      <c r="C36" s="354" t="s">
        <v>1867</v>
      </c>
      <c r="D36" s="448">
        <v>58</v>
      </c>
      <c r="E36" s="448">
        <v>34</v>
      </c>
      <c r="F36" s="448">
        <v>14</v>
      </c>
      <c r="G36" s="448">
        <v>5</v>
      </c>
      <c r="H36" s="448">
        <v>1</v>
      </c>
      <c r="I36" s="448">
        <v>2</v>
      </c>
      <c r="J36" s="448">
        <v>1</v>
      </c>
      <c r="K36" s="448" t="s">
        <v>432</v>
      </c>
      <c r="L36" s="448">
        <v>391</v>
      </c>
      <c r="M36" s="448">
        <v>12225</v>
      </c>
      <c r="N36" s="448" t="s">
        <v>443</v>
      </c>
      <c r="O36" s="3029"/>
      <c r="P36" s="3452" t="s">
        <v>1866</v>
      </c>
      <c r="Q36" s="3453"/>
      <c r="R36" s="1127">
        <v>1010</v>
      </c>
      <c r="S36" s="1127">
        <v>665</v>
      </c>
      <c r="T36" s="1127">
        <v>200</v>
      </c>
      <c r="U36" s="1127">
        <v>111</v>
      </c>
      <c r="V36" s="1127">
        <v>18</v>
      </c>
      <c r="W36" s="1127">
        <v>11</v>
      </c>
      <c r="X36" s="1127">
        <v>3</v>
      </c>
      <c r="Y36" s="1127">
        <v>1</v>
      </c>
      <c r="Z36" s="1127">
        <v>5384</v>
      </c>
      <c r="AA36" s="1127">
        <v>78839</v>
      </c>
      <c r="AB36" s="1127">
        <v>64088</v>
      </c>
    </row>
    <row r="37" spans="1:28" s="1114" customFormat="1" ht="18" customHeight="1">
      <c r="A37" s="643"/>
      <c r="B37" s="643"/>
      <c r="C37" s="354" t="s">
        <v>1865</v>
      </c>
      <c r="D37" s="448">
        <v>25</v>
      </c>
      <c r="E37" s="448">
        <v>16</v>
      </c>
      <c r="F37" s="448">
        <v>5</v>
      </c>
      <c r="G37" s="448">
        <v>3</v>
      </c>
      <c r="H37" s="448">
        <v>1</v>
      </c>
      <c r="I37" s="448" t="s">
        <v>432</v>
      </c>
      <c r="J37" s="448" t="s">
        <v>432</v>
      </c>
      <c r="K37" s="448" t="s">
        <v>432</v>
      </c>
      <c r="L37" s="448">
        <v>114</v>
      </c>
      <c r="M37" s="448">
        <v>3335</v>
      </c>
      <c r="N37" s="448" t="s">
        <v>443</v>
      </c>
      <c r="O37" s="2484"/>
      <c r="P37" s="643"/>
      <c r="Q37" s="1126" t="s">
        <v>1849</v>
      </c>
      <c r="R37" s="448">
        <v>6</v>
      </c>
      <c r="S37" s="448">
        <v>3</v>
      </c>
      <c r="T37" s="448">
        <v>1</v>
      </c>
      <c r="U37" s="448">
        <v>1</v>
      </c>
      <c r="V37" s="448" t="s">
        <v>432</v>
      </c>
      <c r="W37" s="448" t="s">
        <v>432</v>
      </c>
      <c r="X37" s="448" t="s">
        <v>432</v>
      </c>
      <c r="Y37" s="448">
        <v>1</v>
      </c>
      <c r="Z37" s="448">
        <v>128</v>
      </c>
      <c r="AA37" s="448" t="s">
        <v>443</v>
      </c>
      <c r="AB37" s="448" t="s">
        <v>443</v>
      </c>
    </row>
    <row r="38" spans="1:28" s="1115" customFormat="1" ht="18" customHeight="1">
      <c r="A38" s="323"/>
      <c r="B38" s="3457" t="s">
        <v>1864</v>
      </c>
      <c r="C38" s="3458"/>
      <c r="D38" s="1127">
        <v>330</v>
      </c>
      <c r="E38" s="1127">
        <v>199</v>
      </c>
      <c r="F38" s="1127">
        <v>65</v>
      </c>
      <c r="G38" s="1127">
        <v>42</v>
      </c>
      <c r="H38" s="1127">
        <v>8</v>
      </c>
      <c r="I38" s="1127">
        <v>9</v>
      </c>
      <c r="J38" s="1127">
        <v>3</v>
      </c>
      <c r="K38" s="1127">
        <v>1</v>
      </c>
      <c r="L38" s="1127">
        <v>3216</v>
      </c>
      <c r="M38" s="1127">
        <v>190159</v>
      </c>
      <c r="N38" s="1127" t="s">
        <v>443</v>
      </c>
      <c r="O38" s="2484"/>
      <c r="P38" s="643"/>
      <c r="Q38" s="1798" t="s">
        <v>1863</v>
      </c>
      <c r="R38" s="448">
        <v>72</v>
      </c>
      <c r="S38" s="448">
        <v>62</v>
      </c>
      <c r="T38" s="448">
        <v>8</v>
      </c>
      <c r="U38" s="448">
        <v>1</v>
      </c>
      <c r="V38" s="448" t="s">
        <v>432</v>
      </c>
      <c r="W38" s="448" t="s">
        <v>432</v>
      </c>
      <c r="X38" s="448">
        <v>1</v>
      </c>
      <c r="Y38" s="448" t="s">
        <v>432</v>
      </c>
      <c r="Z38" s="448">
        <v>245</v>
      </c>
      <c r="AA38" s="448">
        <v>811</v>
      </c>
      <c r="AB38" s="448">
        <v>1278</v>
      </c>
    </row>
    <row r="39" spans="1:28" s="1114" customFormat="1" ht="18" customHeight="1">
      <c r="A39" s="643"/>
      <c r="B39" s="643"/>
      <c r="C39" s="1126" t="s">
        <v>1849</v>
      </c>
      <c r="D39" s="448">
        <v>5</v>
      </c>
      <c r="E39" s="448">
        <v>3</v>
      </c>
      <c r="F39" s="448" t="s">
        <v>432</v>
      </c>
      <c r="G39" s="448">
        <v>1</v>
      </c>
      <c r="H39" s="448">
        <v>1</v>
      </c>
      <c r="I39" s="448" t="s">
        <v>432</v>
      </c>
      <c r="J39" s="448" t="s">
        <v>432</v>
      </c>
      <c r="K39" s="448" t="s">
        <v>432</v>
      </c>
      <c r="L39" s="448">
        <v>45</v>
      </c>
      <c r="M39" s="448" t="s">
        <v>443</v>
      </c>
      <c r="N39" s="448" t="s">
        <v>443</v>
      </c>
      <c r="O39" s="2484"/>
      <c r="P39" s="643"/>
      <c r="Q39" s="1798" t="s">
        <v>1862</v>
      </c>
      <c r="R39" s="448">
        <v>52</v>
      </c>
      <c r="S39" s="448">
        <v>41</v>
      </c>
      <c r="T39" s="448">
        <v>8</v>
      </c>
      <c r="U39" s="448">
        <v>3</v>
      </c>
      <c r="V39" s="448" t="s">
        <v>432</v>
      </c>
      <c r="W39" s="448" t="s">
        <v>432</v>
      </c>
      <c r="X39" s="448" t="s">
        <v>432</v>
      </c>
      <c r="Y39" s="448" t="s">
        <v>432</v>
      </c>
      <c r="Z39" s="448">
        <v>169</v>
      </c>
      <c r="AA39" s="448">
        <v>2042</v>
      </c>
      <c r="AB39" s="448">
        <v>2993</v>
      </c>
    </row>
    <row r="40" spans="1:28" s="1114" customFormat="1" ht="18" customHeight="1">
      <c r="A40" s="643"/>
      <c r="B40" s="643"/>
      <c r="C40" s="1130" t="s">
        <v>1861</v>
      </c>
      <c r="D40" s="448">
        <v>38</v>
      </c>
      <c r="E40" s="448">
        <v>26</v>
      </c>
      <c r="F40" s="448">
        <v>6</v>
      </c>
      <c r="G40" s="448">
        <v>6</v>
      </c>
      <c r="H40" s="448" t="s">
        <v>432</v>
      </c>
      <c r="I40" s="448" t="s">
        <v>432</v>
      </c>
      <c r="J40" s="448" t="s">
        <v>432</v>
      </c>
      <c r="K40" s="448" t="s">
        <v>432</v>
      </c>
      <c r="L40" s="448">
        <v>179</v>
      </c>
      <c r="M40" s="448">
        <v>4934</v>
      </c>
      <c r="N40" s="448" t="s">
        <v>443</v>
      </c>
      <c r="O40" s="2484"/>
      <c r="P40" s="643"/>
      <c r="Q40" s="1798" t="s">
        <v>1860</v>
      </c>
      <c r="R40" s="448">
        <v>317</v>
      </c>
      <c r="S40" s="448">
        <v>149</v>
      </c>
      <c r="T40" s="448">
        <v>100</v>
      </c>
      <c r="U40" s="448">
        <v>56</v>
      </c>
      <c r="V40" s="448">
        <v>8</v>
      </c>
      <c r="W40" s="448">
        <v>4</v>
      </c>
      <c r="X40" s="448" t="s">
        <v>432</v>
      </c>
      <c r="Y40" s="448" t="s">
        <v>432</v>
      </c>
      <c r="Z40" s="448">
        <v>2114</v>
      </c>
      <c r="AA40" s="448">
        <v>42017</v>
      </c>
      <c r="AB40" s="448">
        <v>26085</v>
      </c>
    </row>
    <row r="41" spans="1:28" s="1114" customFormat="1" ht="18" customHeight="1">
      <c r="A41" s="643"/>
      <c r="B41" s="643"/>
      <c r="C41" s="354" t="s">
        <v>1859</v>
      </c>
      <c r="D41" s="448">
        <v>38</v>
      </c>
      <c r="E41" s="448">
        <v>16</v>
      </c>
      <c r="F41" s="448">
        <v>8</v>
      </c>
      <c r="G41" s="448">
        <v>8</v>
      </c>
      <c r="H41" s="448">
        <v>5</v>
      </c>
      <c r="I41" s="448">
        <v>1</v>
      </c>
      <c r="J41" s="448" t="s">
        <v>432</v>
      </c>
      <c r="K41" s="448" t="s">
        <v>432</v>
      </c>
      <c r="L41" s="448">
        <v>357</v>
      </c>
      <c r="M41" s="448">
        <v>94012</v>
      </c>
      <c r="N41" s="448" t="s">
        <v>443</v>
      </c>
      <c r="O41" s="2484"/>
      <c r="P41" s="643"/>
      <c r="Q41" s="1798" t="s">
        <v>1858</v>
      </c>
      <c r="R41" s="448">
        <v>1</v>
      </c>
      <c r="S41" s="448">
        <v>1</v>
      </c>
      <c r="T41" s="448" t="s">
        <v>432</v>
      </c>
      <c r="U41" s="448" t="s">
        <v>432</v>
      </c>
      <c r="V41" s="448" t="s">
        <v>432</v>
      </c>
      <c r="W41" s="448" t="s">
        <v>432</v>
      </c>
      <c r="X41" s="448" t="s">
        <v>432</v>
      </c>
      <c r="Y41" s="448" t="s">
        <v>432</v>
      </c>
      <c r="Z41" s="448">
        <v>2</v>
      </c>
      <c r="AA41" s="448" t="s">
        <v>967</v>
      </c>
      <c r="AB41" s="448" t="s">
        <v>967</v>
      </c>
    </row>
    <row r="42" spans="1:28" s="1114" customFormat="1" ht="18" customHeight="1">
      <c r="A42" s="643"/>
      <c r="B42" s="643"/>
      <c r="C42" s="354" t="s">
        <v>1857</v>
      </c>
      <c r="D42" s="448">
        <v>23</v>
      </c>
      <c r="E42" s="448">
        <v>18</v>
      </c>
      <c r="F42" s="448">
        <v>3</v>
      </c>
      <c r="G42" s="448">
        <v>1</v>
      </c>
      <c r="H42" s="448" t="s">
        <v>432</v>
      </c>
      <c r="I42" s="448">
        <v>1</v>
      </c>
      <c r="J42" s="448" t="s">
        <v>432</v>
      </c>
      <c r="K42" s="448" t="s">
        <v>432</v>
      </c>
      <c r="L42" s="448">
        <v>109</v>
      </c>
      <c r="M42" s="448">
        <v>1026</v>
      </c>
      <c r="N42" s="448" t="s">
        <v>443</v>
      </c>
      <c r="O42" s="2484"/>
      <c r="P42" s="643"/>
      <c r="Q42" s="1798" t="s">
        <v>1856</v>
      </c>
      <c r="R42" s="448">
        <v>62</v>
      </c>
      <c r="S42" s="448">
        <v>30</v>
      </c>
      <c r="T42" s="448">
        <v>18</v>
      </c>
      <c r="U42" s="448">
        <v>11</v>
      </c>
      <c r="V42" s="448">
        <v>2</v>
      </c>
      <c r="W42" s="448" t="s">
        <v>432</v>
      </c>
      <c r="X42" s="448" t="s">
        <v>432</v>
      </c>
      <c r="Y42" s="448" t="s">
        <v>432</v>
      </c>
      <c r="Z42" s="448">
        <v>382</v>
      </c>
      <c r="AA42" s="448">
        <v>10319</v>
      </c>
      <c r="AB42" s="448">
        <v>362</v>
      </c>
    </row>
    <row r="43" spans="1:28" s="1114" customFormat="1" ht="18" customHeight="1">
      <c r="A43" s="643"/>
      <c r="B43" s="643"/>
      <c r="C43" s="354" t="s">
        <v>1855</v>
      </c>
      <c r="D43" s="448">
        <v>226</v>
      </c>
      <c r="E43" s="448">
        <v>136</v>
      </c>
      <c r="F43" s="448">
        <v>48</v>
      </c>
      <c r="G43" s="448">
        <v>26</v>
      </c>
      <c r="H43" s="448">
        <v>2</v>
      </c>
      <c r="I43" s="448">
        <v>7</v>
      </c>
      <c r="J43" s="448">
        <v>3</v>
      </c>
      <c r="K43" s="448">
        <v>3</v>
      </c>
      <c r="L43" s="448">
        <v>2526</v>
      </c>
      <c r="M43" s="448">
        <v>90187</v>
      </c>
      <c r="N43" s="448" t="s">
        <v>443</v>
      </c>
      <c r="O43" s="2484"/>
      <c r="P43" s="643"/>
      <c r="Q43" s="1798" t="s">
        <v>1854</v>
      </c>
      <c r="R43" s="448">
        <v>110</v>
      </c>
      <c r="S43" s="448">
        <v>55</v>
      </c>
      <c r="T43" s="448">
        <v>21</v>
      </c>
      <c r="U43" s="448">
        <v>24</v>
      </c>
      <c r="V43" s="448">
        <v>7</v>
      </c>
      <c r="W43" s="448">
        <v>3</v>
      </c>
      <c r="X43" s="448" t="s">
        <v>432</v>
      </c>
      <c r="Y43" s="448" t="s">
        <v>432</v>
      </c>
      <c r="Z43" s="448">
        <v>869</v>
      </c>
      <c r="AA43" s="448">
        <v>7136</v>
      </c>
      <c r="AB43" s="448">
        <v>4940</v>
      </c>
    </row>
    <row r="44" spans="1:28" s="1115" customFormat="1" ht="18" customHeight="1">
      <c r="A44" s="643"/>
      <c r="B44" s="643"/>
      <c r="C44" s="354"/>
      <c r="D44" s="448"/>
      <c r="E44" s="448"/>
      <c r="F44" s="448"/>
      <c r="G44" s="448"/>
      <c r="H44" s="448"/>
      <c r="I44" s="448"/>
      <c r="J44" s="448"/>
      <c r="K44" s="448"/>
      <c r="L44" s="448"/>
      <c r="M44" s="448"/>
      <c r="N44" s="448"/>
      <c r="O44" s="2484"/>
      <c r="P44" s="643"/>
      <c r="Q44" s="1129" t="s">
        <v>1853</v>
      </c>
      <c r="R44" s="448">
        <v>46</v>
      </c>
      <c r="S44" s="448">
        <v>37</v>
      </c>
      <c r="T44" s="448">
        <v>4</v>
      </c>
      <c r="U44" s="448">
        <v>4</v>
      </c>
      <c r="V44" s="448" t="s">
        <v>432</v>
      </c>
      <c r="W44" s="448" t="s">
        <v>432</v>
      </c>
      <c r="X44" s="448">
        <v>1</v>
      </c>
      <c r="Y44" s="448" t="s">
        <v>432</v>
      </c>
      <c r="Z44" s="448">
        <v>218</v>
      </c>
      <c r="AA44" s="448">
        <v>2891</v>
      </c>
      <c r="AB44" s="448">
        <v>5485</v>
      </c>
    </row>
    <row r="45" spans="1:28" s="1115" customFormat="1" ht="18" customHeight="1">
      <c r="A45" s="643"/>
      <c r="B45" s="643"/>
      <c r="C45" s="354"/>
      <c r="D45" s="448"/>
      <c r="E45" s="448"/>
      <c r="F45" s="448"/>
      <c r="G45" s="448"/>
      <c r="H45" s="448"/>
      <c r="I45" s="448"/>
      <c r="J45" s="448"/>
      <c r="K45" s="448"/>
      <c r="L45" s="448"/>
      <c r="M45" s="448"/>
      <c r="N45" s="448"/>
      <c r="O45" s="2484"/>
      <c r="P45" s="643"/>
      <c r="Q45" s="1798" t="s">
        <v>1852</v>
      </c>
      <c r="R45" s="448">
        <v>56</v>
      </c>
      <c r="S45" s="448">
        <v>47</v>
      </c>
      <c r="T45" s="448">
        <v>6</v>
      </c>
      <c r="U45" s="448">
        <v>3</v>
      </c>
      <c r="V45" s="448" t="s">
        <v>432</v>
      </c>
      <c r="W45" s="448" t="s">
        <v>432</v>
      </c>
      <c r="X45" s="448" t="s">
        <v>432</v>
      </c>
      <c r="Y45" s="448" t="s">
        <v>432</v>
      </c>
      <c r="Z45" s="448">
        <v>186</v>
      </c>
      <c r="AA45" s="448">
        <v>2111</v>
      </c>
      <c r="AB45" s="448">
        <v>2111</v>
      </c>
    </row>
    <row r="46" spans="1:28" s="1114" customFormat="1" ht="18" customHeight="1">
      <c r="A46" s="643"/>
      <c r="B46" s="643"/>
      <c r="C46" s="354"/>
      <c r="D46" s="448"/>
      <c r="E46" s="448"/>
      <c r="F46" s="448"/>
      <c r="G46" s="448"/>
      <c r="H46" s="448"/>
      <c r="I46" s="448"/>
      <c r="J46" s="448"/>
      <c r="K46" s="448"/>
      <c r="L46" s="448"/>
      <c r="M46" s="448"/>
      <c r="N46" s="448"/>
      <c r="O46" s="2484"/>
      <c r="P46" s="643"/>
      <c r="Q46" s="1798" t="s">
        <v>1851</v>
      </c>
      <c r="R46" s="448">
        <v>288</v>
      </c>
      <c r="S46" s="448">
        <v>240</v>
      </c>
      <c r="T46" s="448">
        <v>34</v>
      </c>
      <c r="U46" s="448">
        <v>8</v>
      </c>
      <c r="V46" s="448">
        <v>1</v>
      </c>
      <c r="W46" s="448">
        <v>4</v>
      </c>
      <c r="X46" s="448">
        <v>1</v>
      </c>
      <c r="Y46" s="448" t="s">
        <v>432</v>
      </c>
      <c r="Z46" s="448">
        <v>1071</v>
      </c>
      <c r="AA46" s="448" t="s">
        <v>967</v>
      </c>
      <c r="AB46" s="448" t="s">
        <v>967</v>
      </c>
    </row>
    <row r="47" spans="1:28" s="1114" customFormat="1" ht="18" customHeight="1">
      <c r="A47" s="643"/>
      <c r="B47" s="643"/>
      <c r="C47" s="354"/>
      <c r="D47" s="448"/>
      <c r="E47" s="448"/>
      <c r="F47" s="448"/>
      <c r="G47" s="448"/>
      <c r="H47" s="448"/>
      <c r="I47" s="448"/>
      <c r="J47" s="448"/>
      <c r="K47" s="448"/>
      <c r="L47" s="448"/>
      <c r="M47" s="448"/>
      <c r="N47" s="448"/>
      <c r="O47" s="3029"/>
      <c r="P47" s="3452" t="s">
        <v>1850</v>
      </c>
      <c r="Q47" s="3453"/>
      <c r="R47" s="1128">
        <v>92</v>
      </c>
      <c r="S47" s="1128">
        <v>64</v>
      </c>
      <c r="T47" s="1128">
        <v>14</v>
      </c>
      <c r="U47" s="1128">
        <v>7</v>
      </c>
      <c r="V47" s="1128">
        <v>2</v>
      </c>
      <c r="W47" s="1128">
        <v>4</v>
      </c>
      <c r="X47" s="1128">
        <v>1</v>
      </c>
      <c r="Y47" s="1128" t="s">
        <v>432</v>
      </c>
      <c r="Z47" s="1128">
        <v>538</v>
      </c>
      <c r="AA47" s="1127">
        <v>15731</v>
      </c>
      <c r="AB47" s="1127" t="s">
        <v>432</v>
      </c>
    </row>
    <row r="48" spans="1:28" s="1114" customFormat="1" ht="18" customHeight="1">
      <c r="A48" s="643"/>
      <c r="B48" s="643"/>
      <c r="C48" s="354"/>
      <c r="D48" s="448"/>
      <c r="E48" s="448"/>
      <c r="F48" s="448"/>
      <c r="G48" s="448"/>
      <c r="H48" s="448"/>
      <c r="I48" s="448"/>
      <c r="J48" s="448"/>
      <c r="K48" s="448"/>
      <c r="L48" s="448"/>
      <c r="M48" s="448"/>
      <c r="N48" s="448"/>
      <c r="O48" s="2484"/>
      <c r="P48" s="643"/>
      <c r="Q48" s="1126" t="s">
        <v>1849</v>
      </c>
      <c r="R48" s="448" t="s">
        <v>432</v>
      </c>
      <c r="S48" s="448" t="s">
        <v>432</v>
      </c>
      <c r="T48" s="448" t="s">
        <v>432</v>
      </c>
      <c r="U48" s="448" t="s">
        <v>432</v>
      </c>
      <c r="V48" s="448" t="s">
        <v>432</v>
      </c>
      <c r="W48" s="448" t="s">
        <v>432</v>
      </c>
      <c r="X48" s="448" t="s">
        <v>432</v>
      </c>
      <c r="Y48" s="448" t="s">
        <v>432</v>
      </c>
      <c r="Z48" s="448" t="s">
        <v>432</v>
      </c>
      <c r="AA48" s="448" t="s">
        <v>443</v>
      </c>
      <c r="AB48" s="448" t="s">
        <v>443</v>
      </c>
    </row>
    <row r="49" spans="1:28" s="1115" customFormat="1" ht="18" customHeight="1">
      <c r="A49" s="643"/>
      <c r="B49" s="643"/>
      <c r="C49" s="354"/>
      <c r="D49" s="448"/>
      <c r="E49" s="448"/>
      <c r="F49" s="448"/>
      <c r="G49" s="448"/>
      <c r="H49" s="448"/>
      <c r="I49" s="448"/>
      <c r="J49" s="448"/>
      <c r="K49" s="448"/>
      <c r="L49" s="448"/>
      <c r="M49" s="448"/>
      <c r="N49" s="448"/>
      <c r="O49" s="2484"/>
      <c r="P49" s="643"/>
      <c r="Q49" s="1798" t="s">
        <v>1848</v>
      </c>
      <c r="R49" s="448">
        <v>60</v>
      </c>
      <c r="S49" s="448">
        <v>43</v>
      </c>
      <c r="T49" s="448">
        <v>9</v>
      </c>
      <c r="U49" s="448">
        <v>5</v>
      </c>
      <c r="V49" s="448" t="s">
        <v>432</v>
      </c>
      <c r="W49" s="448">
        <v>2</v>
      </c>
      <c r="X49" s="448">
        <v>1</v>
      </c>
      <c r="Y49" s="448" t="s">
        <v>432</v>
      </c>
      <c r="Z49" s="448">
        <v>329</v>
      </c>
      <c r="AA49" s="448">
        <v>12334</v>
      </c>
      <c r="AB49" s="448" t="s">
        <v>432</v>
      </c>
    </row>
    <row r="50" spans="1:28" s="1114" customFormat="1" ht="18" customHeight="1">
      <c r="A50" s="643"/>
      <c r="B50" s="643"/>
      <c r="C50" s="354"/>
      <c r="D50" s="448"/>
      <c r="E50" s="448"/>
      <c r="F50" s="448"/>
      <c r="G50" s="448"/>
      <c r="H50" s="448"/>
      <c r="I50" s="448"/>
      <c r="J50" s="448"/>
      <c r="K50" s="448"/>
      <c r="L50" s="448"/>
      <c r="M50" s="448"/>
      <c r="N50" s="448"/>
      <c r="O50" s="2484"/>
      <c r="P50" s="643"/>
      <c r="Q50" s="1798" t="s">
        <v>1847</v>
      </c>
      <c r="R50" s="448">
        <v>14</v>
      </c>
      <c r="S50" s="448">
        <v>10</v>
      </c>
      <c r="T50" s="448" t="s">
        <v>432</v>
      </c>
      <c r="U50" s="448" t="s">
        <v>432</v>
      </c>
      <c r="V50" s="448">
        <v>2</v>
      </c>
      <c r="W50" s="448">
        <v>2</v>
      </c>
      <c r="X50" s="448" t="s">
        <v>432</v>
      </c>
      <c r="Y50" s="448" t="s">
        <v>432</v>
      </c>
      <c r="Z50" s="448">
        <v>129</v>
      </c>
      <c r="AA50" s="448">
        <v>1953</v>
      </c>
      <c r="AB50" s="448" t="s">
        <v>432</v>
      </c>
    </row>
    <row r="51" spans="1:28" s="1114" customFormat="1" ht="18" customHeight="1">
      <c r="A51" s="537"/>
      <c r="B51" s="537"/>
      <c r="C51" s="567"/>
      <c r="D51" s="1125"/>
      <c r="E51" s="1125"/>
      <c r="F51" s="1125"/>
      <c r="G51" s="1125"/>
      <c r="H51" s="1125"/>
      <c r="I51" s="1125"/>
      <c r="J51" s="1125"/>
      <c r="K51" s="1125"/>
      <c r="L51" s="1125"/>
      <c r="M51" s="1125"/>
      <c r="N51" s="1125"/>
      <c r="O51" s="3030"/>
      <c r="P51" s="537"/>
      <c r="Q51" s="567" t="s">
        <v>1846</v>
      </c>
      <c r="R51" s="1125">
        <v>18</v>
      </c>
      <c r="S51" s="1125">
        <v>11</v>
      </c>
      <c r="T51" s="1125">
        <v>5</v>
      </c>
      <c r="U51" s="1125">
        <v>2</v>
      </c>
      <c r="V51" s="1125" t="s">
        <v>432</v>
      </c>
      <c r="W51" s="1125" t="s">
        <v>432</v>
      </c>
      <c r="X51" s="1125" t="s">
        <v>432</v>
      </c>
      <c r="Y51" s="1125" t="s">
        <v>432</v>
      </c>
      <c r="Z51" s="1125">
        <v>80</v>
      </c>
      <c r="AA51" s="1125">
        <v>1444</v>
      </c>
      <c r="AB51" s="1125" t="s">
        <v>432</v>
      </c>
    </row>
    <row r="52" spans="1:28" s="1114" customFormat="1" ht="18" customHeight="1">
      <c r="A52" s="1124" t="s">
        <v>1845</v>
      </c>
      <c r="B52" s="1123"/>
      <c r="C52" s="1121"/>
      <c r="D52" s="1121"/>
      <c r="E52" s="1113"/>
      <c r="F52" s="1122"/>
      <c r="G52" s="1122"/>
      <c r="H52" s="1113"/>
      <c r="I52" s="1121"/>
      <c r="J52" s="1121"/>
      <c r="K52" s="1120"/>
      <c r="L52" s="1112"/>
      <c r="M52" s="1113"/>
      <c r="N52" s="1113"/>
      <c r="O52" s="1123"/>
      <c r="P52" s="1123"/>
      <c r="Q52" s="1121"/>
      <c r="R52" s="1121"/>
      <c r="S52" s="1113"/>
      <c r="T52" s="1122"/>
      <c r="U52" s="1122"/>
      <c r="V52" s="1113"/>
      <c r="W52" s="1121"/>
      <c r="X52" s="1121"/>
      <c r="Y52" s="1120"/>
      <c r="Z52" s="1112"/>
      <c r="AA52" s="1113"/>
      <c r="AB52" s="1113"/>
    </row>
    <row r="53" spans="1:28" s="1114" customFormat="1" ht="18" customHeight="1">
      <c r="A53" s="1119" t="s">
        <v>1844</v>
      </c>
      <c r="B53" s="1118"/>
      <c r="C53" s="1117"/>
      <c r="D53" s="1116"/>
      <c r="E53" s="1116"/>
      <c r="F53" s="1116"/>
      <c r="G53" s="1116"/>
      <c r="H53" s="1116"/>
      <c r="I53" s="1116"/>
      <c r="J53" s="1116"/>
      <c r="K53" s="1116"/>
      <c r="L53" s="1116"/>
      <c r="M53" s="448"/>
      <c r="N53" s="448"/>
      <c r="O53" s="1118"/>
      <c r="P53" s="1118"/>
      <c r="Q53" s="1117"/>
      <c r="R53" s="1116"/>
      <c r="S53" s="1116"/>
      <c r="T53" s="1116"/>
      <c r="U53" s="1116"/>
      <c r="V53" s="1116"/>
      <c r="W53" s="1116"/>
      <c r="X53" s="1116"/>
      <c r="Y53" s="1116"/>
      <c r="Z53" s="1116"/>
      <c r="AA53" s="448"/>
      <c r="AB53" s="448"/>
    </row>
    <row r="54" spans="1:28" s="1114" customFormat="1" ht="18" customHeight="1">
      <c r="A54" s="1119" t="s">
        <v>1843</v>
      </c>
      <c r="B54" s="1118"/>
      <c r="C54" s="1117"/>
      <c r="D54" s="1116"/>
      <c r="E54" s="1116"/>
      <c r="F54" s="1116"/>
      <c r="G54" s="1116"/>
      <c r="H54" s="1116"/>
      <c r="I54" s="1116"/>
      <c r="J54" s="1116"/>
      <c r="K54" s="1116"/>
      <c r="L54" s="1116"/>
      <c r="M54" s="448"/>
      <c r="N54" s="448"/>
      <c r="O54" s="1118"/>
      <c r="P54" s="1118"/>
      <c r="Q54" s="1117"/>
      <c r="R54" s="1116"/>
      <c r="S54" s="1116"/>
      <c r="T54" s="1116"/>
      <c r="U54" s="1116"/>
      <c r="V54" s="1116"/>
      <c r="W54" s="1116"/>
      <c r="X54" s="1116"/>
      <c r="Y54" s="1116"/>
      <c r="Z54" s="1116"/>
      <c r="AA54" s="448"/>
      <c r="AB54" s="448"/>
    </row>
    <row r="55" spans="1:28" s="1114" customFormat="1" ht="18" customHeight="1">
      <c r="A55" s="1119" t="s">
        <v>1842</v>
      </c>
      <c r="B55" s="1118"/>
      <c r="C55" s="1117"/>
      <c r="D55" s="1116"/>
      <c r="E55" s="1116"/>
      <c r="F55" s="1116"/>
      <c r="G55" s="1116"/>
      <c r="H55" s="1116"/>
      <c r="I55" s="1116"/>
      <c r="J55" s="1116"/>
      <c r="K55" s="1116"/>
      <c r="L55" s="1116"/>
      <c r="M55" s="448"/>
      <c r="N55" s="448"/>
      <c r="O55" s="1118"/>
      <c r="P55" s="1118"/>
      <c r="Q55" s="1117"/>
      <c r="R55" s="1116"/>
      <c r="S55" s="1116"/>
      <c r="T55" s="1116"/>
      <c r="U55" s="1116"/>
      <c r="V55" s="1116"/>
      <c r="W55" s="1116"/>
      <c r="X55" s="1116"/>
      <c r="Y55" s="1116"/>
      <c r="Z55" s="1116"/>
      <c r="AA55" s="448"/>
      <c r="AB55" s="448"/>
    </row>
    <row r="56" spans="1:28" s="1114" customFormat="1" ht="18" customHeight="1">
      <c r="A56" s="1119" t="s">
        <v>1841</v>
      </c>
      <c r="B56" s="1118"/>
      <c r="C56" s="1117"/>
      <c r="D56" s="1116"/>
      <c r="E56" s="1116"/>
      <c r="F56" s="1116"/>
      <c r="G56" s="1116"/>
      <c r="H56" s="1116"/>
      <c r="I56" s="1116"/>
      <c r="J56" s="1116"/>
      <c r="K56" s="1116"/>
      <c r="L56" s="1116"/>
      <c r="M56" s="448"/>
      <c r="N56" s="448"/>
      <c r="O56" s="1118"/>
      <c r="P56" s="1118"/>
      <c r="Q56" s="1117"/>
      <c r="R56" s="1116"/>
      <c r="S56" s="1116"/>
      <c r="T56" s="1116"/>
      <c r="U56" s="1116"/>
      <c r="V56" s="1116"/>
      <c r="W56" s="1116"/>
      <c r="X56" s="1116"/>
      <c r="Y56" s="1116"/>
      <c r="Z56" s="1116"/>
      <c r="AA56" s="448"/>
      <c r="AB56" s="448"/>
    </row>
    <row r="57" spans="1:28" s="1114" customFormat="1" ht="18" customHeight="1">
      <c r="A57" s="741" t="s">
        <v>1075</v>
      </c>
      <c r="B57" s="741"/>
      <c r="C57" s="90"/>
      <c r="D57" s="90"/>
      <c r="E57" s="90"/>
      <c r="F57" s="90"/>
      <c r="G57" s="90"/>
      <c r="H57" s="90"/>
      <c r="I57" s="90"/>
      <c r="J57" s="90"/>
      <c r="K57" s="90"/>
      <c r="L57" s="90"/>
      <c r="M57" s="90"/>
      <c r="N57" s="90"/>
      <c r="O57" s="741"/>
      <c r="P57" s="741"/>
      <c r="Q57" s="90"/>
      <c r="R57" s="90"/>
      <c r="S57" s="90"/>
      <c r="T57" s="90"/>
      <c r="U57" s="90"/>
      <c r="V57" s="90"/>
      <c r="W57" s="90"/>
      <c r="X57" s="90"/>
      <c r="Y57" s="90"/>
      <c r="Z57" s="90"/>
      <c r="AA57" s="90"/>
      <c r="AB57" s="90"/>
    </row>
  </sheetData>
  <mergeCells count="34">
    <mergeCell ref="A1:D1"/>
    <mergeCell ref="A2:D2"/>
    <mergeCell ref="B38:C38"/>
    <mergeCell ref="B32:C32"/>
    <mergeCell ref="M6:M8"/>
    <mergeCell ref="A10:C10"/>
    <mergeCell ref="A9:C9"/>
    <mergeCell ref="N6:N8"/>
    <mergeCell ref="A6:C8"/>
    <mergeCell ref="E7:K7"/>
    <mergeCell ref="D6:K6"/>
    <mergeCell ref="D7:D8"/>
    <mergeCell ref="P47:Q47"/>
    <mergeCell ref="A3:AB3"/>
    <mergeCell ref="P11:Q11"/>
    <mergeCell ref="P15:Q15"/>
    <mergeCell ref="P22:Q22"/>
    <mergeCell ref="P31:Q31"/>
    <mergeCell ref="P36:Q36"/>
    <mergeCell ref="O10:Q10"/>
    <mergeCell ref="O9:Q9"/>
    <mergeCell ref="O6:Q8"/>
    <mergeCell ref="L6:L8"/>
    <mergeCell ref="A11:C11"/>
    <mergeCell ref="B24:C24"/>
    <mergeCell ref="B20:C20"/>
    <mergeCell ref="B15:C15"/>
    <mergeCell ref="B12:C12"/>
    <mergeCell ref="R6:Y6"/>
    <mergeCell ref="Z6:Z8"/>
    <mergeCell ref="AA6:AA8"/>
    <mergeCell ref="AB6:AB8"/>
    <mergeCell ref="R7:R8"/>
    <mergeCell ref="S7:Y7"/>
  </mergeCells>
  <phoneticPr fontId="20"/>
  <printOptions horizontalCentered="1"/>
  <pageMargins left="0.62992125984251968" right="0.62992125984251968" top="0.74803149606299213" bottom="0.74803149606299213" header="0.31496062992125984" footer="0.31496062992125984"/>
  <headerFooter alignWithMargins="0"/>
  <colBreaks count="1" manualBreakCount="1">
    <brk id="14" max="1048575" man="1"/>
  </col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2"/>
  <sheetViews>
    <sheetView zoomScale="85" zoomScaleNormal="85" zoomScaleSheetLayoutView="85" workbookViewId="0">
      <selection activeCell="A6" sqref="A6:B7"/>
    </sheetView>
  </sheetViews>
  <sheetFormatPr defaultRowHeight="13.5"/>
  <cols>
    <col min="1" max="1" width="2.625" style="735" customWidth="1"/>
    <col min="2" max="2" width="15.625" style="735" customWidth="1"/>
    <col min="3" max="4" width="7.625" style="736" customWidth="1"/>
    <col min="5" max="5" width="6.375" style="736" customWidth="1"/>
    <col min="6" max="6" width="7.25" style="736" customWidth="1"/>
    <col min="7" max="7" width="6.375" style="736" customWidth="1"/>
    <col min="8" max="8" width="7.25" style="736" customWidth="1"/>
    <col min="9" max="9" width="6.375" style="736" customWidth="1"/>
    <col min="10" max="10" width="7.25" style="736" customWidth="1"/>
    <col min="11" max="11" width="6.375" style="736" customWidth="1"/>
    <col min="12" max="12" width="7.25" style="736" customWidth="1"/>
    <col min="13" max="13" width="6.375" style="736" customWidth="1"/>
    <col min="14" max="14" width="7.25" style="736" customWidth="1"/>
    <col min="15" max="15" width="6.375" style="736" customWidth="1"/>
    <col min="16" max="16" width="7.25" style="736" customWidth="1"/>
    <col min="17" max="28" width="7.625" style="736" customWidth="1"/>
    <col min="29" max="29" width="2.625" style="735" customWidth="1"/>
    <col min="30" max="30" width="15.625" style="735" customWidth="1"/>
    <col min="31" max="16384" width="9" style="735"/>
  </cols>
  <sheetData>
    <row r="1" spans="1:30"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c r="W1" s="1762"/>
      <c r="X1" s="1762"/>
      <c r="Y1" s="1762"/>
      <c r="Z1" s="1762"/>
    </row>
    <row r="2" spans="1:30"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c r="W2" s="1762"/>
      <c r="X2" s="1762"/>
      <c r="Y2" s="1762"/>
      <c r="Z2" s="1762"/>
    </row>
    <row r="3" spans="1:30" ht="26.1" customHeight="1">
      <c r="A3" s="3249" t="s">
        <v>1923</v>
      </c>
      <c r="B3" s="3249"/>
      <c r="C3" s="3249"/>
      <c r="D3" s="3249"/>
      <c r="E3" s="3249"/>
      <c r="F3" s="3249"/>
      <c r="G3" s="3249"/>
      <c r="H3" s="3249"/>
      <c r="I3" s="3249"/>
      <c r="J3" s="3249"/>
      <c r="K3" s="3249"/>
      <c r="L3" s="3249"/>
      <c r="M3" s="3249"/>
      <c r="N3" s="3249"/>
      <c r="O3" s="3249"/>
      <c r="P3" s="3249"/>
      <c r="Q3" s="3249"/>
      <c r="R3" s="3249"/>
      <c r="S3" s="3249"/>
      <c r="T3" s="3249"/>
      <c r="U3" s="3249"/>
      <c r="V3" s="3249"/>
      <c r="W3" s="3249"/>
      <c r="X3" s="3249"/>
      <c r="Y3" s="3249"/>
      <c r="Z3" s="3249"/>
      <c r="AA3" s="3249"/>
      <c r="AB3" s="3249"/>
      <c r="AC3" s="3249"/>
      <c r="AD3" s="3249"/>
    </row>
    <row r="4" spans="1:30" ht="15" customHeight="1">
      <c r="A4" s="780"/>
      <c r="B4" s="780"/>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row>
    <row r="5" spans="1:30" s="737" customFormat="1" ht="15" customHeight="1" thickBot="1">
      <c r="C5" s="777"/>
      <c r="D5" s="777"/>
      <c r="E5" s="777"/>
      <c r="F5" s="779"/>
      <c r="G5" s="779"/>
      <c r="H5" s="779"/>
      <c r="I5" s="779"/>
      <c r="J5" s="779"/>
      <c r="K5" s="779"/>
      <c r="L5" s="779"/>
      <c r="M5" s="777"/>
      <c r="N5" s="778"/>
      <c r="O5" s="777"/>
      <c r="P5" s="777"/>
      <c r="Q5" s="777"/>
      <c r="R5" s="777"/>
      <c r="S5" s="777"/>
      <c r="T5" s="777"/>
      <c r="U5" s="777"/>
      <c r="V5" s="777"/>
      <c r="W5" s="777"/>
      <c r="X5" s="777"/>
      <c r="Y5" s="777"/>
      <c r="Z5" s="777"/>
      <c r="AA5" s="777"/>
      <c r="AB5" s="777"/>
      <c r="AD5" s="1140" t="s">
        <v>1099</v>
      </c>
    </row>
    <row r="6" spans="1:30" s="742" customFormat="1" ht="32.1" customHeight="1" thickTop="1">
      <c r="A6" s="3474" t="s">
        <v>279</v>
      </c>
      <c r="B6" s="3477"/>
      <c r="C6" s="3471" t="s">
        <v>1055</v>
      </c>
      <c r="D6" s="3479"/>
      <c r="E6" s="3480" t="s">
        <v>1596</v>
      </c>
      <c r="F6" s="3481"/>
      <c r="G6" s="3470" t="s">
        <v>1589</v>
      </c>
      <c r="H6" s="3469"/>
      <c r="I6" s="3482" t="s">
        <v>1568</v>
      </c>
      <c r="J6" s="3481"/>
      <c r="K6" s="3483" t="s">
        <v>1548</v>
      </c>
      <c r="L6" s="3484"/>
      <c r="M6" s="3482" t="s">
        <v>1518</v>
      </c>
      <c r="N6" s="3481"/>
      <c r="O6" s="3482" t="s">
        <v>1492</v>
      </c>
      <c r="P6" s="3481"/>
      <c r="Q6" s="3470" t="s">
        <v>1466</v>
      </c>
      <c r="R6" s="3469"/>
      <c r="S6" s="3482" t="s">
        <v>1449</v>
      </c>
      <c r="T6" s="3480"/>
      <c r="U6" s="3471" t="s">
        <v>1661</v>
      </c>
      <c r="V6" s="3472"/>
      <c r="W6" s="3468" t="s">
        <v>1618</v>
      </c>
      <c r="X6" s="3469"/>
      <c r="Y6" s="3470" t="s">
        <v>1922</v>
      </c>
      <c r="Z6" s="3468"/>
      <c r="AA6" s="3471" t="s">
        <v>1921</v>
      </c>
      <c r="AB6" s="3472"/>
      <c r="AC6" s="3473" t="s">
        <v>279</v>
      </c>
      <c r="AD6" s="3474"/>
    </row>
    <row r="7" spans="1:30" s="742" customFormat="1" ht="18" customHeight="1">
      <c r="A7" s="3476"/>
      <c r="B7" s="3478"/>
      <c r="C7" s="773" t="s">
        <v>1025</v>
      </c>
      <c r="D7" s="775" t="s">
        <v>1024</v>
      </c>
      <c r="E7" s="774" t="s">
        <v>1025</v>
      </c>
      <c r="F7" s="773" t="s">
        <v>1024</v>
      </c>
      <c r="G7" s="773" t="s">
        <v>1025</v>
      </c>
      <c r="H7" s="773" t="s">
        <v>1024</v>
      </c>
      <c r="I7" s="773" t="s">
        <v>1025</v>
      </c>
      <c r="J7" s="773" t="s">
        <v>1024</v>
      </c>
      <c r="K7" s="773" t="s">
        <v>1025</v>
      </c>
      <c r="L7" s="772" t="s">
        <v>1024</v>
      </c>
      <c r="M7" s="1139" t="s">
        <v>1025</v>
      </c>
      <c r="N7" s="772" t="s">
        <v>1024</v>
      </c>
      <c r="O7" s="772" t="s">
        <v>1025</v>
      </c>
      <c r="P7" s="772" t="s">
        <v>1024</v>
      </c>
      <c r="Q7" s="772" t="s">
        <v>1025</v>
      </c>
      <c r="R7" s="772" t="s">
        <v>1024</v>
      </c>
      <c r="S7" s="772" t="s">
        <v>1025</v>
      </c>
      <c r="T7" s="773" t="s">
        <v>1024</v>
      </c>
      <c r="U7" s="772" t="s">
        <v>1025</v>
      </c>
      <c r="V7" s="772" t="s">
        <v>1024</v>
      </c>
      <c r="W7" s="1139" t="s">
        <v>1025</v>
      </c>
      <c r="X7" s="772" t="s">
        <v>1024</v>
      </c>
      <c r="Y7" s="772" t="s">
        <v>1025</v>
      </c>
      <c r="Z7" s="773" t="s">
        <v>1024</v>
      </c>
      <c r="AA7" s="772" t="s">
        <v>1025</v>
      </c>
      <c r="AB7" s="772" t="s">
        <v>1024</v>
      </c>
      <c r="AC7" s="3475"/>
      <c r="AD7" s="3476"/>
    </row>
    <row r="8" spans="1:30" s="737" customFormat="1" ht="15" customHeight="1">
      <c r="A8" s="769"/>
      <c r="B8" s="768"/>
      <c r="C8" s="1138"/>
      <c r="D8" s="766" t="s">
        <v>1088</v>
      </c>
      <c r="E8" s="765"/>
      <c r="F8" s="740" t="s">
        <v>1088</v>
      </c>
      <c r="G8" s="765"/>
      <c r="H8" s="740" t="s">
        <v>1088</v>
      </c>
      <c r="I8" s="765"/>
      <c r="J8" s="740" t="s">
        <v>1088</v>
      </c>
      <c r="K8" s="765"/>
      <c r="L8" s="740" t="s">
        <v>1088</v>
      </c>
      <c r="M8" s="763"/>
      <c r="N8" s="764" t="s">
        <v>1088</v>
      </c>
      <c r="O8" s="763"/>
      <c r="P8" s="764" t="s">
        <v>1088</v>
      </c>
      <c r="Q8" s="763"/>
      <c r="R8" s="764" t="s">
        <v>1088</v>
      </c>
      <c r="S8" s="763"/>
      <c r="T8" s="764" t="s">
        <v>1088</v>
      </c>
      <c r="U8" s="763"/>
      <c r="V8" s="764" t="s">
        <v>1088</v>
      </c>
      <c r="W8" s="763"/>
      <c r="X8" s="764" t="s">
        <v>1088</v>
      </c>
      <c r="Y8" s="763"/>
      <c r="Z8" s="764" t="s">
        <v>1088</v>
      </c>
      <c r="AA8" s="763"/>
      <c r="AB8" s="764" t="s">
        <v>1088</v>
      </c>
      <c r="AC8" s="761"/>
      <c r="AD8" s="760"/>
    </row>
    <row r="9" spans="1:30" s="752" customFormat="1" ht="15" customHeight="1">
      <c r="A9" s="3239" t="s">
        <v>194</v>
      </c>
      <c r="B9" s="3239"/>
      <c r="C9" s="747">
        <v>3785</v>
      </c>
      <c r="D9" s="746">
        <v>28606</v>
      </c>
      <c r="E9" s="746">
        <v>4</v>
      </c>
      <c r="F9" s="746">
        <v>41</v>
      </c>
      <c r="G9" s="746">
        <v>66</v>
      </c>
      <c r="H9" s="746">
        <v>325</v>
      </c>
      <c r="I9" s="746">
        <v>135</v>
      </c>
      <c r="J9" s="746">
        <v>1121</v>
      </c>
      <c r="K9" s="746">
        <v>264</v>
      </c>
      <c r="L9" s="746">
        <v>1667</v>
      </c>
      <c r="M9" s="746">
        <v>225</v>
      </c>
      <c r="N9" s="746">
        <v>1418</v>
      </c>
      <c r="O9" s="746">
        <v>330</v>
      </c>
      <c r="P9" s="746">
        <v>3216</v>
      </c>
      <c r="Q9" s="746">
        <v>9</v>
      </c>
      <c r="R9" s="746">
        <v>1434</v>
      </c>
      <c r="S9" s="746">
        <v>357</v>
      </c>
      <c r="T9" s="746">
        <v>1655</v>
      </c>
      <c r="U9" s="746">
        <v>990</v>
      </c>
      <c r="V9" s="746">
        <v>9844</v>
      </c>
      <c r="W9" s="746">
        <v>302</v>
      </c>
      <c r="X9" s="746">
        <v>1949</v>
      </c>
      <c r="Y9" s="746">
        <v>1010</v>
      </c>
      <c r="Z9" s="746">
        <v>5384</v>
      </c>
      <c r="AA9" s="746">
        <v>92</v>
      </c>
      <c r="AB9" s="746">
        <v>538</v>
      </c>
      <c r="AC9" s="3239" t="s">
        <v>194</v>
      </c>
      <c r="AD9" s="3239"/>
    </row>
    <row r="10" spans="1:30" s="742" customFormat="1" ht="15" customHeight="1">
      <c r="A10" s="749"/>
      <c r="B10" s="751"/>
      <c r="C10" s="747"/>
      <c r="D10" s="746"/>
      <c r="E10" s="746"/>
      <c r="F10" s="746"/>
      <c r="G10" s="746"/>
      <c r="H10" s="746"/>
      <c r="I10" s="746"/>
      <c r="J10" s="746"/>
      <c r="K10" s="746"/>
      <c r="L10" s="746"/>
      <c r="M10" s="746"/>
      <c r="N10" s="746"/>
      <c r="O10" s="746"/>
      <c r="P10" s="746"/>
      <c r="Q10" s="746"/>
      <c r="R10" s="746"/>
      <c r="S10" s="746"/>
      <c r="T10" s="746"/>
      <c r="U10" s="746"/>
      <c r="V10" s="746"/>
      <c r="W10" s="746"/>
      <c r="X10" s="746"/>
      <c r="Y10" s="746"/>
      <c r="Z10" s="746"/>
      <c r="AA10" s="746"/>
      <c r="AB10" s="746"/>
      <c r="AC10" s="756"/>
      <c r="AD10" s="749"/>
    </row>
    <row r="11" spans="1:30" s="752" customFormat="1" ht="15" customHeight="1">
      <c r="A11" s="3239" t="s">
        <v>1087</v>
      </c>
      <c r="B11" s="3239"/>
      <c r="C11" s="747">
        <v>274</v>
      </c>
      <c r="D11" s="746">
        <v>2567</v>
      </c>
      <c r="E11" s="746" t="s">
        <v>432</v>
      </c>
      <c r="F11" s="746" t="s">
        <v>432</v>
      </c>
      <c r="G11" s="746">
        <v>3</v>
      </c>
      <c r="H11" s="746">
        <v>108</v>
      </c>
      <c r="I11" s="746">
        <v>11</v>
      </c>
      <c r="J11" s="746">
        <v>86</v>
      </c>
      <c r="K11" s="746">
        <v>19</v>
      </c>
      <c r="L11" s="746">
        <v>114</v>
      </c>
      <c r="M11" s="746">
        <v>17</v>
      </c>
      <c r="N11" s="746">
        <v>85</v>
      </c>
      <c r="O11" s="746">
        <v>24</v>
      </c>
      <c r="P11" s="746">
        <v>903</v>
      </c>
      <c r="Q11" s="746" t="s">
        <v>432</v>
      </c>
      <c r="R11" s="746" t="s">
        <v>432</v>
      </c>
      <c r="S11" s="746">
        <v>26</v>
      </c>
      <c r="T11" s="746">
        <v>62</v>
      </c>
      <c r="U11" s="746">
        <v>71</v>
      </c>
      <c r="V11" s="746">
        <v>659</v>
      </c>
      <c r="W11" s="746">
        <v>20</v>
      </c>
      <c r="X11" s="746">
        <v>157</v>
      </c>
      <c r="Y11" s="746">
        <v>78</v>
      </c>
      <c r="Z11" s="746">
        <v>380</v>
      </c>
      <c r="AA11" s="746">
        <v>5</v>
      </c>
      <c r="AB11" s="746">
        <v>13</v>
      </c>
      <c r="AC11" s="3239" t="s">
        <v>1087</v>
      </c>
      <c r="AD11" s="3239"/>
    </row>
    <row r="12" spans="1:30" s="742" customFormat="1" ht="15" customHeight="1">
      <c r="A12" s="749"/>
      <c r="B12" s="751" t="s">
        <v>193</v>
      </c>
      <c r="C12" s="747">
        <v>67</v>
      </c>
      <c r="D12" s="746">
        <v>338</v>
      </c>
      <c r="E12" s="746" t="s">
        <v>432</v>
      </c>
      <c r="F12" s="746" t="s">
        <v>432</v>
      </c>
      <c r="G12" s="746" t="s">
        <v>432</v>
      </c>
      <c r="H12" s="746" t="s">
        <v>432</v>
      </c>
      <c r="I12" s="746">
        <v>1</v>
      </c>
      <c r="J12" s="746">
        <v>5</v>
      </c>
      <c r="K12" s="746">
        <v>3</v>
      </c>
      <c r="L12" s="746">
        <v>9</v>
      </c>
      <c r="M12" s="746">
        <v>2</v>
      </c>
      <c r="N12" s="746">
        <v>6</v>
      </c>
      <c r="O12" s="746">
        <v>2</v>
      </c>
      <c r="P12" s="746">
        <v>3</v>
      </c>
      <c r="Q12" s="746" t="s">
        <v>432</v>
      </c>
      <c r="R12" s="746" t="s">
        <v>432</v>
      </c>
      <c r="S12" s="746">
        <v>11</v>
      </c>
      <c r="T12" s="746">
        <v>24</v>
      </c>
      <c r="U12" s="746">
        <v>24</v>
      </c>
      <c r="V12" s="746">
        <v>170</v>
      </c>
      <c r="W12" s="746">
        <v>2</v>
      </c>
      <c r="X12" s="746">
        <v>9</v>
      </c>
      <c r="Y12" s="746">
        <v>22</v>
      </c>
      <c r="Z12" s="746">
        <v>112</v>
      </c>
      <c r="AA12" s="746" t="s">
        <v>432</v>
      </c>
      <c r="AB12" s="746" t="s">
        <v>432</v>
      </c>
      <c r="AC12" s="750"/>
      <c r="AD12" s="749" t="s">
        <v>193</v>
      </c>
    </row>
    <row r="13" spans="1:30" s="742" customFormat="1" ht="15" customHeight="1">
      <c r="A13" s="749"/>
      <c r="B13" s="751" t="s">
        <v>192</v>
      </c>
      <c r="C13" s="747">
        <v>33</v>
      </c>
      <c r="D13" s="746">
        <v>197</v>
      </c>
      <c r="E13" s="746" t="s">
        <v>432</v>
      </c>
      <c r="F13" s="746" t="s">
        <v>432</v>
      </c>
      <c r="G13" s="746">
        <v>1</v>
      </c>
      <c r="H13" s="746">
        <v>6</v>
      </c>
      <c r="I13" s="746">
        <v>2</v>
      </c>
      <c r="J13" s="746">
        <v>32</v>
      </c>
      <c r="K13" s="746">
        <v>6</v>
      </c>
      <c r="L13" s="746">
        <v>40</v>
      </c>
      <c r="M13" s="746">
        <v>5</v>
      </c>
      <c r="N13" s="746">
        <v>32</v>
      </c>
      <c r="O13" s="746">
        <v>5</v>
      </c>
      <c r="P13" s="746">
        <v>25</v>
      </c>
      <c r="Q13" s="746" t="s">
        <v>432</v>
      </c>
      <c r="R13" s="746" t="s">
        <v>432</v>
      </c>
      <c r="S13" s="746">
        <v>1</v>
      </c>
      <c r="T13" s="746">
        <v>7</v>
      </c>
      <c r="U13" s="746">
        <v>4</v>
      </c>
      <c r="V13" s="746">
        <v>13</v>
      </c>
      <c r="W13" s="746">
        <v>5</v>
      </c>
      <c r="X13" s="746">
        <v>31</v>
      </c>
      <c r="Y13" s="746">
        <v>3</v>
      </c>
      <c r="Z13" s="746">
        <v>10</v>
      </c>
      <c r="AA13" s="746">
        <v>1</v>
      </c>
      <c r="AB13" s="746">
        <v>1</v>
      </c>
      <c r="AC13" s="750"/>
      <c r="AD13" s="749" t="s">
        <v>192</v>
      </c>
    </row>
    <row r="14" spans="1:30" s="742" customFormat="1" ht="15" customHeight="1">
      <c r="A14" s="749"/>
      <c r="B14" s="751" t="s">
        <v>191</v>
      </c>
      <c r="C14" s="747">
        <v>14</v>
      </c>
      <c r="D14" s="746">
        <v>131</v>
      </c>
      <c r="E14" s="746" t="s">
        <v>432</v>
      </c>
      <c r="F14" s="746" t="s">
        <v>432</v>
      </c>
      <c r="G14" s="746" t="s">
        <v>432</v>
      </c>
      <c r="H14" s="746" t="s">
        <v>432</v>
      </c>
      <c r="I14" s="746">
        <v>2</v>
      </c>
      <c r="J14" s="746">
        <v>5</v>
      </c>
      <c r="K14" s="746">
        <v>3</v>
      </c>
      <c r="L14" s="746">
        <v>27</v>
      </c>
      <c r="M14" s="746">
        <v>1</v>
      </c>
      <c r="N14" s="746">
        <v>5</v>
      </c>
      <c r="O14" s="746">
        <v>1</v>
      </c>
      <c r="P14" s="746">
        <v>49</v>
      </c>
      <c r="Q14" s="746" t="s">
        <v>432</v>
      </c>
      <c r="R14" s="746" t="s">
        <v>432</v>
      </c>
      <c r="S14" s="746" t="s">
        <v>432</v>
      </c>
      <c r="T14" s="746" t="s">
        <v>432</v>
      </c>
      <c r="U14" s="746">
        <v>3</v>
      </c>
      <c r="V14" s="746">
        <v>30</v>
      </c>
      <c r="W14" s="746" t="s">
        <v>432</v>
      </c>
      <c r="X14" s="746" t="s">
        <v>432</v>
      </c>
      <c r="Y14" s="746">
        <v>4</v>
      </c>
      <c r="Z14" s="746">
        <v>15</v>
      </c>
      <c r="AA14" s="746" t="s">
        <v>432</v>
      </c>
      <c r="AB14" s="746" t="s">
        <v>432</v>
      </c>
      <c r="AC14" s="750"/>
      <c r="AD14" s="749" t="s">
        <v>191</v>
      </c>
    </row>
    <row r="15" spans="1:30" s="742" customFormat="1" ht="15" customHeight="1">
      <c r="A15" s="749"/>
      <c r="B15" s="751" t="s">
        <v>190</v>
      </c>
      <c r="C15" s="747">
        <v>37</v>
      </c>
      <c r="D15" s="746">
        <v>381</v>
      </c>
      <c r="E15" s="746" t="s">
        <v>432</v>
      </c>
      <c r="F15" s="746" t="s">
        <v>432</v>
      </c>
      <c r="G15" s="746" t="s">
        <v>432</v>
      </c>
      <c r="H15" s="746" t="s">
        <v>432</v>
      </c>
      <c r="I15" s="746" t="s">
        <v>432</v>
      </c>
      <c r="J15" s="746" t="s">
        <v>432</v>
      </c>
      <c r="K15" s="746" t="s">
        <v>432</v>
      </c>
      <c r="L15" s="746" t="s">
        <v>432</v>
      </c>
      <c r="M15" s="746">
        <v>1</v>
      </c>
      <c r="N15" s="746">
        <v>3</v>
      </c>
      <c r="O15" s="746">
        <v>1</v>
      </c>
      <c r="P15" s="746">
        <v>1</v>
      </c>
      <c r="Q15" s="746" t="s">
        <v>432</v>
      </c>
      <c r="R15" s="746" t="s">
        <v>432</v>
      </c>
      <c r="S15" s="746">
        <v>3</v>
      </c>
      <c r="T15" s="746">
        <v>8</v>
      </c>
      <c r="U15" s="746">
        <v>16</v>
      </c>
      <c r="V15" s="746">
        <v>282</v>
      </c>
      <c r="W15" s="746">
        <v>2</v>
      </c>
      <c r="X15" s="746">
        <v>32</v>
      </c>
      <c r="Y15" s="746">
        <v>13</v>
      </c>
      <c r="Z15" s="746">
        <v>46</v>
      </c>
      <c r="AA15" s="746">
        <v>1</v>
      </c>
      <c r="AB15" s="746">
        <v>9</v>
      </c>
      <c r="AC15" s="750"/>
      <c r="AD15" s="749" t="s">
        <v>190</v>
      </c>
    </row>
    <row r="16" spans="1:30" s="742" customFormat="1" ht="15" customHeight="1">
      <c r="A16" s="749"/>
      <c r="B16" s="751" t="s">
        <v>189</v>
      </c>
      <c r="C16" s="747">
        <v>31</v>
      </c>
      <c r="D16" s="746">
        <v>289</v>
      </c>
      <c r="E16" s="746" t="s">
        <v>432</v>
      </c>
      <c r="F16" s="746" t="s">
        <v>432</v>
      </c>
      <c r="G16" s="746" t="s">
        <v>432</v>
      </c>
      <c r="H16" s="746" t="s">
        <v>432</v>
      </c>
      <c r="I16" s="746">
        <v>1</v>
      </c>
      <c r="J16" s="746">
        <v>19</v>
      </c>
      <c r="K16" s="746">
        <v>5</v>
      </c>
      <c r="L16" s="746">
        <v>32</v>
      </c>
      <c r="M16" s="746">
        <v>3</v>
      </c>
      <c r="N16" s="746">
        <v>16</v>
      </c>
      <c r="O16" s="746">
        <v>6</v>
      </c>
      <c r="P16" s="746">
        <v>72</v>
      </c>
      <c r="Q16" s="746" t="s">
        <v>432</v>
      </c>
      <c r="R16" s="746" t="s">
        <v>432</v>
      </c>
      <c r="S16" s="746">
        <v>2</v>
      </c>
      <c r="T16" s="746">
        <v>8</v>
      </c>
      <c r="U16" s="746">
        <v>3</v>
      </c>
      <c r="V16" s="746">
        <v>46</v>
      </c>
      <c r="W16" s="746">
        <v>6</v>
      </c>
      <c r="X16" s="746">
        <v>51</v>
      </c>
      <c r="Y16" s="746">
        <v>5</v>
      </c>
      <c r="Z16" s="746">
        <v>45</v>
      </c>
      <c r="AA16" s="746" t="s">
        <v>432</v>
      </c>
      <c r="AB16" s="746" t="s">
        <v>432</v>
      </c>
      <c r="AC16" s="750"/>
      <c r="AD16" s="749" t="s">
        <v>189</v>
      </c>
    </row>
    <row r="17" spans="1:30" s="742" customFormat="1" ht="15" customHeight="1">
      <c r="A17" s="749"/>
      <c r="B17" s="751" t="s">
        <v>188</v>
      </c>
      <c r="C17" s="747">
        <v>28</v>
      </c>
      <c r="D17" s="746">
        <v>164</v>
      </c>
      <c r="E17" s="746" t="s">
        <v>432</v>
      </c>
      <c r="F17" s="746" t="s">
        <v>432</v>
      </c>
      <c r="G17" s="746" t="s">
        <v>432</v>
      </c>
      <c r="H17" s="746" t="s">
        <v>432</v>
      </c>
      <c r="I17" s="746" t="s">
        <v>432</v>
      </c>
      <c r="J17" s="746" t="s">
        <v>432</v>
      </c>
      <c r="K17" s="746">
        <v>1</v>
      </c>
      <c r="L17" s="746">
        <v>2</v>
      </c>
      <c r="M17" s="746">
        <v>1</v>
      </c>
      <c r="N17" s="746">
        <v>8</v>
      </c>
      <c r="O17" s="746">
        <v>2</v>
      </c>
      <c r="P17" s="746">
        <v>43</v>
      </c>
      <c r="Q17" s="746" t="s">
        <v>432</v>
      </c>
      <c r="R17" s="746" t="s">
        <v>432</v>
      </c>
      <c r="S17" s="746" t="s">
        <v>432</v>
      </c>
      <c r="T17" s="746" t="s">
        <v>432</v>
      </c>
      <c r="U17" s="746">
        <v>13</v>
      </c>
      <c r="V17" s="746">
        <v>79</v>
      </c>
      <c r="W17" s="746" t="s">
        <v>432</v>
      </c>
      <c r="X17" s="746" t="s">
        <v>432</v>
      </c>
      <c r="Y17" s="746">
        <v>10</v>
      </c>
      <c r="Z17" s="746">
        <v>31</v>
      </c>
      <c r="AA17" s="746">
        <v>1</v>
      </c>
      <c r="AB17" s="746">
        <v>1</v>
      </c>
      <c r="AC17" s="750"/>
      <c r="AD17" s="749" t="s">
        <v>188</v>
      </c>
    </row>
    <row r="18" spans="1:30" s="742" customFormat="1" ht="15" customHeight="1">
      <c r="A18" s="749"/>
      <c r="B18" s="751" t="s">
        <v>187</v>
      </c>
      <c r="C18" s="747">
        <v>36</v>
      </c>
      <c r="D18" s="746">
        <v>843</v>
      </c>
      <c r="E18" s="746" t="s">
        <v>432</v>
      </c>
      <c r="F18" s="746" t="s">
        <v>432</v>
      </c>
      <c r="G18" s="746" t="s">
        <v>432</v>
      </c>
      <c r="H18" s="746" t="s">
        <v>432</v>
      </c>
      <c r="I18" s="746">
        <v>3</v>
      </c>
      <c r="J18" s="746">
        <v>16</v>
      </c>
      <c r="K18" s="746">
        <v>1</v>
      </c>
      <c r="L18" s="746">
        <v>4</v>
      </c>
      <c r="M18" s="746">
        <v>2</v>
      </c>
      <c r="N18" s="746">
        <v>4</v>
      </c>
      <c r="O18" s="746">
        <v>2</v>
      </c>
      <c r="P18" s="746">
        <v>683</v>
      </c>
      <c r="Q18" s="746" t="s">
        <v>432</v>
      </c>
      <c r="R18" s="746" t="s">
        <v>432</v>
      </c>
      <c r="S18" s="746">
        <v>8</v>
      </c>
      <c r="T18" s="746">
        <v>13</v>
      </c>
      <c r="U18" s="746">
        <v>7</v>
      </c>
      <c r="V18" s="746">
        <v>36</v>
      </c>
      <c r="W18" s="746">
        <v>3</v>
      </c>
      <c r="X18" s="746">
        <v>30</v>
      </c>
      <c r="Y18" s="746">
        <v>9</v>
      </c>
      <c r="Z18" s="746">
        <v>56</v>
      </c>
      <c r="AA18" s="746">
        <v>1</v>
      </c>
      <c r="AB18" s="746">
        <v>1</v>
      </c>
      <c r="AC18" s="750"/>
      <c r="AD18" s="749" t="s">
        <v>187</v>
      </c>
    </row>
    <row r="19" spans="1:30" s="742" customFormat="1" ht="15" customHeight="1">
      <c r="A19" s="749"/>
      <c r="B19" s="751" t="s">
        <v>186</v>
      </c>
      <c r="C19" s="747">
        <v>28</v>
      </c>
      <c r="D19" s="746">
        <v>224</v>
      </c>
      <c r="E19" s="746" t="s">
        <v>432</v>
      </c>
      <c r="F19" s="746" t="s">
        <v>432</v>
      </c>
      <c r="G19" s="746">
        <v>2</v>
      </c>
      <c r="H19" s="746">
        <v>102</v>
      </c>
      <c r="I19" s="746">
        <v>2</v>
      </c>
      <c r="J19" s="746">
        <v>9</v>
      </c>
      <c r="K19" s="746" t="s">
        <v>432</v>
      </c>
      <c r="L19" s="746" t="s">
        <v>432</v>
      </c>
      <c r="M19" s="746">
        <v>2</v>
      </c>
      <c r="N19" s="746">
        <v>11</v>
      </c>
      <c r="O19" s="746">
        <v>5</v>
      </c>
      <c r="P19" s="746">
        <v>27</v>
      </c>
      <c r="Q19" s="746" t="s">
        <v>432</v>
      </c>
      <c r="R19" s="746" t="s">
        <v>432</v>
      </c>
      <c r="S19" s="746">
        <v>1</v>
      </c>
      <c r="T19" s="746">
        <v>2</v>
      </c>
      <c r="U19" s="746">
        <v>1</v>
      </c>
      <c r="V19" s="746">
        <v>3</v>
      </c>
      <c r="W19" s="746">
        <v>2</v>
      </c>
      <c r="X19" s="746">
        <v>4</v>
      </c>
      <c r="Y19" s="746">
        <v>12</v>
      </c>
      <c r="Z19" s="746">
        <v>65</v>
      </c>
      <c r="AA19" s="746">
        <v>1</v>
      </c>
      <c r="AB19" s="746">
        <v>1</v>
      </c>
      <c r="AC19" s="750"/>
      <c r="AD19" s="749" t="s">
        <v>186</v>
      </c>
    </row>
    <row r="20" spans="1:30" s="742" customFormat="1" ht="15" customHeight="1">
      <c r="A20" s="749"/>
      <c r="B20" s="751"/>
      <c r="C20" s="747"/>
      <c r="D20" s="746"/>
      <c r="E20" s="746"/>
      <c r="F20" s="746"/>
      <c r="G20" s="746"/>
      <c r="H20" s="746"/>
      <c r="I20" s="746"/>
      <c r="J20" s="746"/>
      <c r="K20" s="746"/>
      <c r="L20" s="746"/>
      <c r="M20" s="746"/>
      <c r="N20" s="746"/>
      <c r="O20" s="746"/>
      <c r="P20" s="746"/>
      <c r="Q20" s="746"/>
      <c r="R20" s="746"/>
      <c r="S20" s="746"/>
      <c r="T20" s="746"/>
      <c r="U20" s="746"/>
      <c r="V20" s="746"/>
      <c r="W20" s="746"/>
      <c r="X20" s="746"/>
      <c r="Y20" s="746"/>
      <c r="Z20" s="746"/>
      <c r="AA20" s="746"/>
      <c r="AB20" s="746"/>
      <c r="AC20" s="756"/>
      <c r="AD20" s="749"/>
    </row>
    <row r="21" spans="1:30" s="752" customFormat="1" ht="15" customHeight="1">
      <c r="A21" s="3239" t="s">
        <v>1086</v>
      </c>
      <c r="B21" s="3239"/>
      <c r="C21" s="747">
        <v>86</v>
      </c>
      <c r="D21" s="746">
        <v>526</v>
      </c>
      <c r="E21" s="746" t="s">
        <v>432</v>
      </c>
      <c r="F21" s="746" t="s">
        <v>432</v>
      </c>
      <c r="G21" s="746">
        <v>2</v>
      </c>
      <c r="H21" s="746">
        <v>8</v>
      </c>
      <c r="I21" s="746">
        <v>4</v>
      </c>
      <c r="J21" s="746">
        <v>46</v>
      </c>
      <c r="K21" s="746">
        <v>9</v>
      </c>
      <c r="L21" s="746">
        <v>53</v>
      </c>
      <c r="M21" s="746">
        <v>8</v>
      </c>
      <c r="N21" s="746">
        <v>105</v>
      </c>
      <c r="O21" s="746">
        <v>7</v>
      </c>
      <c r="P21" s="746">
        <v>27</v>
      </c>
      <c r="Q21" s="746" t="s">
        <v>432</v>
      </c>
      <c r="R21" s="746" t="s">
        <v>432</v>
      </c>
      <c r="S21" s="746">
        <v>6</v>
      </c>
      <c r="T21" s="746">
        <v>8</v>
      </c>
      <c r="U21" s="746">
        <v>23</v>
      </c>
      <c r="V21" s="746">
        <v>140</v>
      </c>
      <c r="W21" s="746">
        <v>7</v>
      </c>
      <c r="X21" s="746">
        <v>39</v>
      </c>
      <c r="Y21" s="746">
        <v>17</v>
      </c>
      <c r="Z21" s="746">
        <v>89</v>
      </c>
      <c r="AA21" s="746">
        <v>3</v>
      </c>
      <c r="AB21" s="746">
        <v>11</v>
      </c>
      <c r="AC21" s="3239" t="s">
        <v>1086</v>
      </c>
      <c r="AD21" s="3239"/>
    </row>
    <row r="22" spans="1:30" s="742" customFormat="1" ht="15" customHeight="1">
      <c r="A22" s="749"/>
      <c r="B22" s="751" t="s">
        <v>185</v>
      </c>
      <c r="C22" s="747">
        <v>14</v>
      </c>
      <c r="D22" s="746">
        <v>208</v>
      </c>
      <c r="E22" s="746" t="s">
        <v>432</v>
      </c>
      <c r="F22" s="746" t="s">
        <v>432</v>
      </c>
      <c r="G22" s="746">
        <v>1</v>
      </c>
      <c r="H22" s="746">
        <v>6</v>
      </c>
      <c r="I22" s="746">
        <v>1</v>
      </c>
      <c r="J22" s="746">
        <v>23</v>
      </c>
      <c r="K22" s="746">
        <v>1</v>
      </c>
      <c r="L22" s="746">
        <v>17</v>
      </c>
      <c r="M22" s="746">
        <v>2</v>
      </c>
      <c r="N22" s="746">
        <v>78</v>
      </c>
      <c r="O22" s="746" t="s">
        <v>432</v>
      </c>
      <c r="P22" s="746" t="s">
        <v>432</v>
      </c>
      <c r="Q22" s="746" t="s">
        <v>432</v>
      </c>
      <c r="R22" s="746" t="s">
        <v>432</v>
      </c>
      <c r="S22" s="746" t="s">
        <v>432</v>
      </c>
      <c r="T22" s="746" t="s">
        <v>432</v>
      </c>
      <c r="U22" s="746">
        <v>1</v>
      </c>
      <c r="V22" s="746">
        <v>16</v>
      </c>
      <c r="W22" s="746">
        <v>4</v>
      </c>
      <c r="X22" s="746">
        <v>30</v>
      </c>
      <c r="Y22" s="746">
        <v>3</v>
      </c>
      <c r="Z22" s="746">
        <v>36</v>
      </c>
      <c r="AA22" s="746">
        <v>1</v>
      </c>
      <c r="AB22" s="746">
        <v>2</v>
      </c>
      <c r="AC22" s="750"/>
      <c r="AD22" s="749" t="s">
        <v>185</v>
      </c>
    </row>
    <row r="23" spans="1:30" s="742" customFormat="1" ht="15" customHeight="1">
      <c r="A23" s="749"/>
      <c r="B23" s="751" t="s">
        <v>184</v>
      </c>
      <c r="C23" s="747">
        <v>12</v>
      </c>
      <c r="D23" s="746">
        <v>103</v>
      </c>
      <c r="E23" s="746" t="s">
        <v>432</v>
      </c>
      <c r="F23" s="746" t="s">
        <v>432</v>
      </c>
      <c r="G23" s="746" t="s">
        <v>432</v>
      </c>
      <c r="H23" s="746" t="s">
        <v>432</v>
      </c>
      <c r="I23" s="746">
        <v>1</v>
      </c>
      <c r="J23" s="746">
        <v>17</v>
      </c>
      <c r="K23" s="746">
        <v>2</v>
      </c>
      <c r="L23" s="746">
        <v>15</v>
      </c>
      <c r="M23" s="746">
        <v>2</v>
      </c>
      <c r="N23" s="746">
        <v>13</v>
      </c>
      <c r="O23" s="746">
        <v>3</v>
      </c>
      <c r="P23" s="746">
        <v>17</v>
      </c>
      <c r="Q23" s="746" t="s">
        <v>432</v>
      </c>
      <c r="R23" s="746" t="s">
        <v>432</v>
      </c>
      <c r="S23" s="746" t="s">
        <v>432</v>
      </c>
      <c r="T23" s="746" t="s">
        <v>432</v>
      </c>
      <c r="U23" s="746">
        <v>2</v>
      </c>
      <c r="V23" s="746">
        <v>17</v>
      </c>
      <c r="W23" s="746" t="s">
        <v>432</v>
      </c>
      <c r="X23" s="746" t="s">
        <v>432</v>
      </c>
      <c r="Y23" s="746">
        <v>1</v>
      </c>
      <c r="Z23" s="746">
        <v>16</v>
      </c>
      <c r="AA23" s="746">
        <v>1</v>
      </c>
      <c r="AB23" s="746">
        <v>8</v>
      </c>
      <c r="AC23" s="750"/>
      <c r="AD23" s="749" t="s">
        <v>184</v>
      </c>
    </row>
    <row r="24" spans="1:30" s="742" customFormat="1" ht="15" customHeight="1">
      <c r="A24" s="749"/>
      <c r="B24" s="751" t="s">
        <v>183</v>
      </c>
      <c r="C24" s="747">
        <v>40</v>
      </c>
      <c r="D24" s="746">
        <v>139</v>
      </c>
      <c r="E24" s="746" t="s">
        <v>432</v>
      </c>
      <c r="F24" s="746" t="s">
        <v>432</v>
      </c>
      <c r="G24" s="746" t="s">
        <v>432</v>
      </c>
      <c r="H24" s="746" t="s">
        <v>432</v>
      </c>
      <c r="I24" s="746">
        <v>2</v>
      </c>
      <c r="J24" s="746">
        <v>6</v>
      </c>
      <c r="K24" s="746">
        <v>4</v>
      </c>
      <c r="L24" s="746">
        <v>17</v>
      </c>
      <c r="M24" s="746">
        <v>3</v>
      </c>
      <c r="N24" s="746">
        <v>10</v>
      </c>
      <c r="O24" s="746">
        <v>3</v>
      </c>
      <c r="P24" s="746">
        <v>6</v>
      </c>
      <c r="Q24" s="746" t="s">
        <v>432</v>
      </c>
      <c r="R24" s="746" t="s">
        <v>432</v>
      </c>
      <c r="S24" s="746">
        <v>6</v>
      </c>
      <c r="T24" s="746">
        <v>8</v>
      </c>
      <c r="U24" s="746">
        <v>11</v>
      </c>
      <c r="V24" s="746">
        <v>58</v>
      </c>
      <c r="W24" s="746">
        <v>1</v>
      </c>
      <c r="X24" s="746">
        <v>2</v>
      </c>
      <c r="Y24" s="746">
        <v>9</v>
      </c>
      <c r="Z24" s="746">
        <v>31</v>
      </c>
      <c r="AA24" s="746">
        <v>1</v>
      </c>
      <c r="AB24" s="746">
        <v>1</v>
      </c>
      <c r="AC24" s="750"/>
      <c r="AD24" s="749" t="s">
        <v>183</v>
      </c>
    </row>
    <row r="25" spans="1:30" s="742" customFormat="1" ht="15" customHeight="1">
      <c r="A25" s="749"/>
      <c r="B25" s="751" t="s">
        <v>182</v>
      </c>
      <c r="C25" s="747">
        <v>20</v>
      </c>
      <c r="D25" s="746">
        <v>76</v>
      </c>
      <c r="E25" s="746" t="s">
        <v>432</v>
      </c>
      <c r="F25" s="746" t="s">
        <v>432</v>
      </c>
      <c r="G25" s="746">
        <v>1</v>
      </c>
      <c r="H25" s="746">
        <v>2</v>
      </c>
      <c r="I25" s="746" t="s">
        <v>432</v>
      </c>
      <c r="J25" s="746" t="s">
        <v>432</v>
      </c>
      <c r="K25" s="746">
        <v>2</v>
      </c>
      <c r="L25" s="746">
        <v>4</v>
      </c>
      <c r="M25" s="746">
        <v>1</v>
      </c>
      <c r="N25" s="746">
        <v>4</v>
      </c>
      <c r="O25" s="746">
        <v>1</v>
      </c>
      <c r="P25" s="746">
        <v>4</v>
      </c>
      <c r="Q25" s="746" t="s">
        <v>432</v>
      </c>
      <c r="R25" s="746" t="s">
        <v>432</v>
      </c>
      <c r="S25" s="746" t="s">
        <v>432</v>
      </c>
      <c r="T25" s="746" t="s">
        <v>432</v>
      </c>
      <c r="U25" s="746">
        <v>9</v>
      </c>
      <c r="V25" s="746">
        <v>49</v>
      </c>
      <c r="W25" s="746">
        <v>2</v>
      </c>
      <c r="X25" s="746">
        <v>7</v>
      </c>
      <c r="Y25" s="746">
        <v>4</v>
      </c>
      <c r="Z25" s="746">
        <v>6</v>
      </c>
      <c r="AA25" s="746" t="s">
        <v>432</v>
      </c>
      <c r="AB25" s="746" t="s">
        <v>432</v>
      </c>
      <c r="AC25" s="750"/>
      <c r="AD25" s="749" t="s">
        <v>182</v>
      </c>
    </row>
    <row r="26" spans="1:30" s="742" customFormat="1" ht="15" customHeight="1">
      <c r="A26" s="749"/>
      <c r="B26" s="751"/>
      <c r="C26" s="747"/>
      <c r="D26" s="746"/>
      <c r="E26" s="746"/>
      <c r="F26" s="746"/>
      <c r="G26" s="746"/>
      <c r="H26" s="746"/>
      <c r="I26" s="746"/>
      <c r="J26" s="746"/>
      <c r="K26" s="746"/>
      <c r="L26" s="746"/>
      <c r="M26" s="746"/>
      <c r="N26" s="746"/>
      <c r="O26" s="746"/>
      <c r="P26" s="746"/>
      <c r="Q26" s="746"/>
      <c r="R26" s="746"/>
      <c r="S26" s="746"/>
      <c r="T26" s="746"/>
      <c r="U26" s="746"/>
      <c r="V26" s="746"/>
      <c r="W26" s="746"/>
      <c r="X26" s="746"/>
      <c r="Y26" s="746"/>
      <c r="Z26" s="746"/>
      <c r="AA26" s="746"/>
      <c r="AB26" s="746"/>
      <c r="AC26" s="756"/>
      <c r="AD26" s="749"/>
    </row>
    <row r="27" spans="1:30" s="759" customFormat="1" ht="15" customHeight="1">
      <c r="A27" s="3239" t="s">
        <v>1085</v>
      </c>
      <c r="B27" s="3239"/>
      <c r="C27" s="747">
        <v>140</v>
      </c>
      <c r="D27" s="746">
        <v>1159</v>
      </c>
      <c r="E27" s="746">
        <v>1</v>
      </c>
      <c r="F27" s="746">
        <v>9</v>
      </c>
      <c r="G27" s="746">
        <v>4</v>
      </c>
      <c r="H27" s="746">
        <v>26</v>
      </c>
      <c r="I27" s="746">
        <v>5</v>
      </c>
      <c r="J27" s="746">
        <v>16</v>
      </c>
      <c r="K27" s="746">
        <v>13</v>
      </c>
      <c r="L27" s="746">
        <v>52</v>
      </c>
      <c r="M27" s="746">
        <v>13</v>
      </c>
      <c r="N27" s="746">
        <v>93</v>
      </c>
      <c r="O27" s="746">
        <v>13</v>
      </c>
      <c r="P27" s="746">
        <v>136</v>
      </c>
      <c r="Q27" s="746">
        <v>1</v>
      </c>
      <c r="R27" s="746">
        <v>237</v>
      </c>
      <c r="S27" s="746">
        <v>17</v>
      </c>
      <c r="T27" s="746">
        <v>51</v>
      </c>
      <c r="U27" s="746">
        <v>28</v>
      </c>
      <c r="V27" s="746">
        <v>255</v>
      </c>
      <c r="W27" s="746">
        <v>16</v>
      </c>
      <c r="X27" s="746">
        <v>108</v>
      </c>
      <c r="Y27" s="746">
        <v>25</v>
      </c>
      <c r="Z27" s="746">
        <v>142</v>
      </c>
      <c r="AA27" s="746">
        <v>4</v>
      </c>
      <c r="AB27" s="746">
        <v>34</v>
      </c>
      <c r="AC27" s="3239" t="s">
        <v>1085</v>
      </c>
      <c r="AD27" s="3239"/>
    </row>
    <row r="28" spans="1:30" s="742" customFormat="1" ht="15" customHeight="1">
      <c r="A28" s="749"/>
      <c r="B28" s="751" t="s">
        <v>181</v>
      </c>
      <c r="C28" s="747">
        <v>38</v>
      </c>
      <c r="D28" s="746">
        <v>158</v>
      </c>
      <c r="E28" s="746" t="s">
        <v>432</v>
      </c>
      <c r="F28" s="746" t="s">
        <v>432</v>
      </c>
      <c r="G28" s="746">
        <v>2</v>
      </c>
      <c r="H28" s="746">
        <v>22</v>
      </c>
      <c r="I28" s="746">
        <v>3</v>
      </c>
      <c r="J28" s="746">
        <v>7</v>
      </c>
      <c r="K28" s="746">
        <v>1</v>
      </c>
      <c r="L28" s="746">
        <v>1</v>
      </c>
      <c r="M28" s="746">
        <v>2</v>
      </c>
      <c r="N28" s="746">
        <v>8</v>
      </c>
      <c r="O28" s="746">
        <v>1</v>
      </c>
      <c r="P28" s="746">
        <v>2</v>
      </c>
      <c r="Q28" s="746" t="s">
        <v>432</v>
      </c>
      <c r="R28" s="746" t="s">
        <v>432</v>
      </c>
      <c r="S28" s="746">
        <v>7</v>
      </c>
      <c r="T28" s="746">
        <v>18</v>
      </c>
      <c r="U28" s="746">
        <v>11</v>
      </c>
      <c r="V28" s="746">
        <v>64</v>
      </c>
      <c r="W28" s="746">
        <v>2</v>
      </c>
      <c r="X28" s="746">
        <v>6</v>
      </c>
      <c r="Y28" s="746">
        <v>8</v>
      </c>
      <c r="Z28" s="746">
        <v>24</v>
      </c>
      <c r="AA28" s="746">
        <v>1</v>
      </c>
      <c r="AB28" s="746">
        <v>6</v>
      </c>
      <c r="AC28" s="750"/>
      <c r="AD28" s="749" t="s">
        <v>181</v>
      </c>
    </row>
    <row r="29" spans="1:30" s="742" customFormat="1" ht="15" customHeight="1">
      <c r="A29" s="749"/>
      <c r="B29" s="751" t="s">
        <v>180</v>
      </c>
      <c r="C29" s="747">
        <v>36</v>
      </c>
      <c r="D29" s="746">
        <v>456</v>
      </c>
      <c r="E29" s="746" t="s">
        <v>432</v>
      </c>
      <c r="F29" s="746" t="s">
        <v>432</v>
      </c>
      <c r="G29" s="746" t="s">
        <v>432</v>
      </c>
      <c r="H29" s="746" t="s">
        <v>432</v>
      </c>
      <c r="I29" s="746">
        <v>1</v>
      </c>
      <c r="J29" s="746">
        <v>7</v>
      </c>
      <c r="K29" s="746">
        <v>1</v>
      </c>
      <c r="L29" s="746">
        <v>3</v>
      </c>
      <c r="M29" s="746">
        <v>1</v>
      </c>
      <c r="N29" s="746">
        <v>10</v>
      </c>
      <c r="O29" s="746">
        <v>3</v>
      </c>
      <c r="P29" s="746">
        <v>4</v>
      </c>
      <c r="Q29" s="746">
        <v>1</v>
      </c>
      <c r="R29" s="746">
        <v>237</v>
      </c>
      <c r="S29" s="746">
        <v>7</v>
      </c>
      <c r="T29" s="746">
        <v>29</v>
      </c>
      <c r="U29" s="746">
        <v>7</v>
      </c>
      <c r="V29" s="746">
        <v>84</v>
      </c>
      <c r="W29" s="746">
        <v>5</v>
      </c>
      <c r="X29" s="746">
        <v>21</v>
      </c>
      <c r="Y29" s="746">
        <v>10</v>
      </c>
      <c r="Z29" s="746">
        <v>61</v>
      </c>
      <c r="AA29" s="746" t="s">
        <v>432</v>
      </c>
      <c r="AB29" s="746" t="s">
        <v>432</v>
      </c>
      <c r="AC29" s="750"/>
      <c r="AD29" s="749" t="s">
        <v>180</v>
      </c>
    </row>
    <row r="30" spans="1:30" s="742" customFormat="1" ht="15" customHeight="1">
      <c r="A30" s="749"/>
      <c r="B30" s="751" t="s">
        <v>179</v>
      </c>
      <c r="C30" s="747">
        <v>9</v>
      </c>
      <c r="D30" s="746">
        <v>37</v>
      </c>
      <c r="E30" s="746">
        <v>1</v>
      </c>
      <c r="F30" s="746">
        <v>9</v>
      </c>
      <c r="G30" s="746" t="s">
        <v>432</v>
      </c>
      <c r="H30" s="746" t="s">
        <v>432</v>
      </c>
      <c r="I30" s="746" t="s">
        <v>432</v>
      </c>
      <c r="J30" s="746" t="s">
        <v>432</v>
      </c>
      <c r="K30" s="746">
        <v>3</v>
      </c>
      <c r="L30" s="746">
        <v>4</v>
      </c>
      <c r="M30" s="746">
        <v>1</v>
      </c>
      <c r="N30" s="746">
        <v>9</v>
      </c>
      <c r="O30" s="746">
        <v>1</v>
      </c>
      <c r="P30" s="746">
        <v>5</v>
      </c>
      <c r="Q30" s="746" t="s">
        <v>432</v>
      </c>
      <c r="R30" s="746" t="s">
        <v>432</v>
      </c>
      <c r="S30" s="746">
        <v>1</v>
      </c>
      <c r="T30" s="746">
        <v>1</v>
      </c>
      <c r="U30" s="746" t="s">
        <v>432</v>
      </c>
      <c r="V30" s="746" t="s">
        <v>432</v>
      </c>
      <c r="W30" s="746">
        <v>2</v>
      </c>
      <c r="X30" s="746">
        <v>9</v>
      </c>
      <c r="Y30" s="746" t="s">
        <v>432</v>
      </c>
      <c r="Z30" s="746" t="s">
        <v>432</v>
      </c>
      <c r="AA30" s="746" t="s">
        <v>432</v>
      </c>
      <c r="AB30" s="746" t="s">
        <v>432</v>
      </c>
      <c r="AC30" s="750"/>
      <c r="AD30" s="749" t="s">
        <v>179</v>
      </c>
    </row>
    <row r="31" spans="1:30" s="742" customFormat="1" ht="15" customHeight="1">
      <c r="A31" s="749"/>
      <c r="B31" s="751" t="s">
        <v>178</v>
      </c>
      <c r="C31" s="747">
        <v>34</v>
      </c>
      <c r="D31" s="746">
        <v>170</v>
      </c>
      <c r="E31" s="746" t="s">
        <v>432</v>
      </c>
      <c r="F31" s="746" t="s">
        <v>432</v>
      </c>
      <c r="G31" s="746">
        <v>1</v>
      </c>
      <c r="H31" s="746">
        <v>2</v>
      </c>
      <c r="I31" s="746">
        <v>1</v>
      </c>
      <c r="J31" s="746">
        <v>2</v>
      </c>
      <c r="K31" s="746">
        <v>6</v>
      </c>
      <c r="L31" s="746">
        <v>34</v>
      </c>
      <c r="M31" s="746">
        <v>4</v>
      </c>
      <c r="N31" s="746">
        <v>16</v>
      </c>
      <c r="O31" s="746">
        <v>1</v>
      </c>
      <c r="P31" s="746">
        <v>7</v>
      </c>
      <c r="Q31" s="746" t="s">
        <v>432</v>
      </c>
      <c r="R31" s="746" t="s">
        <v>432</v>
      </c>
      <c r="S31" s="746">
        <v>2</v>
      </c>
      <c r="T31" s="746">
        <v>3</v>
      </c>
      <c r="U31" s="746">
        <v>8</v>
      </c>
      <c r="V31" s="746">
        <v>32</v>
      </c>
      <c r="W31" s="746">
        <v>2</v>
      </c>
      <c r="X31" s="746">
        <v>10</v>
      </c>
      <c r="Y31" s="746">
        <v>7</v>
      </c>
      <c r="Z31" s="746">
        <v>57</v>
      </c>
      <c r="AA31" s="746">
        <v>2</v>
      </c>
      <c r="AB31" s="746">
        <v>7</v>
      </c>
      <c r="AC31" s="750"/>
      <c r="AD31" s="749" t="s">
        <v>178</v>
      </c>
    </row>
    <row r="32" spans="1:30" s="742" customFormat="1" ht="15" customHeight="1">
      <c r="A32" s="749"/>
      <c r="B32" s="751" t="s">
        <v>177</v>
      </c>
      <c r="C32" s="747">
        <v>23</v>
      </c>
      <c r="D32" s="746">
        <v>338</v>
      </c>
      <c r="E32" s="746" t="s">
        <v>432</v>
      </c>
      <c r="F32" s="746" t="s">
        <v>432</v>
      </c>
      <c r="G32" s="746">
        <v>1</v>
      </c>
      <c r="H32" s="746">
        <v>2</v>
      </c>
      <c r="I32" s="746" t="s">
        <v>432</v>
      </c>
      <c r="J32" s="746" t="s">
        <v>432</v>
      </c>
      <c r="K32" s="746">
        <v>2</v>
      </c>
      <c r="L32" s="746">
        <v>10</v>
      </c>
      <c r="M32" s="746">
        <v>5</v>
      </c>
      <c r="N32" s="746">
        <v>50</v>
      </c>
      <c r="O32" s="746">
        <v>7</v>
      </c>
      <c r="P32" s="746">
        <v>118</v>
      </c>
      <c r="Q32" s="746" t="s">
        <v>432</v>
      </c>
      <c r="R32" s="746" t="s">
        <v>432</v>
      </c>
      <c r="S32" s="746" t="s">
        <v>432</v>
      </c>
      <c r="T32" s="746" t="s">
        <v>432</v>
      </c>
      <c r="U32" s="746">
        <v>2</v>
      </c>
      <c r="V32" s="746">
        <v>75</v>
      </c>
      <c r="W32" s="746">
        <v>5</v>
      </c>
      <c r="X32" s="746">
        <v>62</v>
      </c>
      <c r="Y32" s="746" t="s">
        <v>432</v>
      </c>
      <c r="Z32" s="746" t="s">
        <v>432</v>
      </c>
      <c r="AA32" s="746">
        <v>1</v>
      </c>
      <c r="AB32" s="746">
        <v>21</v>
      </c>
      <c r="AC32" s="750"/>
      <c r="AD32" s="749" t="s">
        <v>177</v>
      </c>
    </row>
    <row r="33" spans="1:30" s="742" customFormat="1" ht="15" customHeight="1">
      <c r="A33" s="749"/>
      <c r="B33" s="751"/>
      <c r="C33" s="747"/>
      <c r="D33" s="746"/>
      <c r="E33" s="746"/>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56"/>
      <c r="AD33" s="749"/>
    </row>
    <row r="34" spans="1:30" s="752" customFormat="1" ht="15" customHeight="1">
      <c r="A34" s="3239" t="s">
        <v>1084</v>
      </c>
      <c r="B34" s="3239"/>
      <c r="C34" s="747">
        <v>90</v>
      </c>
      <c r="D34" s="746">
        <v>518</v>
      </c>
      <c r="E34" s="746" t="s">
        <v>432</v>
      </c>
      <c r="F34" s="746" t="s">
        <v>432</v>
      </c>
      <c r="G34" s="746">
        <v>1</v>
      </c>
      <c r="H34" s="746">
        <v>3</v>
      </c>
      <c r="I34" s="746">
        <v>4</v>
      </c>
      <c r="J34" s="746">
        <v>43</v>
      </c>
      <c r="K34" s="746">
        <v>13</v>
      </c>
      <c r="L34" s="746">
        <v>65</v>
      </c>
      <c r="M34" s="746">
        <v>8</v>
      </c>
      <c r="N34" s="746">
        <v>32</v>
      </c>
      <c r="O34" s="746">
        <v>11</v>
      </c>
      <c r="P34" s="746">
        <v>59</v>
      </c>
      <c r="Q34" s="746" t="s">
        <v>432</v>
      </c>
      <c r="R34" s="746" t="s">
        <v>432</v>
      </c>
      <c r="S34" s="746">
        <v>3</v>
      </c>
      <c r="T34" s="746">
        <v>4</v>
      </c>
      <c r="U34" s="746">
        <v>20</v>
      </c>
      <c r="V34" s="746">
        <v>179</v>
      </c>
      <c r="W34" s="746">
        <v>7</v>
      </c>
      <c r="X34" s="746">
        <v>21</v>
      </c>
      <c r="Y34" s="746">
        <v>22</v>
      </c>
      <c r="Z34" s="746">
        <v>109</v>
      </c>
      <c r="AA34" s="746">
        <v>1</v>
      </c>
      <c r="AB34" s="746">
        <v>3</v>
      </c>
      <c r="AC34" s="3239" t="s">
        <v>1084</v>
      </c>
      <c r="AD34" s="3239"/>
    </row>
    <row r="35" spans="1:30" s="742" customFormat="1" ht="15" customHeight="1">
      <c r="A35" s="749"/>
      <c r="B35" s="758" t="s">
        <v>176</v>
      </c>
      <c r="C35" s="747">
        <v>16</v>
      </c>
      <c r="D35" s="746">
        <v>110</v>
      </c>
      <c r="E35" s="746" t="s">
        <v>432</v>
      </c>
      <c r="F35" s="746" t="s">
        <v>432</v>
      </c>
      <c r="G35" s="746">
        <v>1</v>
      </c>
      <c r="H35" s="746">
        <v>3</v>
      </c>
      <c r="I35" s="746">
        <v>1</v>
      </c>
      <c r="J35" s="746">
        <v>22</v>
      </c>
      <c r="K35" s="746">
        <v>1</v>
      </c>
      <c r="L35" s="746">
        <v>14</v>
      </c>
      <c r="M35" s="746">
        <v>4</v>
      </c>
      <c r="N35" s="746">
        <v>13</v>
      </c>
      <c r="O35" s="746">
        <v>3</v>
      </c>
      <c r="P35" s="746">
        <v>18</v>
      </c>
      <c r="Q35" s="746" t="s">
        <v>432</v>
      </c>
      <c r="R35" s="746" t="s">
        <v>432</v>
      </c>
      <c r="S35" s="746" t="s">
        <v>432</v>
      </c>
      <c r="T35" s="746" t="s">
        <v>432</v>
      </c>
      <c r="U35" s="746">
        <v>3</v>
      </c>
      <c r="V35" s="746">
        <v>26</v>
      </c>
      <c r="W35" s="746" t="s">
        <v>432</v>
      </c>
      <c r="X35" s="746" t="s">
        <v>432</v>
      </c>
      <c r="Y35" s="746">
        <v>3</v>
      </c>
      <c r="Z35" s="746">
        <v>14</v>
      </c>
      <c r="AA35" s="746" t="s">
        <v>432</v>
      </c>
      <c r="AB35" s="746" t="s">
        <v>432</v>
      </c>
      <c r="AC35" s="750"/>
      <c r="AD35" s="757" t="s">
        <v>176</v>
      </c>
    </row>
    <row r="36" spans="1:30" s="742" customFormat="1" ht="15" customHeight="1">
      <c r="A36" s="749"/>
      <c r="B36" s="758" t="s">
        <v>175</v>
      </c>
      <c r="C36" s="747">
        <v>13</v>
      </c>
      <c r="D36" s="746">
        <v>66</v>
      </c>
      <c r="E36" s="746" t="s">
        <v>432</v>
      </c>
      <c r="F36" s="746" t="s">
        <v>432</v>
      </c>
      <c r="G36" s="746" t="s">
        <v>432</v>
      </c>
      <c r="H36" s="746" t="s">
        <v>432</v>
      </c>
      <c r="I36" s="746">
        <v>1</v>
      </c>
      <c r="J36" s="746">
        <v>5</v>
      </c>
      <c r="K36" s="746">
        <v>4</v>
      </c>
      <c r="L36" s="746">
        <v>32</v>
      </c>
      <c r="M36" s="746">
        <v>1</v>
      </c>
      <c r="N36" s="746">
        <v>3</v>
      </c>
      <c r="O36" s="746">
        <v>2</v>
      </c>
      <c r="P36" s="746">
        <v>8</v>
      </c>
      <c r="Q36" s="746" t="s">
        <v>432</v>
      </c>
      <c r="R36" s="746" t="s">
        <v>432</v>
      </c>
      <c r="S36" s="746" t="s">
        <v>432</v>
      </c>
      <c r="T36" s="746" t="s">
        <v>432</v>
      </c>
      <c r="U36" s="746">
        <v>1</v>
      </c>
      <c r="V36" s="746">
        <v>6</v>
      </c>
      <c r="W36" s="746" t="s">
        <v>432</v>
      </c>
      <c r="X36" s="746" t="s">
        <v>432</v>
      </c>
      <c r="Y36" s="746">
        <v>3</v>
      </c>
      <c r="Z36" s="746">
        <v>9</v>
      </c>
      <c r="AA36" s="746">
        <v>1</v>
      </c>
      <c r="AB36" s="746">
        <v>3</v>
      </c>
      <c r="AC36" s="750"/>
      <c r="AD36" s="757" t="s">
        <v>175</v>
      </c>
    </row>
    <row r="37" spans="1:30" s="742" customFormat="1" ht="15" customHeight="1">
      <c r="A37" s="749"/>
      <c r="B37" s="758" t="s">
        <v>174</v>
      </c>
      <c r="C37" s="747">
        <v>24</v>
      </c>
      <c r="D37" s="746">
        <v>114</v>
      </c>
      <c r="E37" s="746" t="s">
        <v>432</v>
      </c>
      <c r="F37" s="746" t="s">
        <v>432</v>
      </c>
      <c r="G37" s="746" t="s">
        <v>432</v>
      </c>
      <c r="H37" s="746" t="s">
        <v>432</v>
      </c>
      <c r="I37" s="746">
        <v>2</v>
      </c>
      <c r="J37" s="746">
        <v>16</v>
      </c>
      <c r="K37" s="746">
        <v>2</v>
      </c>
      <c r="L37" s="746">
        <v>4</v>
      </c>
      <c r="M37" s="746">
        <v>1</v>
      </c>
      <c r="N37" s="746">
        <v>1</v>
      </c>
      <c r="O37" s="746" t="s">
        <v>432</v>
      </c>
      <c r="P37" s="746" t="s">
        <v>432</v>
      </c>
      <c r="Q37" s="746" t="s">
        <v>432</v>
      </c>
      <c r="R37" s="746" t="s">
        <v>432</v>
      </c>
      <c r="S37" s="746">
        <v>3</v>
      </c>
      <c r="T37" s="746">
        <v>4</v>
      </c>
      <c r="U37" s="746">
        <v>7</v>
      </c>
      <c r="V37" s="746">
        <v>63</v>
      </c>
      <c r="W37" s="746">
        <v>3</v>
      </c>
      <c r="X37" s="746">
        <v>8</v>
      </c>
      <c r="Y37" s="746">
        <v>6</v>
      </c>
      <c r="Z37" s="746">
        <v>18</v>
      </c>
      <c r="AA37" s="746" t="s">
        <v>432</v>
      </c>
      <c r="AB37" s="746" t="s">
        <v>432</v>
      </c>
      <c r="AC37" s="750"/>
      <c r="AD37" s="757" t="s">
        <v>174</v>
      </c>
    </row>
    <row r="38" spans="1:30" s="742" customFormat="1" ht="15" customHeight="1">
      <c r="A38" s="749"/>
      <c r="B38" s="758" t="s">
        <v>173</v>
      </c>
      <c r="C38" s="747">
        <v>37</v>
      </c>
      <c r="D38" s="746">
        <v>228</v>
      </c>
      <c r="E38" s="746" t="s">
        <v>432</v>
      </c>
      <c r="F38" s="746" t="s">
        <v>432</v>
      </c>
      <c r="G38" s="746" t="s">
        <v>432</v>
      </c>
      <c r="H38" s="746" t="s">
        <v>432</v>
      </c>
      <c r="I38" s="746" t="s">
        <v>432</v>
      </c>
      <c r="J38" s="746" t="s">
        <v>432</v>
      </c>
      <c r="K38" s="746">
        <v>6</v>
      </c>
      <c r="L38" s="746">
        <v>15</v>
      </c>
      <c r="M38" s="746">
        <v>2</v>
      </c>
      <c r="N38" s="746">
        <v>15</v>
      </c>
      <c r="O38" s="746">
        <v>6</v>
      </c>
      <c r="P38" s="746">
        <v>33</v>
      </c>
      <c r="Q38" s="746" t="s">
        <v>432</v>
      </c>
      <c r="R38" s="746" t="s">
        <v>432</v>
      </c>
      <c r="S38" s="746" t="s">
        <v>432</v>
      </c>
      <c r="T38" s="746" t="s">
        <v>432</v>
      </c>
      <c r="U38" s="746">
        <v>9</v>
      </c>
      <c r="V38" s="746">
        <v>84</v>
      </c>
      <c r="W38" s="746">
        <v>4</v>
      </c>
      <c r="X38" s="746">
        <v>13</v>
      </c>
      <c r="Y38" s="746">
        <v>10</v>
      </c>
      <c r="Z38" s="746">
        <v>68</v>
      </c>
      <c r="AA38" s="746" t="s">
        <v>432</v>
      </c>
      <c r="AB38" s="746" t="s">
        <v>432</v>
      </c>
      <c r="AC38" s="750"/>
      <c r="AD38" s="757" t="s">
        <v>173</v>
      </c>
    </row>
    <row r="39" spans="1:30" s="742" customFormat="1" ht="15" customHeight="1">
      <c r="A39" s="749"/>
      <c r="B39" s="751"/>
      <c r="C39" s="747"/>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56"/>
      <c r="AD39" s="749"/>
    </row>
    <row r="40" spans="1:30" s="752" customFormat="1" ht="15" customHeight="1">
      <c r="A40" s="3239" t="s">
        <v>1083</v>
      </c>
      <c r="B40" s="3239"/>
      <c r="C40" s="747">
        <v>54</v>
      </c>
      <c r="D40" s="746">
        <v>271</v>
      </c>
      <c r="E40" s="746" t="s">
        <v>432</v>
      </c>
      <c r="F40" s="746" t="s">
        <v>432</v>
      </c>
      <c r="G40" s="746">
        <v>1</v>
      </c>
      <c r="H40" s="746">
        <v>1</v>
      </c>
      <c r="I40" s="746">
        <v>2</v>
      </c>
      <c r="J40" s="746">
        <v>4</v>
      </c>
      <c r="K40" s="746">
        <v>6</v>
      </c>
      <c r="L40" s="746">
        <v>67</v>
      </c>
      <c r="M40" s="746">
        <v>3</v>
      </c>
      <c r="N40" s="746">
        <v>17</v>
      </c>
      <c r="O40" s="746">
        <v>5</v>
      </c>
      <c r="P40" s="746">
        <v>17</v>
      </c>
      <c r="Q40" s="746" t="s">
        <v>432</v>
      </c>
      <c r="R40" s="746" t="s">
        <v>432</v>
      </c>
      <c r="S40" s="746">
        <v>3</v>
      </c>
      <c r="T40" s="746">
        <v>5</v>
      </c>
      <c r="U40" s="746">
        <v>14</v>
      </c>
      <c r="V40" s="746">
        <v>94</v>
      </c>
      <c r="W40" s="746">
        <v>6</v>
      </c>
      <c r="X40" s="746">
        <v>23</v>
      </c>
      <c r="Y40" s="746">
        <v>13</v>
      </c>
      <c r="Z40" s="746">
        <v>39</v>
      </c>
      <c r="AA40" s="746">
        <v>1</v>
      </c>
      <c r="AB40" s="746">
        <v>4</v>
      </c>
      <c r="AC40" s="3239" t="s">
        <v>1083</v>
      </c>
      <c r="AD40" s="3239"/>
    </row>
    <row r="41" spans="1:30" s="742" customFormat="1" ht="15" customHeight="1">
      <c r="A41" s="749"/>
      <c r="B41" s="751" t="s">
        <v>172</v>
      </c>
      <c r="C41" s="747">
        <v>21</v>
      </c>
      <c r="D41" s="746">
        <v>99</v>
      </c>
      <c r="E41" s="746" t="s">
        <v>432</v>
      </c>
      <c r="F41" s="746" t="s">
        <v>432</v>
      </c>
      <c r="G41" s="746" t="s">
        <v>432</v>
      </c>
      <c r="H41" s="746" t="s">
        <v>432</v>
      </c>
      <c r="I41" s="746" t="s">
        <v>432</v>
      </c>
      <c r="J41" s="746" t="s">
        <v>432</v>
      </c>
      <c r="K41" s="746">
        <v>4</v>
      </c>
      <c r="L41" s="746">
        <v>28</v>
      </c>
      <c r="M41" s="746">
        <v>1</v>
      </c>
      <c r="N41" s="746">
        <v>4</v>
      </c>
      <c r="O41" s="746">
        <v>3</v>
      </c>
      <c r="P41" s="746">
        <v>12</v>
      </c>
      <c r="Q41" s="746" t="s">
        <v>432</v>
      </c>
      <c r="R41" s="746" t="s">
        <v>432</v>
      </c>
      <c r="S41" s="746" t="s">
        <v>432</v>
      </c>
      <c r="T41" s="746" t="s">
        <v>432</v>
      </c>
      <c r="U41" s="746">
        <v>5</v>
      </c>
      <c r="V41" s="746">
        <v>29</v>
      </c>
      <c r="W41" s="746">
        <v>3</v>
      </c>
      <c r="X41" s="746">
        <v>10</v>
      </c>
      <c r="Y41" s="746">
        <v>4</v>
      </c>
      <c r="Z41" s="746">
        <v>12</v>
      </c>
      <c r="AA41" s="746">
        <v>1</v>
      </c>
      <c r="AB41" s="746">
        <v>4</v>
      </c>
      <c r="AC41" s="750"/>
      <c r="AD41" s="749" t="s">
        <v>172</v>
      </c>
    </row>
    <row r="42" spans="1:30" s="742" customFormat="1" ht="15" customHeight="1">
      <c r="A42" s="749"/>
      <c r="B42" s="751" t="s">
        <v>171</v>
      </c>
      <c r="C42" s="747">
        <v>33</v>
      </c>
      <c r="D42" s="746">
        <v>172</v>
      </c>
      <c r="E42" s="746" t="s">
        <v>432</v>
      </c>
      <c r="F42" s="746" t="s">
        <v>432</v>
      </c>
      <c r="G42" s="746">
        <v>1</v>
      </c>
      <c r="H42" s="746">
        <v>1</v>
      </c>
      <c r="I42" s="746">
        <v>2</v>
      </c>
      <c r="J42" s="746">
        <v>4</v>
      </c>
      <c r="K42" s="746">
        <v>2</v>
      </c>
      <c r="L42" s="746">
        <v>39</v>
      </c>
      <c r="M42" s="746">
        <v>2</v>
      </c>
      <c r="N42" s="746">
        <v>13</v>
      </c>
      <c r="O42" s="746">
        <v>2</v>
      </c>
      <c r="P42" s="746">
        <v>5</v>
      </c>
      <c r="Q42" s="746" t="s">
        <v>432</v>
      </c>
      <c r="R42" s="746" t="s">
        <v>432</v>
      </c>
      <c r="S42" s="746">
        <v>3</v>
      </c>
      <c r="T42" s="746">
        <v>5</v>
      </c>
      <c r="U42" s="746">
        <v>9</v>
      </c>
      <c r="V42" s="746">
        <v>65</v>
      </c>
      <c r="W42" s="746">
        <v>3</v>
      </c>
      <c r="X42" s="746">
        <v>13</v>
      </c>
      <c r="Y42" s="746">
        <v>9</v>
      </c>
      <c r="Z42" s="746">
        <v>27</v>
      </c>
      <c r="AA42" s="746" t="s">
        <v>432</v>
      </c>
      <c r="AB42" s="746" t="s">
        <v>432</v>
      </c>
      <c r="AC42" s="750"/>
      <c r="AD42" s="749" t="s">
        <v>171</v>
      </c>
    </row>
    <row r="43" spans="1:30" s="742" customFormat="1" ht="15" customHeight="1">
      <c r="A43" s="749"/>
      <c r="B43" s="751"/>
      <c r="C43" s="747"/>
      <c r="D43" s="746"/>
      <c r="E43" s="746"/>
      <c r="F43" s="746"/>
      <c r="G43" s="746"/>
      <c r="H43" s="746"/>
      <c r="I43" s="746"/>
      <c r="J43" s="746"/>
      <c r="K43" s="746"/>
      <c r="L43" s="746"/>
      <c r="M43" s="746"/>
      <c r="N43" s="746"/>
      <c r="O43" s="746"/>
      <c r="P43" s="746"/>
      <c r="Q43" s="746"/>
      <c r="R43" s="746"/>
      <c r="S43" s="746"/>
      <c r="T43" s="746"/>
      <c r="U43" s="746"/>
      <c r="V43" s="746"/>
      <c r="W43" s="746"/>
      <c r="X43" s="746"/>
      <c r="Y43" s="746"/>
      <c r="Z43" s="746"/>
      <c r="AA43" s="746"/>
      <c r="AB43" s="746"/>
      <c r="AC43" s="756"/>
      <c r="AD43" s="749"/>
    </row>
    <row r="44" spans="1:30" s="752" customFormat="1" ht="15" customHeight="1">
      <c r="A44" s="3239" t="s">
        <v>1082</v>
      </c>
      <c r="B44" s="3239"/>
      <c r="C44" s="747">
        <v>246</v>
      </c>
      <c r="D44" s="746">
        <v>1529</v>
      </c>
      <c r="E44" s="746" t="s">
        <v>432</v>
      </c>
      <c r="F44" s="746" t="s">
        <v>432</v>
      </c>
      <c r="G44" s="746">
        <v>3</v>
      </c>
      <c r="H44" s="746">
        <v>16</v>
      </c>
      <c r="I44" s="746">
        <v>9</v>
      </c>
      <c r="J44" s="746">
        <v>275</v>
      </c>
      <c r="K44" s="746">
        <v>16</v>
      </c>
      <c r="L44" s="746">
        <v>123</v>
      </c>
      <c r="M44" s="746">
        <v>16</v>
      </c>
      <c r="N44" s="746">
        <v>72</v>
      </c>
      <c r="O44" s="746">
        <v>29</v>
      </c>
      <c r="P44" s="746">
        <v>124</v>
      </c>
      <c r="Q44" s="746" t="s">
        <v>432</v>
      </c>
      <c r="R44" s="746" t="s">
        <v>432</v>
      </c>
      <c r="S44" s="746">
        <v>20</v>
      </c>
      <c r="T44" s="746">
        <v>35</v>
      </c>
      <c r="U44" s="746">
        <v>74</v>
      </c>
      <c r="V44" s="746">
        <v>575</v>
      </c>
      <c r="W44" s="746">
        <v>7</v>
      </c>
      <c r="X44" s="746">
        <v>34</v>
      </c>
      <c r="Y44" s="746">
        <v>70</v>
      </c>
      <c r="Z44" s="746">
        <v>272</v>
      </c>
      <c r="AA44" s="746">
        <v>2</v>
      </c>
      <c r="AB44" s="746">
        <v>3</v>
      </c>
      <c r="AC44" s="3239" t="s">
        <v>1082</v>
      </c>
      <c r="AD44" s="3239"/>
    </row>
    <row r="45" spans="1:30" s="742" customFormat="1" ht="15" customHeight="1">
      <c r="A45" s="749"/>
      <c r="B45" s="751" t="s">
        <v>170</v>
      </c>
      <c r="C45" s="747">
        <v>19</v>
      </c>
      <c r="D45" s="746">
        <v>179</v>
      </c>
      <c r="E45" s="746" t="s">
        <v>432</v>
      </c>
      <c r="F45" s="746" t="s">
        <v>432</v>
      </c>
      <c r="G45" s="746">
        <v>2</v>
      </c>
      <c r="H45" s="746">
        <v>10</v>
      </c>
      <c r="I45" s="746" t="s">
        <v>432</v>
      </c>
      <c r="J45" s="746" t="s">
        <v>432</v>
      </c>
      <c r="K45" s="746">
        <v>1</v>
      </c>
      <c r="L45" s="746">
        <v>3</v>
      </c>
      <c r="M45" s="746" t="s">
        <v>432</v>
      </c>
      <c r="N45" s="746" t="s">
        <v>432</v>
      </c>
      <c r="O45" s="746">
        <v>4</v>
      </c>
      <c r="P45" s="746">
        <v>12</v>
      </c>
      <c r="Q45" s="746" t="s">
        <v>432</v>
      </c>
      <c r="R45" s="746" t="s">
        <v>432</v>
      </c>
      <c r="S45" s="746" t="s">
        <v>432</v>
      </c>
      <c r="T45" s="746" t="s">
        <v>432</v>
      </c>
      <c r="U45" s="746">
        <v>8</v>
      </c>
      <c r="V45" s="746">
        <v>119</v>
      </c>
      <c r="W45" s="746">
        <v>1</v>
      </c>
      <c r="X45" s="746">
        <v>2</v>
      </c>
      <c r="Y45" s="746">
        <v>3</v>
      </c>
      <c r="Z45" s="746">
        <v>33</v>
      </c>
      <c r="AA45" s="746" t="s">
        <v>432</v>
      </c>
      <c r="AB45" s="746" t="s">
        <v>432</v>
      </c>
      <c r="AC45" s="750"/>
      <c r="AD45" s="749" t="s">
        <v>170</v>
      </c>
    </row>
    <row r="46" spans="1:30" s="742" customFormat="1" ht="15" customHeight="1">
      <c r="A46" s="749"/>
      <c r="B46" s="751" t="s">
        <v>169</v>
      </c>
      <c r="C46" s="747">
        <v>40</v>
      </c>
      <c r="D46" s="746">
        <v>183</v>
      </c>
      <c r="E46" s="746" t="s">
        <v>432</v>
      </c>
      <c r="F46" s="746" t="s">
        <v>432</v>
      </c>
      <c r="G46" s="746" t="s">
        <v>432</v>
      </c>
      <c r="H46" s="746" t="s">
        <v>432</v>
      </c>
      <c r="I46" s="746">
        <v>2</v>
      </c>
      <c r="J46" s="746">
        <v>21</v>
      </c>
      <c r="K46" s="746">
        <v>2</v>
      </c>
      <c r="L46" s="746">
        <v>15</v>
      </c>
      <c r="M46" s="746">
        <v>2</v>
      </c>
      <c r="N46" s="746">
        <v>6</v>
      </c>
      <c r="O46" s="746">
        <v>6</v>
      </c>
      <c r="P46" s="746">
        <v>41</v>
      </c>
      <c r="Q46" s="746" t="s">
        <v>432</v>
      </c>
      <c r="R46" s="746" t="s">
        <v>432</v>
      </c>
      <c r="S46" s="746">
        <v>3</v>
      </c>
      <c r="T46" s="746">
        <v>4</v>
      </c>
      <c r="U46" s="746">
        <v>10</v>
      </c>
      <c r="V46" s="746">
        <v>49</v>
      </c>
      <c r="W46" s="746" t="s">
        <v>432</v>
      </c>
      <c r="X46" s="746" t="s">
        <v>432</v>
      </c>
      <c r="Y46" s="746">
        <v>15</v>
      </c>
      <c r="Z46" s="746">
        <v>47</v>
      </c>
      <c r="AA46" s="746" t="s">
        <v>432</v>
      </c>
      <c r="AB46" s="746" t="s">
        <v>432</v>
      </c>
      <c r="AC46" s="750"/>
      <c r="AD46" s="749" t="s">
        <v>169</v>
      </c>
    </row>
    <row r="47" spans="1:30" s="742" customFormat="1" ht="15" customHeight="1">
      <c r="A47" s="749"/>
      <c r="B47" s="751" t="s">
        <v>168</v>
      </c>
      <c r="C47" s="747">
        <v>49</v>
      </c>
      <c r="D47" s="746">
        <v>326</v>
      </c>
      <c r="E47" s="746" t="s">
        <v>432</v>
      </c>
      <c r="F47" s="746" t="s">
        <v>432</v>
      </c>
      <c r="G47" s="746">
        <v>1</v>
      </c>
      <c r="H47" s="746">
        <v>6</v>
      </c>
      <c r="I47" s="746">
        <v>1</v>
      </c>
      <c r="J47" s="746">
        <v>3</v>
      </c>
      <c r="K47" s="746">
        <v>8</v>
      </c>
      <c r="L47" s="746">
        <v>51</v>
      </c>
      <c r="M47" s="746">
        <v>3</v>
      </c>
      <c r="N47" s="746">
        <v>18</v>
      </c>
      <c r="O47" s="746">
        <v>6</v>
      </c>
      <c r="P47" s="746">
        <v>25</v>
      </c>
      <c r="Q47" s="746" t="s">
        <v>432</v>
      </c>
      <c r="R47" s="746" t="s">
        <v>432</v>
      </c>
      <c r="S47" s="746">
        <v>8</v>
      </c>
      <c r="T47" s="746">
        <v>15</v>
      </c>
      <c r="U47" s="746">
        <v>11</v>
      </c>
      <c r="V47" s="746">
        <v>183</v>
      </c>
      <c r="W47" s="746">
        <v>1</v>
      </c>
      <c r="X47" s="746">
        <v>2</v>
      </c>
      <c r="Y47" s="746">
        <v>10</v>
      </c>
      <c r="Z47" s="746">
        <v>23</v>
      </c>
      <c r="AA47" s="746" t="s">
        <v>432</v>
      </c>
      <c r="AB47" s="746" t="s">
        <v>432</v>
      </c>
      <c r="AC47" s="750"/>
      <c r="AD47" s="749" t="s">
        <v>168</v>
      </c>
    </row>
    <row r="48" spans="1:30" s="742" customFormat="1" ht="15" customHeight="1">
      <c r="A48" s="749"/>
      <c r="B48" s="751" t="s">
        <v>167</v>
      </c>
      <c r="C48" s="747">
        <v>45</v>
      </c>
      <c r="D48" s="746">
        <v>479</v>
      </c>
      <c r="E48" s="746" t="s">
        <v>432</v>
      </c>
      <c r="F48" s="746" t="s">
        <v>432</v>
      </c>
      <c r="G48" s="746" t="s">
        <v>432</v>
      </c>
      <c r="H48" s="746" t="s">
        <v>432</v>
      </c>
      <c r="I48" s="746">
        <v>2</v>
      </c>
      <c r="J48" s="746">
        <v>228</v>
      </c>
      <c r="K48" s="746">
        <v>1</v>
      </c>
      <c r="L48" s="746">
        <v>40</v>
      </c>
      <c r="M48" s="746">
        <v>3</v>
      </c>
      <c r="N48" s="746">
        <v>12</v>
      </c>
      <c r="O48" s="746">
        <v>6</v>
      </c>
      <c r="P48" s="746">
        <v>27</v>
      </c>
      <c r="Q48" s="746" t="s">
        <v>432</v>
      </c>
      <c r="R48" s="746" t="s">
        <v>432</v>
      </c>
      <c r="S48" s="746">
        <v>3</v>
      </c>
      <c r="T48" s="746">
        <v>6</v>
      </c>
      <c r="U48" s="746">
        <v>12</v>
      </c>
      <c r="V48" s="746">
        <v>88</v>
      </c>
      <c r="W48" s="746">
        <v>2</v>
      </c>
      <c r="X48" s="746">
        <v>18</v>
      </c>
      <c r="Y48" s="746">
        <v>16</v>
      </c>
      <c r="Z48" s="746">
        <v>60</v>
      </c>
      <c r="AA48" s="746" t="s">
        <v>432</v>
      </c>
      <c r="AB48" s="746" t="s">
        <v>432</v>
      </c>
      <c r="AC48" s="750"/>
      <c r="AD48" s="749" t="s">
        <v>167</v>
      </c>
    </row>
    <row r="49" spans="1:30" s="742" customFormat="1" ht="15" customHeight="1">
      <c r="A49" s="749"/>
      <c r="B49" s="751" t="s">
        <v>166</v>
      </c>
      <c r="C49" s="747">
        <v>38</v>
      </c>
      <c r="D49" s="746">
        <v>158</v>
      </c>
      <c r="E49" s="746" t="s">
        <v>432</v>
      </c>
      <c r="F49" s="746" t="s">
        <v>432</v>
      </c>
      <c r="G49" s="746" t="s">
        <v>432</v>
      </c>
      <c r="H49" s="746" t="s">
        <v>432</v>
      </c>
      <c r="I49" s="746">
        <v>2</v>
      </c>
      <c r="J49" s="746">
        <v>8</v>
      </c>
      <c r="K49" s="746">
        <v>2</v>
      </c>
      <c r="L49" s="746">
        <v>3</v>
      </c>
      <c r="M49" s="746">
        <v>1</v>
      </c>
      <c r="N49" s="746">
        <v>2</v>
      </c>
      <c r="O49" s="746">
        <v>2</v>
      </c>
      <c r="P49" s="746">
        <v>6</v>
      </c>
      <c r="Q49" s="746" t="s">
        <v>432</v>
      </c>
      <c r="R49" s="746" t="s">
        <v>432</v>
      </c>
      <c r="S49" s="746">
        <v>2</v>
      </c>
      <c r="T49" s="746">
        <v>2</v>
      </c>
      <c r="U49" s="746">
        <v>16</v>
      </c>
      <c r="V49" s="746">
        <v>63</v>
      </c>
      <c r="W49" s="746">
        <v>1</v>
      </c>
      <c r="X49" s="746">
        <v>1</v>
      </c>
      <c r="Y49" s="746">
        <v>12</v>
      </c>
      <c r="Z49" s="746">
        <v>73</v>
      </c>
      <c r="AA49" s="746" t="s">
        <v>432</v>
      </c>
      <c r="AB49" s="746" t="s">
        <v>432</v>
      </c>
      <c r="AC49" s="750"/>
      <c r="AD49" s="749" t="s">
        <v>166</v>
      </c>
    </row>
    <row r="50" spans="1:30" s="742" customFormat="1" ht="15" customHeight="1">
      <c r="A50" s="749"/>
      <c r="B50" s="751" t="s">
        <v>165</v>
      </c>
      <c r="C50" s="747">
        <v>15</v>
      </c>
      <c r="D50" s="746">
        <v>39</v>
      </c>
      <c r="E50" s="746" t="s">
        <v>432</v>
      </c>
      <c r="F50" s="746" t="s">
        <v>432</v>
      </c>
      <c r="G50" s="746" t="s">
        <v>432</v>
      </c>
      <c r="H50" s="746" t="s">
        <v>432</v>
      </c>
      <c r="I50" s="746" t="s">
        <v>432</v>
      </c>
      <c r="J50" s="746" t="s">
        <v>432</v>
      </c>
      <c r="K50" s="746">
        <v>1</v>
      </c>
      <c r="L50" s="746">
        <v>7</v>
      </c>
      <c r="M50" s="746">
        <v>2</v>
      </c>
      <c r="N50" s="746">
        <v>3</v>
      </c>
      <c r="O50" s="746">
        <v>2</v>
      </c>
      <c r="P50" s="746">
        <v>5</v>
      </c>
      <c r="Q50" s="746" t="s">
        <v>432</v>
      </c>
      <c r="R50" s="746" t="s">
        <v>432</v>
      </c>
      <c r="S50" s="746">
        <v>2</v>
      </c>
      <c r="T50" s="746">
        <v>3</v>
      </c>
      <c r="U50" s="746">
        <v>5</v>
      </c>
      <c r="V50" s="746">
        <v>8</v>
      </c>
      <c r="W50" s="746">
        <v>2</v>
      </c>
      <c r="X50" s="746">
        <v>11</v>
      </c>
      <c r="Y50" s="746">
        <v>1</v>
      </c>
      <c r="Z50" s="746">
        <v>2</v>
      </c>
      <c r="AA50" s="746" t="s">
        <v>432</v>
      </c>
      <c r="AB50" s="746" t="s">
        <v>432</v>
      </c>
      <c r="AC50" s="750"/>
      <c r="AD50" s="749" t="s">
        <v>165</v>
      </c>
    </row>
    <row r="51" spans="1:30" s="742" customFormat="1" ht="15" customHeight="1">
      <c r="A51" s="749"/>
      <c r="B51" s="751" t="s">
        <v>164</v>
      </c>
      <c r="C51" s="747">
        <v>32</v>
      </c>
      <c r="D51" s="746">
        <v>132</v>
      </c>
      <c r="E51" s="746" t="s">
        <v>432</v>
      </c>
      <c r="F51" s="746" t="s">
        <v>432</v>
      </c>
      <c r="G51" s="746" t="s">
        <v>432</v>
      </c>
      <c r="H51" s="746" t="s">
        <v>432</v>
      </c>
      <c r="I51" s="746">
        <v>2</v>
      </c>
      <c r="J51" s="746">
        <v>15</v>
      </c>
      <c r="K51" s="746">
        <v>1</v>
      </c>
      <c r="L51" s="746">
        <v>4</v>
      </c>
      <c r="M51" s="746">
        <v>2</v>
      </c>
      <c r="N51" s="746">
        <v>10</v>
      </c>
      <c r="O51" s="746">
        <v>1</v>
      </c>
      <c r="P51" s="746">
        <v>1</v>
      </c>
      <c r="Q51" s="746" t="s">
        <v>432</v>
      </c>
      <c r="R51" s="746" t="s">
        <v>432</v>
      </c>
      <c r="S51" s="746">
        <v>2</v>
      </c>
      <c r="T51" s="746">
        <v>5</v>
      </c>
      <c r="U51" s="746">
        <v>11</v>
      </c>
      <c r="V51" s="746">
        <v>63</v>
      </c>
      <c r="W51" s="746" t="s">
        <v>432</v>
      </c>
      <c r="X51" s="746" t="s">
        <v>432</v>
      </c>
      <c r="Y51" s="746">
        <v>12</v>
      </c>
      <c r="Z51" s="746">
        <v>32</v>
      </c>
      <c r="AA51" s="746">
        <v>1</v>
      </c>
      <c r="AB51" s="746">
        <v>2</v>
      </c>
      <c r="AC51" s="750"/>
      <c r="AD51" s="749" t="s">
        <v>164</v>
      </c>
    </row>
    <row r="52" spans="1:30" s="742" customFormat="1" ht="15" customHeight="1">
      <c r="A52" s="749"/>
      <c r="B52" s="751" t="s">
        <v>163</v>
      </c>
      <c r="C52" s="747">
        <v>8</v>
      </c>
      <c r="D52" s="746">
        <v>33</v>
      </c>
      <c r="E52" s="746" t="s">
        <v>432</v>
      </c>
      <c r="F52" s="746" t="s">
        <v>432</v>
      </c>
      <c r="G52" s="746" t="s">
        <v>432</v>
      </c>
      <c r="H52" s="746" t="s">
        <v>432</v>
      </c>
      <c r="I52" s="746" t="s">
        <v>432</v>
      </c>
      <c r="J52" s="746" t="s">
        <v>432</v>
      </c>
      <c r="K52" s="746" t="s">
        <v>432</v>
      </c>
      <c r="L52" s="746" t="s">
        <v>432</v>
      </c>
      <c r="M52" s="746">
        <v>3</v>
      </c>
      <c r="N52" s="746">
        <v>21</v>
      </c>
      <c r="O52" s="746">
        <v>2</v>
      </c>
      <c r="P52" s="746">
        <v>7</v>
      </c>
      <c r="Q52" s="746" t="s">
        <v>432</v>
      </c>
      <c r="R52" s="746" t="s">
        <v>432</v>
      </c>
      <c r="S52" s="746" t="s">
        <v>432</v>
      </c>
      <c r="T52" s="746" t="s">
        <v>432</v>
      </c>
      <c r="U52" s="746">
        <v>1</v>
      </c>
      <c r="V52" s="746">
        <v>2</v>
      </c>
      <c r="W52" s="746" t="s">
        <v>432</v>
      </c>
      <c r="X52" s="746" t="s">
        <v>432</v>
      </c>
      <c r="Y52" s="746">
        <v>1</v>
      </c>
      <c r="Z52" s="746">
        <v>2</v>
      </c>
      <c r="AA52" s="746">
        <v>1</v>
      </c>
      <c r="AB52" s="746">
        <v>1</v>
      </c>
      <c r="AC52" s="750"/>
      <c r="AD52" s="749" t="s">
        <v>163</v>
      </c>
    </row>
    <row r="53" spans="1:30" s="742" customFormat="1" ht="15" customHeight="1">
      <c r="A53" s="749"/>
      <c r="B53" s="751"/>
      <c r="C53" s="747"/>
      <c r="D53" s="746"/>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746"/>
      <c r="AC53" s="756"/>
      <c r="AD53" s="749"/>
    </row>
    <row r="54" spans="1:30" s="752" customFormat="1" ht="15" customHeight="1">
      <c r="A54" s="3239" t="s">
        <v>1081</v>
      </c>
      <c r="B54" s="3239"/>
      <c r="C54" s="747">
        <v>38</v>
      </c>
      <c r="D54" s="746">
        <v>265</v>
      </c>
      <c r="E54" s="746" t="s">
        <v>432</v>
      </c>
      <c r="F54" s="746" t="s">
        <v>432</v>
      </c>
      <c r="G54" s="746">
        <v>1</v>
      </c>
      <c r="H54" s="746">
        <v>3</v>
      </c>
      <c r="I54" s="746">
        <v>1</v>
      </c>
      <c r="J54" s="746">
        <v>1</v>
      </c>
      <c r="K54" s="746">
        <v>2</v>
      </c>
      <c r="L54" s="746">
        <v>8</v>
      </c>
      <c r="M54" s="746">
        <v>1</v>
      </c>
      <c r="N54" s="746">
        <v>3</v>
      </c>
      <c r="O54" s="746">
        <v>7</v>
      </c>
      <c r="P54" s="746">
        <v>22</v>
      </c>
      <c r="Q54" s="746" t="s">
        <v>432</v>
      </c>
      <c r="R54" s="746" t="s">
        <v>432</v>
      </c>
      <c r="S54" s="746">
        <v>1</v>
      </c>
      <c r="T54" s="746">
        <v>7</v>
      </c>
      <c r="U54" s="746">
        <v>9</v>
      </c>
      <c r="V54" s="746">
        <v>146</v>
      </c>
      <c r="W54" s="746">
        <v>1</v>
      </c>
      <c r="X54" s="746">
        <v>5</v>
      </c>
      <c r="Y54" s="746">
        <v>11</v>
      </c>
      <c r="Z54" s="746">
        <v>48</v>
      </c>
      <c r="AA54" s="746">
        <v>4</v>
      </c>
      <c r="AB54" s="746">
        <v>22</v>
      </c>
      <c r="AC54" s="3239" t="s">
        <v>1081</v>
      </c>
      <c r="AD54" s="3239"/>
    </row>
    <row r="55" spans="1:30" s="742" customFormat="1" ht="15" customHeight="1">
      <c r="A55" s="749"/>
      <c r="B55" s="751" t="s">
        <v>162</v>
      </c>
      <c r="C55" s="747">
        <v>11</v>
      </c>
      <c r="D55" s="746">
        <v>66</v>
      </c>
      <c r="E55" s="746" t="s">
        <v>432</v>
      </c>
      <c r="F55" s="746" t="s">
        <v>432</v>
      </c>
      <c r="G55" s="746" t="s">
        <v>432</v>
      </c>
      <c r="H55" s="746" t="s">
        <v>432</v>
      </c>
      <c r="I55" s="746">
        <v>1</v>
      </c>
      <c r="J55" s="746">
        <v>1</v>
      </c>
      <c r="K55" s="746" t="s">
        <v>432</v>
      </c>
      <c r="L55" s="746" t="s">
        <v>432</v>
      </c>
      <c r="M55" s="746" t="s">
        <v>432</v>
      </c>
      <c r="N55" s="746" t="s">
        <v>432</v>
      </c>
      <c r="O55" s="746">
        <v>1</v>
      </c>
      <c r="P55" s="746">
        <v>4</v>
      </c>
      <c r="Q55" s="746" t="s">
        <v>432</v>
      </c>
      <c r="R55" s="746" t="s">
        <v>432</v>
      </c>
      <c r="S55" s="746" t="s">
        <v>432</v>
      </c>
      <c r="T55" s="746" t="s">
        <v>432</v>
      </c>
      <c r="U55" s="746">
        <v>5</v>
      </c>
      <c r="V55" s="746">
        <v>50</v>
      </c>
      <c r="W55" s="746">
        <v>1</v>
      </c>
      <c r="X55" s="746">
        <v>5</v>
      </c>
      <c r="Y55" s="746">
        <v>2</v>
      </c>
      <c r="Z55" s="746">
        <v>3</v>
      </c>
      <c r="AA55" s="746">
        <v>1</v>
      </c>
      <c r="AB55" s="746">
        <v>3</v>
      </c>
      <c r="AC55" s="750"/>
      <c r="AD55" s="749" t="s">
        <v>162</v>
      </c>
    </row>
    <row r="56" spans="1:30" s="742" customFormat="1" ht="15" customHeight="1">
      <c r="A56" s="749"/>
      <c r="B56" s="751" t="s">
        <v>161</v>
      </c>
      <c r="C56" s="747">
        <v>14</v>
      </c>
      <c r="D56" s="746">
        <v>141</v>
      </c>
      <c r="E56" s="746" t="s">
        <v>432</v>
      </c>
      <c r="F56" s="746" t="s">
        <v>432</v>
      </c>
      <c r="G56" s="746">
        <v>1</v>
      </c>
      <c r="H56" s="746">
        <v>3</v>
      </c>
      <c r="I56" s="746" t="s">
        <v>432</v>
      </c>
      <c r="J56" s="746" t="s">
        <v>432</v>
      </c>
      <c r="K56" s="746">
        <v>2</v>
      </c>
      <c r="L56" s="746">
        <v>8</v>
      </c>
      <c r="M56" s="746">
        <v>1</v>
      </c>
      <c r="N56" s="746">
        <v>3</v>
      </c>
      <c r="O56" s="746">
        <v>4</v>
      </c>
      <c r="P56" s="746">
        <v>12</v>
      </c>
      <c r="Q56" s="746" t="s">
        <v>432</v>
      </c>
      <c r="R56" s="746" t="s">
        <v>432</v>
      </c>
      <c r="S56" s="746" t="s">
        <v>432</v>
      </c>
      <c r="T56" s="746" t="s">
        <v>432</v>
      </c>
      <c r="U56" s="746">
        <v>2</v>
      </c>
      <c r="V56" s="746">
        <v>81</v>
      </c>
      <c r="W56" s="746" t="s">
        <v>432</v>
      </c>
      <c r="X56" s="746" t="s">
        <v>432</v>
      </c>
      <c r="Y56" s="746">
        <v>3</v>
      </c>
      <c r="Z56" s="746">
        <v>23</v>
      </c>
      <c r="AA56" s="746">
        <v>1</v>
      </c>
      <c r="AB56" s="746">
        <v>11</v>
      </c>
      <c r="AC56" s="750"/>
      <c r="AD56" s="749" t="s">
        <v>161</v>
      </c>
    </row>
    <row r="57" spans="1:30" s="742" customFormat="1" ht="15" customHeight="1">
      <c r="A57" s="749"/>
      <c r="B57" s="751" t="s">
        <v>160</v>
      </c>
      <c r="C57" s="747">
        <v>13</v>
      </c>
      <c r="D57" s="746">
        <v>58</v>
      </c>
      <c r="E57" s="746" t="s">
        <v>432</v>
      </c>
      <c r="F57" s="746" t="s">
        <v>432</v>
      </c>
      <c r="G57" s="746" t="s">
        <v>432</v>
      </c>
      <c r="H57" s="746" t="s">
        <v>432</v>
      </c>
      <c r="I57" s="746" t="s">
        <v>432</v>
      </c>
      <c r="J57" s="746" t="s">
        <v>432</v>
      </c>
      <c r="K57" s="746" t="s">
        <v>432</v>
      </c>
      <c r="L57" s="746" t="s">
        <v>432</v>
      </c>
      <c r="M57" s="746" t="s">
        <v>432</v>
      </c>
      <c r="N57" s="746" t="s">
        <v>432</v>
      </c>
      <c r="O57" s="746">
        <v>2</v>
      </c>
      <c r="P57" s="746">
        <v>6</v>
      </c>
      <c r="Q57" s="746" t="s">
        <v>432</v>
      </c>
      <c r="R57" s="746" t="s">
        <v>432</v>
      </c>
      <c r="S57" s="746">
        <v>1</v>
      </c>
      <c r="T57" s="746">
        <v>7</v>
      </c>
      <c r="U57" s="746">
        <v>2</v>
      </c>
      <c r="V57" s="746">
        <v>15</v>
      </c>
      <c r="W57" s="746" t="s">
        <v>432</v>
      </c>
      <c r="X57" s="746" t="s">
        <v>432</v>
      </c>
      <c r="Y57" s="746">
        <v>6</v>
      </c>
      <c r="Z57" s="746">
        <v>22</v>
      </c>
      <c r="AA57" s="746">
        <v>2</v>
      </c>
      <c r="AB57" s="746">
        <v>8</v>
      </c>
      <c r="AC57" s="750"/>
      <c r="AD57" s="749" t="s">
        <v>160</v>
      </c>
    </row>
    <row r="58" spans="1:30" s="742" customFormat="1" ht="15" customHeight="1">
      <c r="A58" s="749"/>
      <c r="B58" s="751"/>
      <c r="C58" s="747"/>
      <c r="D58" s="746"/>
      <c r="E58" s="746"/>
      <c r="F58" s="746"/>
      <c r="G58" s="746"/>
      <c r="H58" s="746"/>
      <c r="I58" s="746"/>
      <c r="J58" s="746"/>
      <c r="K58" s="746"/>
      <c r="L58" s="746"/>
      <c r="M58" s="746"/>
      <c r="N58" s="746"/>
      <c r="O58" s="746"/>
      <c r="P58" s="746"/>
      <c r="Q58" s="746"/>
      <c r="R58" s="746"/>
      <c r="S58" s="746"/>
      <c r="T58" s="746"/>
      <c r="U58" s="746"/>
      <c r="V58" s="746"/>
      <c r="W58" s="746"/>
      <c r="X58" s="746"/>
      <c r="Y58" s="746"/>
      <c r="Z58" s="746"/>
      <c r="AA58" s="746"/>
      <c r="AB58" s="746"/>
      <c r="AC58" s="756"/>
      <c r="AD58" s="749"/>
    </row>
    <row r="59" spans="1:30" s="752" customFormat="1" ht="15" customHeight="1">
      <c r="A59" s="3239" t="s">
        <v>1080</v>
      </c>
      <c r="B59" s="3240"/>
      <c r="C59" s="747">
        <v>61</v>
      </c>
      <c r="D59" s="746">
        <v>520</v>
      </c>
      <c r="E59" s="746" t="s">
        <v>432</v>
      </c>
      <c r="F59" s="746" t="s">
        <v>432</v>
      </c>
      <c r="G59" s="746">
        <v>1</v>
      </c>
      <c r="H59" s="746">
        <v>2</v>
      </c>
      <c r="I59" s="746">
        <v>1</v>
      </c>
      <c r="J59" s="746">
        <v>1</v>
      </c>
      <c r="K59" s="746">
        <v>6</v>
      </c>
      <c r="L59" s="746">
        <v>55</v>
      </c>
      <c r="M59" s="746">
        <v>5</v>
      </c>
      <c r="N59" s="746">
        <v>67</v>
      </c>
      <c r="O59" s="746">
        <v>4</v>
      </c>
      <c r="P59" s="746">
        <v>13</v>
      </c>
      <c r="Q59" s="746" t="s">
        <v>432</v>
      </c>
      <c r="R59" s="746" t="s">
        <v>432</v>
      </c>
      <c r="S59" s="746">
        <v>4</v>
      </c>
      <c r="T59" s="746">
        <v>22</v>
      </c>
      <c r="U59" s="746">
        <v>16</v>
      </c>
      <c r="V59" s="746">
        <v>214</v>
      </c>
      <c r="W59" s="746">
        <v>7</v>
      </c>
      <c r="X59" s="746">
        <v>17</v>
      </c>
      <c r="Y59" s="746">
        <v>14</v>
      </c>
      <c r="Z59" s="746">
        <v>74</v>
      </c>
      <c r="AA59" s="746">
        <v>3</v>
      </c>
      <c r="AB59" s="746">
        <v>55</v>
      </c>
      <c r="AC59" s="3239" t="s">
        <v>1080</v>
      </c>
      <c r="AD59" s="3239"/>
    </row>
    <row r="60" spans="1:30" s="742" customFormat="1" ht="15" customHeight="1">
      <c r="A60" s="749"/>
      <c r="B60" s="751" t="s">
        <v>159</v>
      </c>
      <c r="C60" s="747">
        <v>14</v>
      </c>
      <c r="D60" s="746">
        <v>86</v>
      </c>
      <c r="E60" s="746" t="s">
        <v>432</v>
      </c>
      <c r="F60" s="746" t="s">
        <v>432</v>
      </c>
      <c r="G60" s="746" t="s">
        <v>432</v>
      </c>
      <c r="H60" s="746" t="s">
        <v>432</v>
      </c>
      <c r="I60" s="746" t="s">
        <v>432</v>
      </c>
      <c r="J60" s="746" t="s">
        <v>432</v>
      </c>
      <c r="K60" s="746" t="s">
        <v>432</v>
      </c>
      <c r="L60" s="746" t="s">
        <v>432</v>
      </c>
      <c r="M60" s="746">
        <v>1</v>
      </c>
      <c r="N60" s="746">
        <v>4</v>
      </c>
      <c r="O60" s="746" t="s">
        <v>432</v>
      </c>
      <c r="P60" s="746" t="s">
        <v>432</v>
      </c>
      <c r="Q60" s="746" t="s">
        <v>432</v>
      </c>
      <c r="R60" s="746" t="s">
        <v>432</v>
      </c>
      <c r="S60" s="746">
        <v>1</v>
      </c>
      <c r="T60" s="746">
        <v>1</v>
      </c>
      <c r="U60" s="746">
        <v>6</v>
      </c>
      <c r="V60" s="746">
        <v>35</v>
      </c>
      <c r="W60" s="746">
        <v>2</v>
      </c>
      <c r="X60" s="746">
        <v>3</v>
      </c>
      <c r="Y60" s="746">
        <v>3</v>
      </c>
      <c r="Z60" s="746">
        <v>8</v>
      </c>
      <c r="AA60" s="746">
        <v>1</v>
      </c>
      <c r="AB60" s="746">
        <v>35</v>
      </c>
      <c r="AC60" s="750"/>
      <c r="AD60" s="749" t="s">
        <v>159</v>
      </c>
    </row>
    <row r="61" spans="1:30" s="742" customFormat="1" ht="15" customHeight="1">
      <c r="A61" s="749"/>
      <c r="B61" s="751" t="s">
        <v>158</v>
      </c>
      <c r="C61" s="747">
        <v>13</v>
      </c>
      <c r="D61" s="746">
        <v>98</v>
      </c>
      <c r="E61" s="746" t="s">
        <v>432</v>
      </c>
      <c r="F61" s="746" t="s">
        <v>432</v>
      </c>
      <c r="G61" s="746" t="s">
        <v>432</v>
      </c>
      <c r="H61" s="746" t="s">
        <v>432</v>
      </c>
      <c r="I61" s="746">
        <v>1</v>
      </c>
      <c r="J61" s="746">
        <v>1</v>
      </c>
      <c r="K61" s="746">
        <v>2</v>
      </c>
      <c r="L61" s="746">
        <v>15</v>
      </c>
      <c r="M61" s="746">
        <v>1</v>
      </c>
      <c r="N61" s="746">
        <v>40</v>
      </c>
      <c r="O61" s="746">
        <v>1</v>
      </c>
      <c r="P61" s="746">
        <v>4</v>
      </c>
      <c r="Q61" s="746" t="s">
        <v>432</v>
      </c>
      <c r="R61" s="746" t="s">
        <v>432</v>
      </c>
      <c r="S61" s="746">
        <v>1</v>
      </c>
      <c r="T61" s="746">
        <v>2</v>
      </c>
      <c r="U61" s="746">
        <v>3</v>
      </c>
      <c r="V61" s="746">
        <v>20</v>
      </c>
      <c r="W61" s="746">
        <v>2</v>
      </c>
      <c r="X61" s="746">
        <v>6</v>
      </c>
      <c r="Y61" s="746">
        <v>2</v>
      </c>
      <c r="Z61" s="746">
        <v>10</v>
      </c>
      <c r="AA61" s="746" t="s">
        <v>432</v>
      </c>
      <c r="AB61" s="746" t="s">
        <v>432</v>
      </c>
      <c r="AC61" s="750"/>
      <c r="AD61" s="749" t="s">
        <v>158</v>
      </c>
    </row>
    <row r="62" spans="1:30" s="742" customFormat="1" ht="15" customHeight="1">
      <c r="A62" s="749"/>
      <c r="B62" s="751" t="s">
        <v>157</v>
      </c>
      <c r="C62" s="747">
        <v>9</v>
      </c>
      <c r="D62" s="746">
        <v>163</v>
      </c>
      <c r="E62" s="746" t="s">
        <v>432</v>
      </c>
      <c r="F62" s="746" t="s">
        <v>432</v>
      </c>
      <c r="G62" s="746" t="s">
        <v>432</v>
      </c>
      <c r="H62" s="746" t="s">
        <v>432</v>
      </c>
      <c r="I62" s="746" t="s">
        <v>432</v>
      </c>
      <c r="J62" s="746" t="s">
        <v>432</v>
      </c>
      <c r="K62" s="746">
        <v>2</v>
      </c>
      <c r="L62" s="746">
        <v>28</v>
      </c>
      <c r="M62" s="746">
        <v>2</v>
      </c>
      <c r="N62" s="746">
        <v>18</v>
      </c>
      <c r="O62" s="746" t="s">
        <v>432</v>
      </c>
      <c r="P62" s="746" t="s">
        <v>432</v>
      </c>
      <c r="Q62" s="746" t="s">
        <v>432</v>
      </c>
      <c r="R62" s="746" t="s">
        <v>432</v>
      </c>
      <c r="S62" s="746">
        <v>1</v>
      </c>
      <c r="T62" s="746">
        <v>17</v>
      </c>
      <c r="U62" s="746">
        <v>1</v>
      </c>
      <c r="V62" s="746">
        <v>89</v>
      </c>
      <c r="W62" s="746">
        <v>1</v>
      </c>
      <c r="X62" s="746">
        <v>2</v>
      </c>
      <c r="Y62" s="746">
        <v>1</v>
      </c>
      <c r="Z62" s="746">
        <v>1</v>
      </c>
      <c r="AA62" s="746">
        <v>1</v>
      </c>
      <c r="AB62" s="746">
        <v>8</v>
      </c>
      <c r="AC62" s="750"/>
      <c r="AD62" s="749" t="s">
        <v>157</v>
      </c>
    </row>
    <row r="63" spans="1:30" s="742" customFormat="1" ht="15" customHeight="1">
      <c r="A63" s="749"/>
      <c r="B63" s="751" t="s">
        <v>156</v>
      </c>
      <c r="C63" s="747">
        <v>25</v>
      </c>
      <c r="D63" s="746">
        <v>173</v>
      </c>
      <c r="E63" s="746" t="s">
        <v>432</v>
      </c>
      <c r="F63" s="746" t="s">
        <v>432</v>
      </c>
      <c r="G63" s="746">
        <v>1</v>
      </c>
      <c r="H63" s="746">
        <v>2</v>
      </c>
      <c r="I63" s="746" t="s">
        <v>432</v>
      </c>
      <c r="J63" s="746" t="s">
        <v>432</v>
      </c>
      <c r="K63" s="746">
        <v>2</v>
      </c>
      <c r="L63" s="746">
        <v>12</v>
      </c>
      <c r="M63" s="746">
        <v>1</v>
      </c>
      <c r="N63" s="746">
        <v>5</v>
      </c>
      <c r="O63" s="746">
        <v>3</v>
      </c>
      <c r="P63" s="746">
        <v>9</v>
      </c>
      <c r="Q63" s="746" t="s">
        <v>432</v>
      </c>
      <c r="R63" s="746" t="s">
        <v>432</v>
      </c>
      <c r="S63" s="746">
        <v>1</v>
      </c>
      <c r="T63" s="746">
        <v>2</v>
      </c>
      <c r="U63" s="746">
        <v>6</v>
      </c>
      <c r="V63" s="746">
        <v>70</v>
      </c>
      <c r="W63" s="746">
        <v>2</v>
      </c>
      <c r="X63" s="746">
        <v>6</v>
      </c>
      <c r="Y63" s="746">
        <v>8</v>
      </c>
      <c r="Z63" s="746">
        <v>55</v>
      </c>
      <c r="AA63" s="746">
        <v>1</v>
      </c>
      <c r="AB63" s="746">
        <v>12</v>
      </c>
      <c r="AC63" s="750"/>
      <c r="AD63" s="749" t="s">
        <v>156</v>
      </c>
    </row>
    <row r="64" spans="1:30" s="742" customFormat="1" ht="15" customHeight="1">
      <c r="A64" s="749"/>
      <c r="B64" s="751"/>
      <c r="C64" s="747"/>
      <c r="D64" s="746"/>
      <c r="E64" s="746"/>
      <c r="F64" s="746"/>
      <c r="G64" s="746"/>
      <c r="H64" s="746"/>
      <c r="I64" s="746"/>
      <c r="J64" s="746"/>
      <c r="K64" s="746"/>
      <c r="L64" s="746"/>
      <c r="M64" s="746"/>
      <c r="N64" s="746"/>
      <c r="O64" s="746"/>
      <c r="P64" s="746"/>
      <c r="Q64" s="746"/>
      <c r="R64" s="746"/>
      <c r="S64" s="746"/>
      <c r="T64" s="746"/>
      <c r="U64" s="746"/>
      <c r="V64" s="746"/>
      <c r="W64" s="746"/>
      <c r="X64" s="746"/>
      <c r="Y64" s="746"/>
      <c r="Z64" s="746"/>
      <c r="AA64" s="746"/>
      <c r="AB64" s="746"/>
      <c r="AC64" s="756"/>
      <c r="AD64" s="749"/>
    </row>
    <row r="65" spans="1:30" s="752" customFormat="1" ht="15" customHeight="1">
      <c r="A65" s="3239" t="s">
        <v>1079</v>
      </c>
      <c r="B65" s="3239"/>
      <c r="C65" s="747">
        <v>95</v>
      </c>
      <c r="D65" s="746">
        <v>471</v>
      </c>
      <c r="E65" s="746" t="s">
        <v>432</v>
      </c>
      <c r="F65" s="746" t="s">
        <v>432</v>
      </c>
      <c r="G65" s="746">
        <v>1</v>
      </c>
      <c r="H65" s="746">
        <v>2</v>
      </c>
      <c r="I65" s="746">
        <v>3</v>
      </c>
      <c r="J65" s="746">
        <v>14</v>
      </c>
      <c r="K65" s="746">
        <v>5</v>
      </c>
      <c r="L65" s="746">
        <v>17</v>
      </c>
      <c r="M65" s="746">
        <v>4</v>
      </c>
      <c r="N65" s="746">
        <v>12</v>
      </c>
      <c r="O65" s="746">
        <v>7</v>
      </c>
      <c r="P65" s="746">
        <v>22</v>
      </c>
      <c r="Q65" s="746" t="s">
        <v>432</v>
      </c>
      <c r="R65" s="746" t="s">
        <v>432</v>
      </c>
      <c r="S65" s="746">
        <v>12</v>
      </c>
      <c r="T65" s="746">
        <v>27</v>
      </c>
      <c r="U65" s="746">
        <v>32</v>
      </c>
      <c r="V65" s="746">
        <v>251</v>
      </c>
      <c r="W65" s="746">
        <v>5</v>
      </c>
      <c r="X65" s="746">
        <v>16</v>
      </c>
      <c r="Y65" s="746">
        <v>23</v>
      </c>
      <c r="Z65" s="746">
        <v>102</v>
      </c>
      <c r="AA65" s="746">
        <v>3</v>
      </c>
      <c r="AB65" s="746">
        <v>8</v>
      </c>
      <c r="AC65" s="3239" t="s">
        <v>1078</v>
      </c>
      <c r="AD65" s="3239"/>
    </row>
    <row r="66" spans="1:30" s="742" customFormat="1" ht="15" customHeight="1">
      <c r="A66" s="749"/>
      <c r="B66" s="758" t="s">
        <v>155</v>
      </c>
      <c r="C66" s="747">
        <v>55</v>
      </c>
      <c r="D66" s="746">
        <v>306</v>
      </c>
      <c r="E66" s="746" t="s">
        <v>432</v>
      </c>
      <c r="F66" s="746" t="s">
        <v>432</v>
      </c>
      <c r="G66" s="746" t="s">
        <v>432</v>
      </c>
      <c r="H66" s="746" t="s">
        <v>432</v>
      </c>
      <c r="I66" s="746">
        <v>1</v>
      </c>
      <c r="J66" s="746">
        <v>3</v>
      </c>
      <c r="K66" s="746">
        <v>1</v>
      </c>
      <c r="L66" s="746">
        <v>6</v>
      </c>
      <c r="M66" s="746" t="s">
        <v>432</v>
      </c>
      <c r="N66" s="746" t="s">
        <v>432</v>
      </c>
      <c r="O66" s="746">
        <v>4</v>
      </c>
      <c r="P66" s="746">
        <v>10</v>
      </c>
      <c r="Q66" s="746" t="s">
        <v>432</v>
      </c>
      <c r="R66" s="746" t="s">
        <v>432</v>
      </c>
      <c r="S66" s="746">
        <v>7</v>
      </c>
      <c r="T66" s="746">
        <v>15</v>
      </c>
      <c r="U66" s="746">
        <v>21</v>
      </c>
      <c r="V66" s="746">
        <v>176</v>
      </c>
      <c r="W66" s="746">
        <v>1</v>
      </c>
      <c r="X66" s="746">
        <v>4</v>
      </c>
      <c r="Y66" s="746">
        <v>19</v>
      </c>
      <c r="Z66" s="746">
        <v>89</v>
      </c>
      <c r="AA66" s="746">
        <v>1</v>
      </c>
      <c r="AB66" s="746">
        <v>3</v>
      </c>
      <c r="AC66" s="750"/>
      <c r="AD66" s="757" t="s">
        <v>155</v>
      </c>
    </row>
    <row r="67" spans="1:30" s="742" customFormat="1" ht="15" customHeight="1">
      <c r="A67" s="749"/>
      <c r="B67" s="758" t="s">
        <v>154</v>
      </c>
      <c r="C67" s="747">
        <v>26</v>
      </c>
      <c r="D67" s="746">
        <v>127</v>
      </c>
      <c r="E67" s="746" t="s">
        <v>432</v>
      </c>
      <c r="F67" s="746" t="s">
        <v>432</v>
      </c>
      <c r="G67" s="746" t="s">
        <v>432</v>
      </c>
      <c r="H67" s="746" t="s">
        <v>432</v>
      </c>
      <c r="I67" s="746">
        <v>2</v>
      </c>
      <c r="J67" s="746">
        <v>11</v>
      </c>
      <c r="K67" s="746">
        <v>2</v>
      </c>
      <c r="L67" s="746">
        <v>5</v>
      </c>
      <c r="M67" s="746">
        <v>1</v>
      </c>
      <c r="N67" s="746">
        <v>3</v>
      </c>
      <c r="O67" s="746" t="s">
        <v>432</v>
      </c>
      <c r="P67" s="746" t="s">
        <v>432</v>
      </c>
      <c r="Q67" s="746" t="s">
        <v>432</v>
      </c>
      <c r="R67" s="746" t="s">
        <v>432</v>
      </c>
      <c r="S67" s="746">
        <v>4</v>
      </c>
      <c r="T67" s="746">
        <v>11</v>
      </c>
      <c r="U67" s="746">
        <v>10</v>
      </c>
      <c r="V67" s="746">
        <v>73</v>
      </c>
      <c r="W67" s="746">
        <v>3</v>
      </c>
      <c r="X67" s="746">
        <v>11</v>
      </c>
      <c r="Y67" s="746">
        <v>3</v>
      </c>
      <c r="Z67" s="746">
        <v>10</v>
      </c>
      <c r="AA67" s="746">
        <v>1</v>
      </c>
      <c r="AB67" s="746">
        <v>3</v>
      </c>
      <c r="AC67" s="750"/>
      <c r="AD67" s="757" t="s">
        <v>154</v>
      </c>
    </row>
    <row r="68" spans="1:30" s="742" customFormat="1" ht="15" customHeight="1">
      <c r="A68" s="749"/>
      <c r="B68" s="758" t="s">
        <v>153</v>
      </c>
      <c r="C68" s="747">
        <v>14</v>
      </c>
      <c r="D68" s="746">
        <v>38</v>
      </c>
      <c r="E68" s="746" t="s">
        <v>432</v>
      </c>
      <c r="F68" s="746" t="s">
        <v>432</v>
      </c>
      <c r="G68" s="746">
        <v>1</v>
      </c>
      <c r="H68" s="746">
        <v>2</v>
      </c>
      <c r="I68" s="746" t="s">
        <v>432</v>
      </c>
      <c r="J68" s="746" t="s">
        <v>432</v>
      </c>
      <c r="K68" s="746">
        <v>2</v>
      </c>
      <c r="L68" s="746">
        <v>6</v>
      </c>
      <c r="M68" s="746">
        <v>3</v>
      </c>
      <c r="N68" s="746">
        <v>9</v>
      </c>
      <c r="O68" s="746">
        <v>3</v>
      </c>
      <c r="P68" s="746">
        <v>12</v>
      </c>
      <c r="Q68" s="746" t="s">
        <v>432</v>
      </c>
      <c r="R68" s="746" t="s">
        <v>432</v>
      </c>
      <c r="S68" s="746">
        <v>1</v>
      </c>
      <c r="T68" s="746">
        <v>1</v>
      </c>
      <c r="U68" s="746">
        <v>1</v>
      </c>
      <c r="V68" s="746">
        <v>2</v>
      </c>
      <c r="W68" s="746">
        <v>1</v>
      </c>
      <c r="X68" s="746">
        <v>1</v>
      </c>
      <c r="Y68" s="746">
        <v>1</v>
      </c>
      <c r="Z68" s="746">
        <v>3</v>
      </c>
      <c r="AA68" s="746">
        <v>1</v>
      </c>
      <c r="AB68" s="746">
        <v>2</v>
      </c>
      <c r="AC68" s="750"/>
      <c r="AD68" s="757" t="s">
        <v>153</v>
      </c>
    </row>
    <row r="69" spans="1:30" s="742" customFormat="1" ht="15" customHeight="1">
      <c r="A69" s="749"/>
      <c r="B69" s="751"/>
      <c r="C69" s="747"/>
      <c r="D69" s="746"/>
      <c r="E69" s="746"/>
      <c r="F69" s="746"/>
      <c r="G69" s="746"/>
      <c r="H69" s="746"/>
      <c r="I69" s="746"/>
      <c r="J69" s="746"/>
      <c r="K69" s="746"/>
      <c r="L69" s="746"/>
      <c r="M69" s="746"/>
      <c r="N69" s="746"/>
      <c r="O69" s="746"/>
      <c r="P69" s="746"/>
      <c r="Q69" s="746"/>
      <c r="R69" s="746"/>
      <c r="S69" s="746"/>
      <c r="T69" s="746"/>
      <c r="U69" s="746"/>
      <c r="V69" s="746"/>
      <c r="W69" s="746"/>
      <c r="X69" s="746"/>
      <c r="Y69" s="746"/>
      <c r="Z69" s="746"/>
      <c r="AA69" s="746"/>
      <c r="AB69" s="746"/>
      <c r="AC69" s="756"/>
      <c r="AD69" s="749"/>
    </row>
    <row r="70" spans="1:30" s="752" customFormat="1" ht="15" customHeight="1">
      <c r="A70" s="3239" t="s">
        <v>1077</v>
      </c>
      <c r="B70" s="3239"/>
      <c r="C70" s="747">
        <v>77</v>
      </c>
      <c r="D70" s="746">
        <v>1023</v>
      </c>
      <c r="E70" s="746" t="s">
        <v>432</v>
      </c>
      <c r="F70" s="746" t="s">
        <v>432</v>
      </c>
      <c r="G70" s="746">
        <v>1</v>
      </c>
      <c r="H70" s="746">
        <v>2</v>
      </c>
      <c r="I70" s="746">
        <v>3</v>
      </c>
      <c r="J70" s="746">
        <v>6</v>
      </c>
      <c r="K70" s="746">
        <v>10</v>
      </c>
      <c r="L70" s="746">
        <v>91</v>
      </c>
      <c r="M70" s="746">
        <v>9</v>
      </c>
      <c r="N70" s="746">
        <v>95</v>
      </c>
      <c r="O70" s="746">
        <v>11</v>
      </c>
      <c r="P70" s="746">
        <v>356</v>
      </c>
      <c r="Q70" s="746" t="s">
        <v>432</v>
      </c>
      <c r="R70" s="746" t="s">
        <v>432</v>
      </c>
      <c r="S70" s="746">
        <v>1</v>
      </c>
      <c r="T70" s="746">
        <v>13</v>
      </c>
      <c r="U70" s="746">
        <v>13</v>
      </c>
      <c r="V70" s="746">
        <v>274</v>
      </c>
      <c r="W70" s="746">
        <v>8</v>
      </c>
      <c r="X70" s="746">
        <v>92</v>
      </c>
      <c r="Y70" s="746">
        <v>12</v>
      </c>
      <c r="Z70" s="746">
        <v>35</v>
      </c>
      <c r="AA70" s="746">
        <v>9</v>
      </c>
      <c r="AB70" s="746">
        <v>59</v>
      </c>
      <c r="AC70" s="3239" t="s">
        <v>1077</v>
      </c>
      <c r="AD70" s="3239"/>
    </row>
    <row r="71" spans="1:30" s="742" customFormat="1" ht="15" customHeight="1">
      <c r="A71" s="749"/>
      <c r="B71" s="751" t="s">
        <v>152</v>
      </c>
      <c r="C71" s="747">
        <v>12</v>
      </c>
      <c r="D71" s="746">
        <v>182</v>
      </c>
      <c r="E71" s="746" t="s">
        <v>432</v>
      </c>
      <c r="F71" s="746" t="s">
        <v>432</v>
      </c>
      <c r="G71" s="746" t="s">
        <v>432</v>
      </c>
      <c r="H71" s="746" t="s">
        <v>432</v>
      </c>
      <c r="I71" s="746" t="s">
        <v>432</v>
      </c>
      <c r="J71" s="746" t="s">
        <v>432</v>
      </c>
      <c r="K71" s="746">
        <v>3</v>
      </c>
      <c r="L71" s="746">
        <v>13</v>
      </c>
      <c r="M71" s="746" t="s">
        <v>432</v>
      </c>
      <c r="N71" s="746" t="s">
        <v>432</v>
      </c>
      <c r="O71" s="746" t="s">
        <v>432</v>
      </c>
      <c r="P71" s="746" t="s">
        <v>432</v>
      </c>
      <c r="Q71" s="746" t="s">
        <v>432</v>
      </c>
      <c r="R71" s="746" t="s">
        <v>432</v>
      </c>
      <c r="S71" s="746">
        <v>1</v>
      </c>
      <c r="T71" s="746">
        <v>13</v>
      </c>
      <c r="U71" s="746">
        <v>2</v>
      </c>
      <c r="V71" s="746">
        <v>60</v>
      </c>
      <c r="W71" s="746">
        <v>4</v>
      </c>
      <c r="X71" s="746">
        <v>59</v>
      </c>
      <c r="Y71" s="746">
        <v>1</v>
      </c>
      <c r="Z71" s="746">
        <v>1</v>
      </c>
      <c r="AA71" s="746">
        <v>1</v>
      </c>
      <c r="AB71" s="746">
        <v>36</v>
      </c>
      <c r="AC71" s="750"/>
      <c r="AD71" s="749" t="s">
        <v>152</v>
      </c>
    </row>
    <row r="72" spans="1:30" s="742" customFormat="1" ht="15" customHeight="1">
      <c r="A72" s="749"/>
      <c r="B72" s="751" t="s">
        <v>151</v>
      </c>
      <c r="C72" s="747">
        <v>18</v>
      </c>
      <c r="D72" s="746">
        <v>97</v>
      </c>
      <c r="E72" s="746" t="s">
        <v>432</v>
      </c>
      <c r="F72" s="746" t="s">
        <v>432</v>
      </c>
      <c r="G72" s="746" t="s">
        <v>432</v>
      </c>
      <c r="H72" s="746" t="s">
        <v>432</v>
      </c>
      <c r="I72" s="746">
        <v>1</v>
      </c>
      <c r="J72" s="746">
        <v>3</v>
      </c>
      <c r="K72" s="746">
        <v>3</v>
      </c>
      <c r="L72" s="746">
        <v>19</v>
      </c>
      <c r="M72" s="746">
        <v>1</v>
      </c>
      <c r="N72" s="746">
        <v>9</v>
      </c>
      <c r="O72" s="746">
        <v>2</v>
      </c>
      <c r="P72" s="746">
        <v>10</v>
      </c>
      <c r="Q72" s="746" t="s">
        <v>432</v>
      </c>
      <c r="R72" s="746" t="s">
        <v>432</v>
      </c>
      <c r="S72" s="746" t="s">
        <v>432</v>
      </c>
      <c r="T72" s="746" t="s">
        <v>432</v>
      </c>
      <c r="U72" s="746">
        <v>2</v>
      </c>
      <c r="V72" s="746">
        <v>20</v>
      </c>
      <c r="W72" s="746">
        <v>2</v>
      </c>
      <c r="X72" s="746">
        <v>8</v>
      </c>
      <c r="Y72" s="746">
        <v>3</v>
      </c>
      <c r="Z72" s="746">
        <v>12</v>
      </c>
      <c r="AA72" s="746">
        <v>4</v>
      </c>
      <c r="AB72" s="746">
        <v>16</v>
      </c>
      <c r="AC72" s="750"/>
      <c r="AD72" s="749" t="s">
        <v>151</v>
      </c>
    </row>
    <row r="73" spans="1:30" s="742" customFormat="1" ht="15" customHeight="1">
      <c r="A73" s="749"/>
      <c r="B73" s="751" t="s">
        <v>150</v>
      </c>
      <c r="C73" s="747">
        <v>25</v>
      </c>
      <c r="D73" s="746">
        <v>448</v>
      </c>
      <c r="E73" s="746" t="s">
        <v>432</v>
      </c>
      <c r="F73" s="746" t="s">
        <v>432</v>
      </c>
      <c r="G73" s="746" t="s">
        <v>432</v>
      </c>
      <c r="H73" s="746" t="s">
        <v>432</v>
      </c>
      <c r="I73" s="746">
        <v>1</v>
      </c>
      <c r="J73" s="746">
        <v>2</v>
      </c>
      <c r="K73" s="746" t="s">
        <v>432</v>
      </c>
      <c r="L73" s="746" t="s">
        <v>432</v>
      </c>
      <c r="M73" s="746">
        <v>4</v>
      </c>
      <c r="N73" s="746">
        <v>66</v>
      </c>
      <c r="O73" s="746">
        <v>5</v>
      </c>
      <c r="P73" s="746">
        <v>209</v>
      </c>
      <c r="Q73" s="746" t="s">
        <v>432</v>
      </c>
      <c r="R73" s="746" t="s">
        <v>432</v>
      </c>
      <c r="S73" s="746" t="s">
        <v>432</v>
      </c>
      <c r="T73" s="746" t="s">
        <v>432</v>
      </c>
      <c r="U73" s="746">
        <v>5</v>
      </c>
      <c r="V73" s="746">
        <v>140</v>
      </c>
      <c r="W73" s="746">
        <v>1</v>
      </c>
      <c r="X73" s="746">
        <v>8</v>
      </c>
      <c r="Y73" s="746">
        <v>7</v>
      </c>
      <c r="Z73" s="746">
        <v>20</v>
      </c>
      <c r="AA73" s="746">
        <v>2</v>
      </c>
      <c r="AB73" s="746">
        <v>3</v>
      </c>
      <c r="AC73" s="750"/>
      <c r="AD73" s="749" t="s">
        <v>150</v>
      </c>
    </row>
    <row r="74" spans="1:30" s="742" customFormat="1" ht="15" customHeight="1">
      <c r="A74" s="749"/>
      <c r="B74" s="751" t="s">
        <v>149</v>
      </c>
      <c r="C74" s="747">
        <v>22</v>
      </c>
      <c r="D74" s="746">
        <v>296</v>
      </c>
      <c r="E74" s="746" t="s">
        <v>432</v>
      </c>
      <c r="F74" s="746" t="s">
        <v>432</v>
      </c>
      <c r="G74" s="746">
        <v>1</v>
      </c>
      <c r="H74" s="746">
        <v>2</v>
      </c>
      <c r="I74" s="746">
        <v>1</v>
      </c>
      <c r="J74" s="746">
        <v>1</v>
      </c>
      <c r="K74" s="746">
        <v>4</v>
      </c>
      <c r="L74" s="746">
        <v>59</v>
      </c>
      <c r="M74" s="746">
        <v>4</v>
      </c>
      <c r="N74" s="746">
        <v>20</v>
      </c>
      <c r="O74" s="746">
        <v>4</v>
      </c>
      <c r="P74" s="746">
        <v>137</v>
      </c>
      <c r="Q74" s="746" t="s">
        <v>432</v>
      </c>
      <c r="R74" s="746" t="s">
        <v>432</v>
      </c>
      <c r="S74" s="746" t="s">
        <v>432</v>
      </c>
      <c r="T74" s="746" t="s">
        <v>432</v>
      </c>
      <c r="U74" s="746">
        <v>4</v>
      </c>
      <c r="V74" s="746">
        <v>54</v>
      </c>
      <c r="W74" s="746">
        <v>1</v>
      </c>
      <c r="X74" s="746">
        <v>17</v>
      </c>
      <c r="Y74" s="746">
        <v>1</v>
      </c>
      <c r="Z74" s="746">
        <v>2</v>
      </c>
      <c r="AA74" s="746">
        <v>2</v>
      </c>
      <c r="AB74" s="746">
        <v>4</v>
      </c>
      <c r="AC74" s="750"/>
      <c r="AD74" s="749" t="s">
        <v>149</v>
      </c>
    </row>
    <row r="75" spans="1:30" s="742" customFormat="1" ht="15" customHeight="1">
      <c r="A75" s="749"/>
      <c r="B75" s="751"/>
      <c r="C75" s="747"/>
      <c r="D75" s="746"/>
      <c r="E75" s="746"/>
      <c r="F75" s="746"/>
      <c r="G75" s="746"/>
      <c r="H75" s="746"/>
      <c r="I75" s="746"/>
      <c r="J75" s="746"/>
      <c r="K75" s="746"/>
      <c r="L75" s="746"/>
      <c r="M75" s="746"/>
      <c r="N75" s="746"/>
      <c r="O75" s="746"/>
      <c r="P75" s="746"/>
      <c r="Q75" s="746"/>
      <c r="R75" s="746"/>
      <c r="S75" s="746"/>
      <c r="T75" s="746"/>
      <c r="U75" s="746"/>
      <c r="V75" s="746"/>
      <c r="W75" s="746"/>
      <c r="X75" s="746"/>
      <c r="Y75" s="746"/>
      <c r="Z75" s="746"/>
      <c r="AA75" s="746"/>
      <c r="AB75" s="746"/>
      <c r="AC75" s="756"/>
      <c r="AD75" s="749"/>
    </row>
    <row r="76" spans="1:30" s="752" customFormat="1" ht="15" customHeight="1">
      <c r="A76" s="3239" t="s">
        <v>1076</v>
      </c>
      <c r="B76" s="3239"/>
      <c r="C76" s="747">
        <v>401</v>
      </c>
      <c r="D76" s="746">
        <v>3627</v>
      </c>
      <c r="E76" s="746" t="s">
        <v>432</v>
      </c>
      <c r="F76" s="746" t="s">
        <v>432</v>
      </c>
      <c r="G76" s="746">
        <v>3</v>
      </c>
      <c r="H76" s="746">
        <v>13</v>
      </c>
      <c r="I76" s="746">
        <v>8</v>
      </c>
      <c r="J76" s="746">
        <v>28</v>
      </c>
      <c r="K76" s="746">
        <v>12</v>
      </c>
      <c r="L76" s="746">
        <v>62</v>
      </c>
      <c r="M76" s="746">
        <v>9</v>
      </c>
      <c r="N76" s="746">
        <v>41</v>
      </c>
      <c r="O76" s="746">
        <v>17</v>
      </c>
      <c r="P76" s="746">
        <v>152</v>
      </c>
      <c r="Q76" s="746">
        <v>3</v>
      </c>
      <c r="R76" s="746">
        <v>724</v>
      </c>
      <c r="S76" s="746">
        <v>84</v>
      </c>
      <c r="T76" s="746">
        <v>702</v>
      </c>
      <c r="U76" s="746">
        <v>96</v>
      </c>
      <c r="V76" s="746">
        <v>890</v>
      </c>
      <c r="W76" s="746">
        <v>23</v>
      </c>
      <c r="X76" s="746">
        <v>154</v>
      </c>
      <c r="Y76" s="746">
        <v>141</v>
      </c>
      <c r="Z76" s="746">
        <v>846</v>
      </c>
      <c r="AA76" s="746">
        <v>5</v>
      </c>
      <c r="AB76" s="746">
        <v>15</v>
      </c>
      <c r="AC76" s="3239" t="s">
        <v>1076</v>
      </c>
      <c r="AD76" s="3239"/>
    </row>
    <row r="77" spans="1:30" s="742" customFormat="1" ht="15" customHeight="1">
      <c r="A77" s="749"/>
      <c r="B77" s="751" t="s">
        <v>148</v>
      </c>
      <c r="C77" s="747">
        <v>14</v>
      </c>
      <c r="D77" s="746">
        <v>45</v>
      </c>
      <c r="E77" s="746" t="s">
        <v>432</v>
      </c>
      <c r="F77" s="746" t="s">
        <v>432</v>
      </c>
      <c r="G77" s="746">
        <v>2</v>
      </c>
      <c r="H77" s="746">
        <v>8</v>
      </c>
      <c r="I77" s="746">
        <v>1</v>
      </c>
      <c r="J77" s="746">
        <v>1</v>
      </c>
      <c r="K77" s="746">
        <v>3</v>
      </c>
      <c r="L77" s="746">
        <v>9</v>
      </c>
      <c r="M77" s="746" t="s">
        <v>432</v>
      </c>
      <c r="N77" s="746" t="s">
        <v>432</v>
      </c>
      <c r="O77" s="746" t="s">
        <v>432</v>
      </c>
      <c r="P77" s="746" t="s">
        <v>432</v>
      </c>
      <c r="Q77" s="746" t="s">
        <v>432</v>
      </c>
      <c r="R77" s="746" t="s">
        <v>432</v>
      </c>
      <c r="S77" s="746" t="s">
        <v>432</v>
      </c>
      <c r="T77" s="746" t="s">
        <v>432</v>
      </c>
      <c r="U77" s="746">
        <v>3</v>
      </c>
      <c r="V77" s="746">
        <v>14</v>
      </c>
      <c r="W77" s="746" t="s">
        <v>432</v>
      </c>
      <c r="X77" s="746" t="s">
        <v>432</v>
      </c>
      <c r="Y77" s="746">
        <v>5</v>
      </c>
      <c r="Z77" s="746">
        <v>13</v>
      </c>
      <c r="AA77" s="746" t="s">
        <v>432</v>
      </c>
      <c r="AB77" s="746" t="s">
        <v>432</v>
      </c>
      <c r="AC77" s="750"/>
      <c r="AD77" s="749" t="s">
        <v>148</v>
      </c>
    </row>
    <row r="78" spans="1:30" s="742" customFormat="1" ht="15" customHeight="1">
      <c r="A78" s="749"/>
      <c r="B78" s="751" t="s">
        <v>147</v>
      </c>
      <c r="C78" s="747">
        <v>39</v>
      </c>
      <c r="D78" s="746">
        <v>219</v>
      </c>
      <c r="E78" s="746" t="s">
        <v>432</v>
      </c>
      <c r="F78" s="746" t="s">
        <v>432</v>
      </c>
      <c r="G78" s="746">
        <v>1</v>
      </c>
      <c r="H78" s="746">
        <v>5</v>
      </c>
      <c r="I78" s="746">
        <v>3</v>
      </c>
      <c r="J78" s="746">
        <v>8</v>
      </c>
      <c r="K78" s="746">
        <v>2</v>
      </c>
      <c r="L78" s="746">
        <v>9</v>
      </c>
      <c r="M78" s="746">
        <v>4</v>
      </c>
      <c r="N78" s="746">
        <v>28</v>
      </c>
      <c r="O78" s="746">
        <v>2</v>
      </c>
      <c r="P78" s="746">
        <v>4</v>
      </c>
      <c r="Q78" s="746" t="s">
        <v>432</v>
      </c>
      <c r="R78" s="746" t="s">
        <v>432</v>
      </c>
      <c r="S78" s="746">
        <v>2</v>
      </c>
      <c r="T78" s="746">
        <v>6</v>
      </c>
      <c r="U78" s="746">
        <v>8</v>
      </c>
      <c r="V78" s="746">
        <v>87</v>
      </c>
      <c r="W78" s="746">
        <v>2</v>
      </c>
      <c r="X78" s="746">
        <v>4</v>
      </c>
      <c r="Y78" s="746">
        <v>15</v>
      </c>
      <c r="Z78" s="746">
        <v>68</v>
      </c>
      <c r="AA78" s="746" t="s">
        <v>432</v>
      </c>
      <c r="AB78" s="746" t="s">
        <v>432</v>
      </c>
      <c r="AC78" s="750"/>
      <c r="AD78" s="749" t="s">
        <v>147</v>
      </c>
    </row>
    <row r="79" spans="1:30" s="742" customFormat="1" ht="15" customHeight="1">
      <c r="A79" s="749"/>
      <c r="B79" s="751" t="s">
        <v>146</v>
      </c>
      <c r="C79" s="747">
        <v>243</v>
      </c>
      <c r="D79" s="746">
        <v>2760</v>
      </c>
      <c r="E79" s="746" t="s">
        <v>432</v>
      </c>
      <c r="F79" s="746" t="s">
        <v>432</v>
      </c>
      <c r="G79" s="746" t="s">
        <v>432</v>
      </c>
      <c r="H79" s="746" t="s">
        <v>432</v>
      </c>
      <c r="I79" s="746">
        <v>3</v>
      </c>
      <c r="J79" s="746">
        <v>15</v>
      </c>
      <c r="K79" s="746">
        <v>4</v>
      </c>
      <c r="L79" s="746">
        <v>27</v>
      </c>
      <c r="M79" s="746">
        <v>2</v>
      </c>
      <c r="N79" s="746">
        <v>5</v>
      </c>
      <c r="O79" s="746">
        <v>3</v>
      </c>
      <c r="P79" s="746">
        <v>5</v>
      </c>
      <c r="Q79" s="746">
        <v>3</v>
      </c>
      <c r="R79" s="746">
        <v>724</v>
      </c>
      <c r="S79" s="746">
        <v>69</v>
      </c>
      <c r="T79" s="746">
        <v>651</v>
      </c>
      <c r="U79" s="746">
        <v>64</v>
      </c>
      <c r="V79" s="746">
        <v>632</v>
      </c>
      <c r="W79" s="746">
        <v>10</v>
      </c>
      <c r="X79" s="746">
        <v>111</v>
      </c>
      <c r="Y79" s="746">
        <v>82</v>
      </c>
      <c r="Z79" s="746">
        <v>584</v>
      </c>
      <c r="AA79" s="746">
        <v>3</v>
      </c>
      <c r="AB79" s="746">
        <v>6</v>
      </c>
      <c r="AC79" s="750"/>
      <c r="AD79" s="749" t="s">
        <v>146</v>
      </c>
    </row>
    <row r="80" spans="1:30" s="742" customFormat="1" ht="15" customHeight="1">
      <c r="A80" s="749"/>
      <c r="B80" s="751" t="s">
        <v>145</v>
      </c>
      <c r="C80" s="747">
        <v>23</v>
      </c>
      <c r="D80" s="746">
        <v>211</v>
      </c>
      <c r="E80" s="746" t="s">
        <v>432</v>
      </c>
      <c r="F80" s="746" t="s">
        <v>432</v>
      </c>
      <c r="G80" s="746" t="s">
        <v>432</v>
      </c>
      <c r="H80" s="746" t="s">
        <v>432</v>
      </c>
      <c r="I80" s="746">
        <v>1</v>
      </c>
      <c r="J80" s="746">
        <v>4</v>
      </c>
      <c r="K80" s="746">
        <v>1</v>
      </c>
      <c r="L80" s="746">
        <v>4</v>
      </c>
      <c r="M80" s="746">
        <v>1</v>
      </c>
      <c r="N80" s="746">
        <v>4</v>
      </c>
      <c r="O80" s="746">
        <v>2</v>
      </c>
      <c r="P80" s="746">
        <v>63</v>
      </c>
      <c r="Q80" s="746" t="s">
        <v>432</v>
      </c>
      <c r="R80" s="746" t="s">
        <v>432</v>
      </c>
      <c r="S80" s="746" t="s">
        <v>432</v>
      </c>
      <c r="T80" s="746" t="s">
        <v>432</v>
      </c>
      <c r="U80" s="746">
        <v>5</v>
      </c>
      <c r="V80" s="746">
        <v>58</v>
      </c>
      <c r="W80" s="746">
        <v>4</v>
      </c>
      <c r="X80" s="746">
        <v>9</v>
      </c>
      <c r="Y80" s="746">
        <v>8</v>
      </c>
      <c r="Z80" s="746">
        <v>63</v>
      </c>
      <c r="AA80" s="746">
        <v>1</v>
      </c>
      <c r="AB80" s="746">
        <v>6</v>
      </c>
      <c r="AC80" s="750"/>
      <c r="AD80" s="749" t="s">
        <v>145</v>
      </c>
    </row>
    <row r="81" spans="1:30" s="742" customFormat="1" ht="15" customHeight="1">
      <c r="A81" s="743"/>
      <c r="B81" s="748" t="s">
        <v>144</v>
      </c>
      <c r="C81" s="1137">
        <v>82</v>
      </c>
      <c r="D81" s="781">
        <v>392</v>
      </c>
      <c r="E81" s="781" t="s">
        <v>432</v>
      </c>
      <c r="F81" s="781" t="s">
        <v>432</v>
      </c>
      <c r="G81" s="781" t="s">
        <v>432</v>
      </c>
      <c r="H81" s="781" t="s">
        <v>432</v>
      </c>
      <c r="I81" s="781" t="s">
        <v>432</v>
      </c>
      <c r="J81" s="781" t="s">
        <v>432</v>
      </c>
      <c r="K81" s="781">
        <v>2</v>
      </c>
      <c r="L81" s="781">
        <v>13</v>
      </c>
      <c r="M81" s="781">
        <v>2</v>
      </c>
      <c r="N81" s="781">
        <v>4</v>
      </c>
      <c r="O81" s="781">
        <v>10</v>
      </c>
      <c r="P81" s="781">
        <v>80</v>
      </c>
      <c r="Q81" s="781" t="s">
        <v>432</v>
      </c>
      <c r="R81" s="781" t="s">
        <v>432</v>
      </c>
      <c r="S81" s="781">
        <v>13</v>
      </c>
      <c r="T81" s="781">
        <v>45</v>
      </c>
      <c r="U81" s="781">
        <v>16</v>
      </c>
      <c r="V81" s="781">
        <v>99</v>
      </c>
      <c r="W81" s="781">
        <v>7</v>
      </c>
      <c r="X81" s="781">
        <v>30</v>
      </c>
      <c r="Y81" s="781">
        <v>31</v>
      </c>
      <c r="Z81" s="781">
        <v>118</v>
      </c>
      <c r="AA81" s="781">
        <v>1</v>
      </c>
      <c r="AB81" s="781">
        <v>3</v>
      </c>
      <c r="AC81" s="744"/>
      <c r="AD81" s="743" t="s">
        <v>144</v>
      </c>
    </row>
    <row r="82" spans="1:30" s="737" customFormat="1" ht="15" customHeight="1">
      <c r="A82" s="741" t="s">
        <v>1075</v>
      </c>
      <c r="B82" s="741"/>
      <c r="C82" s="1136"/>
      <c r="D82" s="1136"/>
      <c r="E82" s="1136"/>
      <c r="F82" s="1136"/>
      <c r="G82" s="1136"/>
      <c r="H82" s="1136"/>
      <c r="I82" s="1136"/>
      <c r="J82" s="1136"/>
      <c r="K82" s="1136"/>
      <c r="L82" s="1136"/>
      <c r="M82" s="1135"/>
      <c r="N82" s="779"/>
      <c r="O82" s="779"/>
      <c r="P82" s="779"/>
      <c r="Q82" s="779"/>
      <c r="R82" s="779"/>
      <c r="S82" s="779"/>
      <c r="T82" s="779"/>
      <c r="U82" s="779"/>
      <c r="V82" s="779"/>
      <c r="W82" s="779"/>
      <c r="X82" s="779"/>
      <c r="Y82" s="779"/>
      <c r="Z82" s="779"/>
      <c r="AA82" s="779"/>
      <c r="AB82" s="779"/>
    </row>
  </sheetData>
  <mergeCells count="42">
    <mergeCell ref="A1:D1"/>
    <mergeCell ref="A2:D2"/>
    <mergeCell ref="AA6:AB6"/>
    <mergeCell ref="AC6:AD7"/>
    <mergeCell ref="A3:AD3"/>
    <mergeCell ref="A6:B7"/>
    <mergeCell ref="C6:D6"/>
    <mergeCell ref="E6:F6"/>
    <mergeCell ref="G6:H6"/>
    <mergeCell ref="I6:J6"/>
    <mergeCell ref="K6:L6"/>
    <mergeCell ref="M6:N6"/>
    <mergeCell ref="O6:P6"/>
    <mergeCell ref="Q6:R6"/>
    <mergeCell ref="S6:T6"/>
    <mergeCell ref="U6:V6"/>
    <mergeCell ref="W6:X6"/>
    <mergeCell ref="Y6:Z6"/>
    <mergeCell ref="A9:B9"/>
    <mergeCell ref="AC9:AD9"/>
    <mergeCell ref="A11:B11"/>
    <mergeCell ref="AC11:AD11"/>
    <mergeCell ref="A21:B21"/>
    <mergeCell ref="AC21:AD21"/>
    <mergeCell ref="A27:B27"/>
    <mergeCell ref="AC27:AD27"/>
    <mergeCell ref="A34:B34"/>
    <mergeCell ref="AC34:AD34"/>
    <mergeCell ref="A40:B40"/>
    <mergeCell ref="AC40:AD40"/>
    <mergeCell ref="A44:B44"/>
    <mergeCell ref="AC44:AD44"/>
    <mergeCell ref="A54:B54"/>
    <mergeCell ref="AC54:AD54"/>
    <mergeCell ref="A76:B76"/>
    <mergeCell ref="AC76:AD76"/>
    <mergeCell ref="A59:B59"/>
    <mergeCell ref="AC59:AD59"/>
    <mergeCell ref="A65:B65"/>
    <mergeCell ref="AC65:AD65"/>
    <mergeCell ref="A70:B70"/>
    <mergeCell ref="AC70:AD70"/>
  </mergeCells>
  <phoneticPr fontId="20"/>
  <printOptions horizontalCentered="1"/>
  <pageMargins left="0.62992125984251968" right="0.62992125984251968" top="0.74803149606299213" bottom="0.74803149606299213" header="0.31496062992125984" footer="0.31496062992125984"/>
  <headerFooter alignWithMargins="0"/>
  <colBreaks count="1" manualBreakCount="1">
    <brk id="16" min="2" max="223"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2"/>
  <sheetViews>
    <sheetView zoomScale="85" zoomScaleNormal="85" zoomScaleSheetLayoutView="85" workbookViewId="0">
      <selection activeCell="A6" sqref="A6:B7"/>
    </sheetView>
  </sheetViews>
  <sheetFormatPr defaultRowHeight="13.5"/>
  <cols>
    <col min="1" max="1" width="2.625" style="735" customWidth="1"/>
    <col min="2" max="2" width="15.625" style="735" customWidth="1"/>
    <col min="3" max="4" width="7.625" style="736" customWidth="1"/>
    <col min="5" max="5" width="6.375" style="736" customWidth="1"/>
    <col min="6" max="6" width="7.25" style="736" customWidth="1"/>
    <col min="7" max="7" width="6.375" style="736" customWidth="1"/>
    <col min="8" max="8" width="7.25" style="736" customWidth="1"/>
    <col min="9" max="9" width="6.375" style="736" customWidth="1"/>
    <col min="10" max="10" width="7.25" style="736" customWidth="1"/>
    <col min="11" max="11" width="6.375" style="736" customWidth="1"/>
    <col min="12" max="12" width="7.25" style="736" customWidth="1"/>
    <col min="13" max="13" width="6.375" style="736" customWidth="1"/>
    <col min="14" max="14" width="7.25" style="736" customWidth="1"/>
    <col min="15" max="15" width="6.375" style="736" customWidth="1"/>
    <col min="16" max="16" width="7.25" style="736" customWidth="1"/>
    <col min="17" max="28" width="7.625" style="736" customWidth="1"/>
    <col min="29" max="29" width="2.625" style="735" customWidth="1"/>
    <col min="30" max="30" width="15.625" style="735" customWidth="1"/>
    <col min="31" max="16384" width="9" style="735"/>
  </cols>
  <sheetData>
    <row r="1" spans="1:30"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c r="W1" s="1762"/>
      <c r="X1" s="1762"/>
      <c r="Y1" s="1762"/>
      <c r="Z1" s="1762"/>
    </row>
    <row r="2" spans="1:30"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c r="W2" s="1762"/>
      <c r="X2" s="1762"/>
      <c r="Y2" s="1762"/>
      <c r="Z2" s="1762"/>
    </row>
    <row r="3" spans="1:30" ht="26.1" customHeight="1">
      <c r="A3" s="3249" t="s">
        <v>1924</v>
      </c>
      <c r="B3" s="3249"/>
      <c r="C3" s="3249"/>
      <c r="D3" s="3249"/>
      <c r="E3" s="3249"/>
      <c r="F3" s="3249"/>
      <c r="G3" s="3249"/>
      <c r="H3" s="3249"/>
      <c r="I3" s="3249"/>
      <c r="J3" s="3249"/>
      <c r="K3" s="3249"/>
      <c r="L3" s="3249"/>
      <c r="M3" s="3249"/>
      <c r="N3" s="3249"/>
      <c r="O3" s="3249"/>
      <c r="P3" s="3249"/>
      <c r="Q3" s="3249"/>
      <c r="R3" s="3249"/>
      <c r="S3" s="3249"/>
      <c r="T3" s="3249"/>
      <c r="U3" s="3249"/>
      <c r="V3" s="3249"/>
      <c r="W3" s="3249"/>
      <c r="X3" s="3249"/>
      <c r="Y3" s="3249"/>
      <c r="Z3" s="3249"/>
      <c r="AA3" s="3249"/>
      <c r="AB3" s="3249"/>
      <c r="AC3" s="3249"/>
      <c r="AD3" s="3249"/>
    </row>
    <row r="4" spans="1:30" ht="15" customHeight="1">
      <c r="A4" s="780"/>
      <c r="B4" s="780"/>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row>
    <row r="5" spans="1:30" s="737" customFormat="1" ht="15" customHeight="1" thickBot="1">
      <c r="C5" s="777"/>
      <c r="D5" s="777"/>
      <c r="E5" s="777"/>
      <c r="F5" s="779"/>
      <c r="G5" s="779"/>
      <c r="H5" s="779"/>
      <c r="I5" s="779"/>
      <c r="J5" s="779"/>
      <c r="K5" s="779"/>
      <c r="L5" s="779"/>
      <c r="M5" s="777"/>
      <c r="N5" s="778"/>
      <c r="O5" s="777"/>
      <c r="P5" s="777"/>
      <c r="Q5" s="777"/>
      <c r="R5" s="777"/>
      <c r="S5" s="777"/>
      <c r="T5" s="777"/>
      <c r="U5" s="777"/>
      <c r="V5" s="777"/>
      <c r="W5" s="777"/>
      <c r="X5" s="777"/>
      <c r="Y5" s="777"/>
      <c r="Z5" s="777"/>
      <c r="AA5" s="777"/>
      <c r="AB5" s="777"/>
      <c r="AD5" s="1140" t="s">
        <v>1099</v>
      </c>
    </row>
    <row r="6" spans="1:30" s="742" customFormat="1" ht="32.1" customHeight="1" thickTop="1">
      <c r="A6" s="3474" t="s">
        <v>279</v>
      </c>
      <c r="B6" s="3477"/>
      <c r="C6" s="3471" t="s">
        <v>1055</v>
      </c>
      <c r="D6" s="3479"/>
      <c r="E6" s="3480" t="s">
        <v>1596</v>
      </c>
      <c r="F6" s="3481"/>
      <c r="G6" s="3470" t="s">
        <v>1589</v>
      </c>
      <c r="H6" s="3469"/>
      <c r="I6" s="3482" t="s">
        <v>1568</v>
      </c>
      <c r="J6" s="3481"/>
      <c r="K6" s="3483" t="s">
        <v>1548</v>
      </c>
      <c r="L6" s="3484"/>
      <c r="M6" s="3482" t="s">
        <v>1518</v>
      </c>
      <c r="N6" s="3481"/>
      <c r="O6" s="3482" t="s">
        <v>1492</v>
      </c>
      <c r="P6" s="3481"/>
      <c r="Q6" s="3470" t="s">
        <v>1466</v>
      </c>
      <c r="R6" s="3469"/>
      <c r="S6" s="3482" t="s">
        <v>1449</v>
      </c>
      <c r="T6" s="3480"/>
      <c r="U6" s="3471" t="s">
        <v>1661</v>
      </c>
      <c r="V6" s="3472"/>
      <c r="W6" s="3468" t="s">
        <v>1618</v>
      </c>
      <c r="X6" s="3469"/>
      <c r="Y6" s="3470" t="s">
        <v>1922</v>
      </c>
      <c r="Z6" s="3468"/>
      <c r="AA6" s="3471" t="s">
        <v>1921</v>
      </c>
      <c r="AB6" s="3472"/>
      <c r="AC6" s="3473" t="s">
        <v>279</v>
      </c>
      <c r="AD6" s="3474"/>
    </row>
    <row r="7" spans="1:30" s="742" customFormat="1" ht="18" customHeight="1">
      <c r="A7" s="3476"/>
      <c r="B7" s="3478"/>
      <c r="C7" s="773" t="s">
        <v>1025</v>
      </c>
      <c r="D7" s="775" t="s">
        <v>1024</v>
      </c>
      <c r="E7" s="774" t="s">
        <v>1025</v>
      </c>
      <c r="F7" s="773" t="s">
        <v>1024</v>
      </c>
      <c r="G7" s="773" t="s">
        <v>1025</v>
      </c>
      <c r="H7" s="773" t="s">
        <v>1024</v>
      </c>
      <c r="I7" s="773" t="s">
        <v>1025</v>
      </c>
      <c r="J7" s="773" t="s">
        <v>1024</v>
      </c>
      <c r="K7" s="773" t="s">
        <v>1025</v>
      </c>
      <c r="L7" s="772" t="s">
        <v>1024</v>
      </c>
      <c r="M7" s="1139" t="s">
        <v>1025</v>
      </c>
      <c r="N7" s="772" t="s">
        <v>1024</v>
      </c>
      <c r="O7" s="772" t="s">
        <v>1025</v>
      </c>
      <c r="P7" s="772" t="s">
        <v>1024</v>
      </c>
      <c r="Q7" s="772" t="s">
        <v>1025</v>
      </c>
      <c r="R7" s="772" t="s">
        <v>1024</v>
      </c>
      <c r="S7" s="772" t="s">
        <v>1025</v>
      </c>
      <c r="T7" s="773" t="s">
        <v>1024</v>
      </c>
      <c r="U7" s="772" t="s">
        <v>1025</v>
      </c>
      <c r="V7" s="772" t="s">
        <v>1024</v>
      </c>
      <c r="W7" s="1139" t="s">
        <v>1025</v>
      </c>
      <c r="X7" s="772" t="s">
        <v>1024</v>
      </c>
      <c r="Y7" s="772" t="s">
        <v>1025</v>
      </c>
      <c r="Z7" s="773" t="s">
        <v>1024</v>
      </c>
      <c r="AA7" s="772" t="s">
        <v>1025</v>
      </c>
      <c r="AB7" s="772" t="s">
        <v>1024</v>
      </c>
      <c r="AC7" s="3475"/>
      <c r="AD7" s="3476"/>
    </row>
    <row r="8" spans="1:30" s="737" customFormat="1" ht="15" customHeight="1">
      <c r="A8" s="769"/>
      <c r="B8" s="768"/>
      <c r="C8" s="1138"/>
      <c r="D8" s="766" t="s">
        <v>1088</v>
      </c>
      <c r="E8" s="765"/>
      <c r="F8" s="740" t="s">
        <v>1088</v>
      </c>
      <c r="G8" s="765"/>
      <c r="H8" s="740" t="s">
        <v>1088</v>
      </c>
      <c r="I8" s="765"/>
      <c r="J8" s="740" t="s">
        <v>1088</v>
      </c>
      <c r="K8" s="765"/>
      <c r="L8" s="740" t="s">
        <v>1088</v>
      </c>
      <c r="M8" s="763"/>
      <c r="N8" s="764" t="s">
        <v>1088</v>
      </c>
      <c r="O8" s="763"/>
      <c r="P8" s="764" t="s">
        <v>1088</v>
      </c>
      <c r="Q8" s="763"/>
      <c r="R8" s="764" t="s">
        <v>1088</v>
      </c>
      <c r="S8" s="763"/>
      <c r="T8" s="764" t="s">
        <v>1088</v>
      </c>
      <c r="U8" s="763"/>
      <c r="V8" s="764" t="s">
        <v>1088</v>
      </c>
      <c r="W8" s="763"/>
      <c r="X8" s="764" t="s">
        <v>1088</v>
      </c>
      <c r="Y8" s="763"/>
      <c r="Z8" s="764" t="s">
        <v>1088</v>
      </c>
      <c r="AA8" s="763"/>
      <c r="AB8" s="764" t="s">
        <v>1088</v>
      </c>
      <c r="AC8" s="761"/>
      <c r="AD8" s="760"/>
    </row>
    <row r="9" spans="1:30" s="752" customFormat="1" ht="15" customHeight="1">
      <c r="A9" s="3276" t="s">
        <v>1121</v>
      </c>
      <c r="B9" s="3239"/>
      <c r="C9" s="747">
        <v>69</v>
      </c>
      <c r="D9" s="746">
        <v>415</v>
      </c>
      <c r="E9" s="746" t="s">
        <v>432</v>
      </c>
      <c r="F9" s="746" t="s">
        <v>432</v>
      </c>
      <c r="G9" s="746">
        <v>3</v>
      </c>
      <c r="H9" s="746">
        <v>6</v>
      </c>
      <c r="I9" s="746">
        <v>3</v>
      </c>
      <c r="J9" s="746">
        <v>45</v>
      </c>
      <c r="K9" s="746">
        <v>6</v>
      </c>
      <c r="L9" s="746">
        <v>28</v>
      </c>
      <c r="M9" s="746">
        <v>9</v>
      </c>
      <c r="N9" s="746">
        <v>47</v>
      </c>
      <c r="O9" s="746">
        <v>6</v>
      </c>
      <c r="P9" s="746">
        <v>19</v>
      </c>
      <c r="Q9" s="746" t="s">
        <v>432</v>
      </c>
      <c r="R9" s="746" t="s">
        <v>432</v>
      </c>
      <c r="S9" s="746">
        <v>2</v>
      </c>
      <c r="T9" s="746">
        <v>3</v>
      </c>
      <c r="U9" s="746">
        <v>19</v>
      </c>
      <c r="V9" s="746">
        <v>150</v>
      </c>
      <c r="W9" s="746">
        <v>8</v>
      </c>
      <c r="X9" s="746">
        <v>29</v>
      </c>
      <c r="Y9" s="746">
        <v>13</v>
      </c>
      <c r="Z9" s="746">
        <v>88</v>
      </c>
      <c r="AA9" s="746" t="s">
        <v>432</v>
      </c>
      <c r="AB9" s="746" t="s">
        <v>432</v>
      </c>
      <c r="AC9" s="3278" t="s">
        <v>1121</v>
      </c>
      <c r="AD9" s="3278"/>
    </row>
    <row r="10" spans="1:30" s="742" customFormat="1" ht="15" customHeight="1">
      <c r="A10" s="749"/>
      <c r="B10" s="749" t="s">
        <v>143</v>
      </c>
      <c r="C10" s="747">
        <v>12</v>
      </c>
      <c r="D10" s="746">
        <v>123</v>
      </c>
      <c r="E10" s="746" t="s">
        <v>432</v>
      </c>
      <c r="F10" s="746" t="s">
        <v>432</v>
      </c>
      <c r="G10" s="746">
        <v>1</v>
      </c>
      <c r="H10" s="746">
        <v>1</v>
      </c>
      <c r="I10" s="746" t="s">
        <v>432</v>
      </c>
      <c r="J10" s="746" t="s">
        <v>432</v>
      </c>
      <c r="K10" s="746">
        <v>2</v>
      </c>
      <c r="L10" s="746">
        <v>9</v>
      </c>
      <c r="M10" s="746">
        <v>2</v>
      </c>
      <c r="N10" s="746">
        <v>18</v>
      </c>
      <c r="O10" s="746">
        <v>1</v>
      </c>
      <c r="P10" s="746">
        <v>1</v>
      </c>
      <c r="Q10" s="746" t="s">
        <v>432</v>
      </c>
      <c r="R10" s="746" t="s">
        <v>432</v>
      </c>
      <c r="S10" s="746" t="s">
        <v>432</v>
      </c>
      <c r="T10" s="746" t="s">
        <v>432</v>
      </c>
      <c r="U10" s="746">
        <v>4</v>
      </c>
      <c r="V10" s="746">
        <v>69</v>
      </c>
      <c r="W10" s="746" t="s">
        <v>432</v>
      </c>
      <c r="X10" s="746" t="s">
        <v>432</v>
      </c>
      <c r="Y10" s="746">
        <v>2</v>
      </c>
      <c r="Z10" s="746">
        <v>25</v>
      </c>
      <c r="AA10" s="746" t="s">
        <v>432</v>
      </c>
      <c r="AB10" s="746" t="s">
        <v>432</v>
      </c>
      <c r="AC10" s="799"/>
      <c r="AD10" s="798" t="s">
        <v>143</v>
      </c>
    </row>
    <row r="11" spans="1:30" s="752" customFormat="1" ht="15" customHeight="1">
      <c r="A11" s="792"/>
      <c r="B11" s="749" t="s">
        <v>142</v>
      </c>
      <c r="C11" s="747">
        <v>28</v>
      </c>
      <c r="D11" s="746">
        <v>152</v>
      </c>
      <c r="E11" s="746" t="s">
        <v>432</v>
      </c>
      <c r="F11" s="746" t="s">
        <v>432</v>
      </c>
      <c r="G11" s="746">
        <v>1</v>
      </c>
      <c r="H11" s="746">
        <v>3</v>
      </c>
      <c r="I11" s="746" t="s">
        <v>432</v>
      </c>
      <c r="J11" s="746" t="s">
        <v>432</v>
      </c>
      <c r="K11" s="746">
        <v>1</v>
      </c>
      <c r="L11" s="746">
        <v>2</v>
      </c>
      <c r="M11" s="746">
        <v>2</v>
      </c>
      <c r="N11" s="746">
        <v>6</v>
      </c>
      <c r="O11" s="746">
        <v>1</v>
      </c>
      <c r="P11" s="746">
        <v>12</v>
      </c>
      <c r="Q11" s="746" t="s">
        <v>432</v>
      </c>
      <c r="R11" s="746" t="s">
        <v>432</v>
      </c>
      <c r="S11" s="746">
        <v>2</v>
      </c>
      <c r="T11" s="746">
        <v>3</v>
      </c>
      <c r="U11" s="746">
        <v>9</v>
      </c>
      <c r="V11" s="746">
        <v>69</v>
      </c>
      <c r="W11" s="746">
        <v>5</v>
      </c>
      <c r="X11" s="746">
        <v>22</v>
      </c>
      <c r="Y11" s="746">
        <v>7</v>
      </c>
      <c r="Z11" s="746">
        <v>35</v>
      </c>
      <c r="AA11" s="746" t="s">
        <v>432</v>
      </c>
      <c r="AB11" s="746" t="s">
        <v>432</v>
      </c>
      <c r="AC11" s="749"/>
      <c r="AD11" s="798" t="s">
        <v>142</v>
      </c>
    </row>
    <row r="12" spans="1:30" s="742" customFormat="1" ht="15" customHeight="1">
      <c r="A12" s="749"/>
      <c r="B12" s="749" t="s">
        <v>141</v>
      </c>
      <c r="C12" s="747">
        <v>18</v>
      </c>
      <c r="D12" s="746">
        <v>93</v>
      </c>
      <c r="E12" s="746" t="s">
        <v>432</v>
      </c>
      <c r="F12" s="746" t="s">
        <v>432</v>
      </c>
      <c r="G12" s="746" t="s">
        <v>432</v>
      </c>
      <c r="H12" s="746" t="s">
        <v>432</v>
      </c>
      <c r="I12" s="746">
        <v>3</v>
      </c>
      <c r="J12" s="746">
        <v>45</v>
      </c>
      <c r="K12" s="746">
        <v>1</v>
      </c>
      <c r="L12" s="746">
        <v>2</v>
      </c>
      <c r="M12" s="746">
        <v>1</v>
      </c>
      <c r="N12" s="746">
        <v>7</v>
      </c>
      <c r="O12" s="746">
        <v>2</v>
      </c>
      <c r="P12" s="746">
        <v>3</v>
      </c>
      <c r="Q12" s="746" t="s">
        <v>432</v>
      </c>
      <c r="R12" s="746" t="s">
        <v>432</v>
      </c>
      <c r="S12" s="746" t="s">
        <v>432</v>
      </c>
      <c r="T12" s="746" t="s">
        <v>432</v>
      </c>
      <c r="U12" s="746">
        <v>6</v>
      </c>
      <c r="V12" s="746">
        <v>12</v>
      </c>
      <c r="W12" s="746">
        <v>2</v>
      </c>
      <c r="X12" s="746">
        <v>2</v>
      </c>
      <c r="Y12" s="746">
        <v>3</v>
      </c>
      <c r="Z12" s="746">
        <v>22</v>
      </c>
      <c r="AA12" s="746" t="s">
        <v>432</v>
      </c>
      <c r="AB12" s="746" t="s">
        <v>432</v>
      </c>
      <c r="AC12" s="790"/>
      <c r="AD12" s="798" t="s">
        <v>141</v>
      </c>
    </row>
    <row r="13" spans="1:30" s="742" customFormat="1" ht="15" customHeight="1">
      <c r="A13" s="749"/>
      <c r="B13" s="749" t="s">
        <v>140</v>
      </c>
      <c r="C13" s="747">
        <v>11</v>
      </c>
      <c r="D13" s="746">
        <v>47</v>
      </c>
      <c r="E13" s="746" t="s">
        <v>432</v>
      </c>
      <c r="F13" s="746" t="s">
        <v>432</v>
      </c>
      <c r="G13" s="746">
        <v>1</v>
      </c>
      <c r="H13" s="746">
        <v>2</v>
      </c>
      <c r="I13" s="746" t="s">
        <v>432</v>
      </c>
      <c r="J13" s="746" t="s">
        <v>432</v>
      </c>
      <c r="K13" s="746">
        <v>2</v>
      </c>
      <c r="L13" s="746">
        <v>15</v>
      </c>
      <c r="M13" s="746">
        <v>4</v>
      </c>
      <c r="N13" s="746">
        <v>16</v>
      </c>
      <c r="O13" s="746">
        <v>2</v>
      </c>
      <c r="P13" s="746">
        <v>3</v>
      </c>
      <c r="Q13" s="746" t="s">
        <v>432</v>
      </c>
      <c r="R13" s="746" t="s">
        <v>432</v>
      </c>
      <c r="S13" s="746" t="s">
        <v>432</v>
      </c>
      <c r="T13" s="746" t="s">
        <v>432</v>
      </c>
      <c r="U13" s="746" t="s">
        <v>432</v>
      </c>
      <c r="V13" s="746" t="s">
        <v>432</v>
      </c>
      <c r="W13" s="746">
        <v>1</v>
      </c>
      <c r="X13" s="746">
        <v>5</v>
      </c>
      <c r="Y13" s="746">
        <v>1</v>
      </c>
      <c r="Z13" s="746">
        <v>6</v>
      </c>
      <c r="AA13" s="746" t="s">
        <v>432</v>
      </c>
      <c r="AB13" s="746" t="s">
        <v>432</v>
      </c>
      <c r="AC13" s="790"/>
      <c r="AD13" s="798" t="s">
        <v>140</v>
      </c>
    </row>
    <row r="14" spans="1:30" s="742" customFormat="1" ht="15" customHeight="1">
      <c r="A14" s="749"/>
      <c r="B14" s="749"/>
      <c r="C14" s="747"/>
      <c r="D14" s="746"/>
      <c r="E14" s="746"/>
      <c r="F14" s="746"/>
      <c r="G14" s="746"/>
      <c r="H14" s="746"/>
      <c r="I14" s="746"/>
      <c r="J14" s="746"/>
      <c r="K14" s="746"/>
      <c r="L14" s="746"/>
      <c r="M14" s="746"/>
      <c r="N14" s="746"/>
      <c r="O14" s="746"/>
      <c r="P14" s="746"/>
      <c r="Q14" s="746"/>
      <c r="R14" s="746"/>
      <c r="S14" s="746"/>
      <c r="T14" s="746"/>
      <c r="U14" s="746"/>
      <c r="V14" s="746"/>
      <c r="W14" s="746"/>
      <c r="X14" s="746"/>
      <c r="Y14" s="746"/>
      <c r="Z14" s="746"/>
      <c r="AA14" s="746"/>
      <c r="AB14" s="746"/>
      <c r="AC14" s="790"/>
      <c r="AD14" s="798"/>
    </row>
    <row r="15" spans="1:30" s="742" customFormat="1" ht="15" customHeight="1">
      <c r="A15" s="3276" t="s">
        <v>1120</v>
      </c>
      <c r="B15" s="3276"/>
      <c r="C15" s="747">
        <v>268</v>
      </c>
      <c r="D15" s="746">
        <v>2131</v>
      </c>
      <c r="E15" s="746" t="s">
        <v>432</v>
      </c>
      <c r="F15" s="746" t="s">
        <v>432</v>
      </c>
      <c r="G15" s="746">
        <v>1</v>
      </c>
      <c r="H15" s="746">
        <v>2</v>
      </c>
      <c r="I15" s="746">
        <v>10</v>
      </c>
      <c r="J15" s="746">
        <v>60</v>
      </c>
      <c r="K15" s="746">
        <v>13</v>
      </c>
      <c r="L15" s="746">
        <v>73</v>
      </c>
      <c r="M15" s="746">
        <v>15</v>
      </c>
      <c r="N15" s="746">
        <v>94</v>
      </c>
      <c r="O15" s="746">
        <v>24</v>
      </c>
      <c r="P15" s="746">
        <v>297</v>
      </c>
      <c r="Q15" s="746">
        <v>1</v>
      </c>
      <c r="R15" s="746">
        <v>64</v>
      </c>
      <c r="S15" s="746">
        <v>33</v>
      </c>
      <c r="T15" s="746">
        <v>119</v>
      </c>
      <c r="U15" s="746">
        <v>68</v>
      </c>
      <c r="V15" s="746">
        <v>738</v>
      </c>
      <c r="W15" s="746">
        <v>17</v>
      </c>
      <c r="X15" s="746">
        <v>281</v>
      </c>
      <c r="Y15" s="746">
        <v>79</v>
      </c>
      <c r="Z15" s="746">
        <v>386</v>
      </c>
      <c r="AA15" s="746">
        <v>7</v>
      </c>
      <c r="AB15" s="746">
        <v>17</v>
      </c>
      <c r="AC15" s="3278" t="s">
        <v>1120</v>
      </c>
      <c r="AD15" s="3278"/>
    </row>
    <row r="16" spans="1:30" s="742" customFormat="1" ht="15" customHeight="1">
      <c r="A16" s="749"/>
      <c r="B16" s="749" t="s">
        <v>139</v>
      </c>
      <c r="C16" s="747">
        <v>24</v>
      </c>
      <c r="D16" s="746">
        <v>54</v>
      </c>
      <c r="E16" s="746" t="s">
        <v>432</v>
      </c>
      <c r="F16" s="746" t="s">
        <v>432</v>
      </c>
      <c r="G16" s="746" t="s">
        <v>432</v>
      </c>
      <c r="H16" s="746" t="s">
        <v>432</v>
      </c>
      <c r="I16" s="746">
        <v>2</v>
      </c>
      <c r="J16" s="746">
        <v>5</v>
      </c>
      <c r="K16" s="746">
        <v>1</v>
      </c>
      <c r="L16" s="746">
        <v>1</v>
      </c>
      <c r="M16" s="746">
        <v>3</v>
      </c>
      <c r="N16" s="746">
        <v>8</v>
      </c>
      <c r="O16" s="746">
        <v>4</v>
      </c>
      <c r="P16" s="746">
        <v>15</v>
      </c>
      <c r="Q16" s="746" t="s">
        <v>432</v>
      </c>
      <c r="R16" s="746" t="s">
        <v>432</v>
      </c>
      <c r="S16" s="746">
        <v>3</v>
      </c>
      <c r="T16" s="746">
        <v>5</v>
      </c>
      <c r="U16" s="746">
        <v>6</v>
      </c>
      <c r="V16" s="746">
        <v>7</v>
      </c>
      <c r="W16" s="746" t="s">
        <v>432</v>
      </c>
      <c r="X16" s="746" t="s">
        <v>432</v>
      </c>
      <c r="Y16" s="746">
        <v>4</v>
      </c>
      <c r="Z16" s="746">
        <v>10</v>
      </c>
      <c r="AA16" s="746">
        <v>1</v>
      </c>
      <c r="AB16" s="746">
        <v>3</v>
      </c>
      <c r="AC16" s="790"/>
      <c r="AD16" s="798" t="s">
        <v>139</v>
      </c>
    </row>
    <row r="17" spans="1:30" s="742" customFormat="1" ht="15" customHeight="1">
      <c r="A17" s="749"/>
      <c r="B17" s="749" t="s">
        <v>138</v>
      </c>
      <c r="C17" s="747">
        <v>8</v>
      </c>
      <c r="D17" s="746">
        <v>132</v>
      </c>
      <c r="E17" s="746" t="s">
        <v>432</v>
      </c>
      <c r="F17" s="746" t="s">
        <v>432</v>
      </c>
      <c r="G17" s="746">
        <v>1</v>
      </c>
      <c r="H17" s="746">
        <v>2</v>
      </c>
      <c r="I17" s="746" t="s">
        <v>432</v>
      </c>
      <c r="J17" s="746" t="s">
        <v>432</v>
      </c>
      <c r="K17" s="746">
        <v>1</v>
      </c>
      <c r="L17" s="746">
        <v>7</v>
      </c>
      <c r="M17" s="746" t="s">
        <v>432</v>
      </c>
      <c r="N17" s="746" t="s">
        <v>432</v>
      </c>
      <c r="O17" s="746">
        <v>1</v>
      </c>
      <c r="P17" s="746">
        <v>1</v>
      </c>
      <c r="Q17" s="746" t="s">
        <v>432</v>
      </c>
      <c r="R17" s="746" t="s">
        <v>432</v>
      </c>
      <c r="S17" s="746" t="s">
        <v>432</v>
      </c>
      <c r="T17" s="746" t="s">
        <v>432</v>
      </c>
      <c r="U17" s="746">
        <v>3</v>
      </c>
      <c r="V17" s="746">
        <v>118</v>
      </c>
      <c r="W17" s="746" t="s">
        <v>432</v>
      </c>
      <c r="X17" s="746" t="s">
        <v>432</v>
      </c>
      <c r="Y17" s="746">
        <v>2</v>
      </c>
      <c r="Z17" s="746">
        <v>4</v>
      </c>
      <c r="AA17" s="746" t="s">
        <v>432</v>
      </c>
      <c r="AB17" s="746" t="s">
        <v>432</v>
      </c>
      <c r="AC17" s="790"/>
      <c r="AD17" s="798" t="s">
        <v>138</v>
      </c>
    </row>
    <row r="18" spans="1:30" s="742" customFormat="1" ht="15" customHeight="1">
      <c r="A18" s="749"/>
      <c r="B18" s="749" t="s">
        <v>137</v>
      </c>
      <c r="C18" s="747">
        <v>99</v>
      </c>
      <c r="D18" s="746">
        <v>773</v>
      </c>
      <c r="E18" s="746" t="s">
        <v>432</v>
      </c>
      <c r="F18" s="746" t="s">
        <v>432</v>
      </c>
      <c r="G18" s="746" t="s">
        <v>432</v>
      </c>
      <c r="H18" s="746" t="s">
        <v>432</v>
      </c>
      <c r="I18" s="746">
        <v>3</v>
      </c>
      <c r="J18" s="746">
        <v>13</v>
      </c>
      <c r="K18" s="746">
        <v>1</v>
      </c>
      <c r="L18" s="746">
        <v>2</v>
      </c>
      <c r="M18" s="746">
        <v>2</v>
      </c>
      <c r="N18" s="746">
        <v>13</v>
      </c>
      <c r="O18" s="746">
        <v>1</v>
      </c>
      <c r="P18" s="746">
        <v>2</v>
      </c>
      <c r="Q18" s="746">
        <v>1</v>
      </c>
      <c r="R18" s="746">
        <v>64</v>
      </c>
      <c r="S18" s="746">
        <v>22</v>
      </c>
      <c r="T18" s="746">
        <v>96</v>
      </c>
      <c r="U18" s="746">
        <v>31</v>
      </c>
      <c r="V18" s="746">
        <v>403</v>
      </c>
      <c r="W18" s="746">
        <v>4</v>
      </c>
      <c r="X18" s="746">
        <v>27</v>
      </c>
      <c r="Y18" s="746">
        <v>32</v>
      </c>
      <c r="Z18" s="746">
        <v>149</v>
      </c>
      <c r="AA18" s="746">
        <v>2</v>
      </c>
      <c r="AB18" s="746">
        <v>4</v>
      </c>
      <c r="AC18" s="790"/>
      <c r="AD18" s="798" t="s">
        <v>137</v>
      </c>
    </row>
    <row r="19" spans="1:30" s="742" customFormat="1" ht="15" customHeight="1">
      <c r="A19" s="749"/>
      <c r="B19" s="749" t="s">
        <v>136</v>
      </c>
      <c r="C19" s="747">
        <v>28</v>
      </c>
      <c r="D19" s="746">
        <v>501</v>
      </c>
      <c r="E19" s="746" t="s">
        <v>432</v>
      </c>
      <c r="F19" s="746" t="s">
        <v>432</v>
      </c>
      <c r="G19" s="746" t="s">
        <v>432</v>
      </c>
      <c r="H19" s="746" t="s">
        <v>432</v>
      </c>
      <c r="I19" s="746" t="s">
        <v>432</v>
      </c>
      <c r="J19" s="746" t="s">
        <v>432</v>
      </c>
      <c r="K19" s="746">
        <v>1</v>
      </c>
      <c r="L19" s="746">
        <v>13</v>
      </c>
      <c r="M19" s="746">
        <v>5</v>
      </c>
      <c r="N19" s="746">
        <v>19</v>
      </c>
      <c r="O19" s="746">
        <v>9</v>
      </c>
      <c r="P19" s="746">
        <v>107</v>
      </c>
      <c r="Q19" s="746" t="s">
        <v>432</v>
      </c>
      <c r="R19" s="746" t="s">
        <v>432</v>
      </c>
      <c r="S19" s="746" t="s">
        <v>432</v>
      </c>
      <c r="T19" s="746" t="s">
        <v>432</v>
      </c>
      <c r="U19" s="746">
        <v>2</v>
      </c>
      <c r="V19" s="746">
        <v>70</v>
      </c>
      <c r="W19" s="746">
        <v>4</v>
      </c>
      <c r="X19" s="746">
        <v>220</v>
      </c>
      <c r="Y19" s="746">
        <v>6</v>
      </c>
      <c r="Z19" s="746">
        <v>70</v>
      </c>
      <c r="AA19" s="746">
        <v>1</v>
      </c>
      <c r="AB19" s="746">
        <v>2</v>
      </c>
      <c r="AC19" s="790"/>
      <c r="AD19" s="798" t="s">
        <v>136</v>
      </c>
    </row>
    <row r="20" spans="1:30" s="742" customFormat="1" ht="15" customHeight="1">
      <c r="A20" s="749"/>
      <c r="B20" s="749" t="s">
        <v>135</v>
      </c>
      <c r="C20" s="747">
        <v>27</v>
      </c>
      <c r="D20" s="746">
        <v>145</v>
      </c>
      <c r="E20" s="746" t="s">
        <v>432</v>
      </c>
      <c r="F20" s="746" t="s">
        <v>432</v>
      </c>
      <c r="G20" s="746" t="s">
        <v>432</v>
      </c>
      <c r="H20" s="746" t="s">
        <v>432</v>
      </c>
      <c r="I20" s="746" t="s">
        <v>432</v>
      </c>
      <c r="J20" s="746" t="s">
        <v>432</v>
      </c>
      <c r="K20" s="746">
        <v>1</v>
      </c>
      <c r="L20" s="746">
        <v>2</v>
      </c>
      <c r="M20" s="746">
        <v>1</v>
      </c>
      <c r="N20" s="746">
        <v>3</v>
      </c>
      <c r="O20" s="746">
        <v>3</v>
      </c>
      <c r="P20" s="746">
        <v>45</v>
      </c>
      <c r="Q20" s="746" t="s">
        <v>432</v>
      </c>
      <c r="R20" s="746" t="s">
        <v>432</v>
      </c>
      <c r="S20" s="746">
        <v>4</v>
      </c>
      <c r="T20" s="746">
        <v>9</v>
      </c>
      <c r="U20" s="746">
        <v>6</v>
      </c>
      <c r="V20" s="746">
        <v>45</v>
      </c>
      <c r="W20" s="746">
        <v>3</v>
      </c>
      <c r="X20" s="746">
        <v>9</v>
      </c>
      <c r="Y20" s="746">
        <v>8</v>
      </c>
      <c r="Z20" s="746">
        <v>31</v>
      </c>
      <c r="AA20" s="746">
        <v>1</v>
      </c>
      <c r="AB20" s="746">
        <v>1</v>
      </c>
      <c r="AC20" s="799"/>
      <c r="AD20" s="798" t="s">
        <v>135</v>
      </c>
    </row>
    <row r="21" spans="1:30" s="752" customFormat="1" ht="15" customHeight="1">
      <c r="A21" s="792"/>
      <c r="B21" s="749" t="s">
        <v>134</v>
      </c>
      <c r="C21" s="747">
        <v>33</v>
      </c>
      <c r="D21" s="746">
        <v>235</v>
      </c>
      <c r="E21" s="746" t="s">
        <v>432</v>
      </c>
      <c r="F21" s="746" t="s">
        <v>432</v>
      </c>
      <c r="G21" s="746" t="s">
        <v>432</v>
      </c>
      <c r="H21" s="746" t="s">
        <v>432</v>
      </c>
      <c r="I21" s="746">
        <v>1</v>
      </c>
      <c r="J21" s="746">
        <v>2</v>
      </c>
      <c r="K21" s="746">
        <v>2</v>
      </c>
      <c r="L21" s="746">
        <v>9</v>
      </c>
      <c r="M21" s="746" t="s">
        <v>432</v>
      </c>
      <c r="N21" s="746" t="s">
        <v>432</v>
      </c>
      <c r="O21" s="746">
        <v>1</v>
      </c>
      <c r="P21" s="746">
        <v>90</v>
      </c>
      <c r="Q21" s="746" t="s">
        <v>432</v>
      </c>
      <c r="R21" s="746" t="s">
        <v>432</v>
      </c>
      <c r="S21" s="746">
        <v>3</v>
      </c>
      <c r="T21" s="746">
        <v>8</v>
      </c>
      <c r="U21" s="746">
        <v>9</v>
      </c>
      <c r="V21" s="746">
        <v>44</v>
      </c>
      <c r="W21" s="746" t="s">
        <v>432</v>
      </c>
      <c r="X21" s="746" t="s">
        <v>432</v>
      </c>
      <c r="Y21" s="746">
        <v>17</v>
      </c>
      <c r="Z21" s="746">
        <v>82</v>
      </c>
      <c r="AA21" s="746" t="s">
        <v>432</v>
      </c>
      <c r="AB21" s="746" t="s">
        <v>432</v>
      </c>
      <c r="AC21" s="749"/>
      <c r="AD21" s="798" t="s">
        <v>134</v>
      </c>
    </row>
    <row r="22" spans="1:30" s="742" customFormat="1" ht="15" customHeight="1">
      <c r="A22" s="749"/>
      <c r="B22" s="749" t="s">
        <v>133</v>
      </c>
      <c r="C22" s="747">
        <v>20</v>
      </c>
      <c r="D22" s="746">
        <v>84</v>
      </c>
      <c r="E22" s="746" t="s">
        <v>432</v>
      </c>
      <c r="F22" s="746" t="s">
        <v>432</v>
      </c>
      <c r="G22" s="746" t="s">
        <v>432</v>
      </c>
      <c r="H22" s="746" t="s">
        <v>432</v>
      </c>
      <c r="I22" s="746">
        <v>1</v>
      </c>
      <c r="J22" s="746">
        <v>2</v>
      </c>
      <c r="K22" s="746">
        <v>2</v>
      </c>
      <c r="L22" s="746">
        <v>14</v>
      </c>
      <c r="M22" s="746" t="s">
        <v>432</v>
      </c>
      <c r="N22" s="746" t="s">
        <v>432</v>
      </c>
      <c r="O22" s="746">
        <v>4</v>
      </c>
      <c r="P22" s="746">
        <v>19</v>
      </c>
      <c r="Q22" s="746" t="s">
        <v>432</v>
      </c>
      <c r="R22" s="746" t="s">
        <v>432</v>
      </c>
      <c r="S22" s="746">
        <v>1</v>
      </c>
      <c r="T22" s="746">
        <v>1</v>
      </c>
      <c r="U22" s="746">
        <v>7</v>
      </c>
      <c r="V22" s="746">
        <v>24</v>
      </c>
      <c r="W22" s="746">
        <v>1</v>
      </c>
      <c r="X22" s="746">
        <v>2</v>
      </c>
      <c r="Y22" s="746">
        <v>3</v>
      </c>
      <c r="Z22" s="746">
        <v>16</v>
      </c>
      <c r="AA22" s="746">
        <v>1</v>
      </c>
      <c r="AB22" s="746">
        <v>6</v>
      </c>
      <c r="AC22" s="790"/>
      <c r="AD22" s="798" t="s">
        <v>133</v>
      </c>
    </row>
    <row r="23" spans="1:30" s="742" customFormat="1" ht="15" customHeight="1">
      <c r="A23" s="749"/>
      <c r="B23" s="749" t="s">
        <v>132</v>
      </c>
      <c r="C23" s="747">
        <v>29</v>
      </c>
      <c r="D23" s="746">
        <v>207</v>
      </c>
      <c r="E23" s="746" t="s">
        <v>432</v>
      </c>
      <c r="F23" s="746" t="s">
        <v>432</v>
      </c>
      <c r="G23" s="746" t="s">
        <v>432</v>
      </c>
      <c r="H23" s="746" t="s">
        <v>432</v>
      </c>
      <c r="I23" s="746">
        <v>3</v>
      </c>
      <c r="J23" s="746">
        <v>38</v>
      </c>
      <c r="K23" s="746">
        <v>4</v>
      </c>
      <c r="L23" s="746">
        <v>25</v>
      </c>
      <c r="M23" s="746">
        <v>4</v>
      </c>
      <c r="N23" s="746">
        <v>51</v>
      </c>
      <c r="O23" s="746">
        <v>1</v>
      </c>
      <c r="P23" s="746">
        <v>18</v>
      </c>
      <c r="Q23" s="746" t="s">
        <v>432</v>
      </c>
      <c r="R23" s="746" t="s">
        <v>432</v>
      </c>
      <c r="S23" s="746" t="s">
        <v>432</v>
      </c>
      <c r="T23" s="746" t="s">
        <v>432</v>
      </c>
      <c r="U23" s="746">
        <v>4</v>
      </c>
      <c r="V23" s="746">
        <v>27</v>
      </c>
      <c r="W23" s="746">
        <v>5</v>
      </c>
      <c r="X23" s="746">
        <v>23</v>
      </c>
      <c r="Y23" s="746">
        <v>7</v>
      </c>
      <c r="Z23" s="746">
        <v>24</v>
      </c>
      <c r="AA23" s="746">
        <v>1</v>
      </c>
      <c r="AB23" s="746">
        <v>1</v>
      </c>
      <c r="AC23" s="790"/>
      <c r="AD23" s="798" t="s">
        <v>132</v>
      </c>
    </row>
    <row r="24" spans="1:30" s="742" customFormat="1" ht="15" customHeight="1">
      <c r="A24" s="749"/>
      <c r="B24" s="749"/>
      <c r="C24" s="747"/>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90"/>
      <c r="AD24" s="798"/>
    </row>
    <row r="25" spans="1:30" s="742" customFormat="1" ht="15" customHeight="1">
      <c r="A25" s="3276" t="s">
        <v>1119</v>
      </c>
      <c r="B25" s="3276"/>
      <c r="C25" s="747">
        <v>223</v>
      </c>
      <c r="D25" s="746">
        <v>1559</v>
      </c>
      <c r="E25" s="746">
        <v>1</v>
      </c>
      <c r="F25" s="746">
        <v>10</v>
      </c>
      <c r="G25" s="746">
        <v>2</v>
      </c>
      <c r="H25" s="746">
        <v>2</v>
      </c>
      <c r="I25" s="746">
        <v>4</v>
      </c>
      <c r="J25" s="746">
        <v>44</v>
      </c>
      <c r="K25" s="746">
        <v>4</v>
      </c>
      <c r="L25" s="746">
        <v>17</v>
      </c>
      <c r="M25" s="746">
        <v>5</v>
      </c>
      <c r="N25" s="746">
        <v>19</v>
      </c>
      <c r="O25" s="746">
        <v>18</v>
      </c>
      <c r="P25" s="746">
        <v>163</v>
      </c>
      <c r="Q25" s="746">
        <v>2</v>
      </c>
      <c r="R25" s="746">
        <v>43</v>
      </c>
      <c r="S25" s="746">
        <v>35</v>
      </c>
      <c r="T25" s="746">
        <v>241</v>
      </c>
      <c r="U25" s="746">
        <v>61</v>
      </c>
      <c r="V25" s="746">
        <v>566</v>
      </c>
      <c r="W25" s="746">
        <v>9</v>
      </c>
      <c r="X25" s="746">
        <v>71</v>
      </c>
      <c r="Y25" s="746">
        <v>74</v>
      </c>
      <c r="Z25" s="746">
        <v>363</v>
      </c>
      <c r="AA25" s="746">
        <v>8</v>
      </c>
      <c r="AB25" s="746">
        <v>20</v>
      </c>
      <c r="AC25" s="3278" t="s">
        <v>1119</v>
      </c>
      <c r="AD25" s="3278"/>
    </row>
    <row r="26" spans="1:30" s="742" customFormat="1" ht="15" customHeight="1">
      <c r="A26" s="749"/>
      <c r="B26" s="749" t="s">
        <v>131</v>
      </c>
      <c r="C26" s="747">
        <v>134</v>
      </c>
      <c r="D26" s="746">
        <v>1153</v>
      </c>
      <c r="E26" s="746" t="s">
        <v>432</v>
      </c>
      <c r="F26" s="746" t="s">
        <v>432</v>
      </c>
      <c r="G26" s="746" t="s">
        <v>432</v>
      </c>
      <c r="H26" s="746" t="s">
        <v>432</v>
      </c>
      <c r="I26" s="746">
        <v>3</v>
      </c>
      <c r="J26" s="746">
        <v>42</v>
      </c>
      <c r="K26" s="746">
        <v>3</v>
      </c>
      <c r="L26" s="746">
        <v>9</v>
      </c>
      <c r="M26" s="746" t="s">
        <v>432</v>
      </c>
      <c r="N26" s="746" t="s">
        <v>432</v>
      </c>
      <c r="O26" s="746">
        <v>8</v>
      </c>
      <c r="P26" s="746">
        <v>85</v>
      </c>
      <c r="Q26" s="746">
        <v>2</v>
      </c>
      <c r="R26" s="746">
        <v>43</v>
      </c>
      <c r="S26" s="746">
        <v>24</v>
      </c>
      <c r="T26" s="746">
        <v>215</v>
      </c>
      <c r="U26" s="746">
        <v>37</v>
      </c>
      <c r="V26" s="746">
        <v>404</v>
      </c>
      <c r="W26" s="746">
        <v>5</v>
      </c>
      <c r="X26" s="746">
        <v>61</v>
      </c>
      <c r="Y26" s="746">
        <v>47</v>
      </c>
      <c r="Z26" s="746">
        <v>286</v>
      </c>
      <c r="AA26" s="746">
        <v>5</v>
      </c>
      <c r="AB26" s="746">
        <v>8</v>
      </c>
      <c r="AC26" s="799"/>
      <c r="AD26" s="798" t="s">
        <v>131</v>
      </c>
    </row>
    <row r="27" spans="1:30" s="759" customFormat="1" ht="15" customHeight="1">
      <c r="A27" s="792"/>
      <c r="B27" s="749" t="s">
        <v>130</v>
      </c>
      <c r="C27" s="747">
        <v>63</v>
      </c>
      <c r="D27" s="746">
        <v>272</v>
      </c>
      <c r="E27" s="746">
        <v>1</v>
      </c>
      <c r="F27" s="746">
        <v>10</v>
      </c>
      <c r="G27" s="746">
        <v>1</v>
      </c>
      <c r="H27" s="746">
        <v>1</v>
      </c>
      <c r="I27" s="746" t="s">
        <v>432</v>
      </c>
      <c r="J27" s="746" t="s">
        <v>432</v>
      </c>
      <c r="K27" s="746">
        <v>1</v>
      </c>
      <c r="L27" s="746">
        <v>8</v>
      </c>
      <c r="M27" s="746">
        <v>2</v>
      </c>
      <c r="N27" s="746">
        <v>10</v>
      </c>
      <c r="O27" s="746">
        <v>5</v>
      </c>
      <c r="P27" s="746">
        <v>30</v>
      </c>
      <c r="Q27" s="746" t="s">
        <v>432</v>
      </c>
      <c r="R27" s="746" t="s">
        <v>432</v>
      </c>
      <c r="S27" s="746">
        <v>10</v>
      </c>
      <c r="T27" s="746">
        <v>22</v>
      </c>
      <c r="U27" s="746">
        <v>16</v>
      </c>
      <c r="V27" s="746">
        <v>105</v>
      </c>
      <c r="W27" s="746">
        <v>3</v>
      </c>
      <c r="X27" s="746">
        <v>8</v>
      </c>
      <c r="Y27" s="746">
        <v>21</v>
      </c>
      <c r="Z27" s="746">
        <v>66</v>
      </c>
      <c r="AA27" s="746">
        <v>3</v>
      </c>
      <c r="AB27" s="746">
        <v>12</v>
      </c>
      <c r="AC27" s="749"/>
      <c r="AD27" s="798" t="s">
        <v>130</v>
      </c>
    </row>
    <row r="28" spans="1:30" s="742" customFormat="1" ht="15" customHeight="1">
      <c r="A28" s="749"/>
      <c r="B28" s="749" t="s">
        <v>129</v>
      </c>
      <c r="C28" s="747">
        <v>20</v>
      </c>
      <c r="D28" s="746">
        <v>69</v>
      </c>
      <c r="E28" s="746" t="s">
        <v>432</v>
      </c>
      <c r="F28" s="746" t="s">
        <v>432</v>
      </c>
      <c r="G28" s="746">
        <v>1</v>
      </c>
      <c r="H28" s="746">
        <v>1</v>
      </c>
      <c r="I28" s="746">
        <v>1</v>
      </c>
      <c r="J28" s="746">
        <v>2</v>
      </c>
      <c r="K28" s="746" t="s">
        <v>432</v>
      </c>
      <c r="L28" s="746" t="s">
        <v>432</v>
      </c>
      <c r="M28" s="746">
        <v>3</v>
      </c>
      <c r="N28" s="746">
        <v>9</v>
      </c>
      <c r="O28" s="746">
        <v>3</v>
      </c>
      <c r="P28" s="746">
        <v>7</v>
      </c>
      <c r="Q28" s="746" t="s">
        <v>432</v>
      </c>
      <c r="R28" s="746" t="s">
        <v>432</v>
      </c>
      <c r="S28" s="746">
        <v>1</v>
      </c>
      <c r="T28" s="746">
        <v>4</v>
      </c>
      <c r="U28" s="746">
        <v>5</v>
      </c>
      <c r="V28" s="746">
        <v>35</v>
      </c>
      <c r="W28" s="746">
        <v>1</v>
      </c>
      <c r="X28" s="746">
        <v>2</v>
      </c>
      <c r="Y28" s="746">
        <v>5</v>
      </c>
      <c r="Z28" s="746">
        <v>9</v>
      </c>
      <c r="AA28" s="746" t="s">
        <v>432</v>
      </c>
      <c r="AB28" s="746" t="s">
        <v>432</v>
      </c>
      <c r="AC28" s="790"/>
      <c r="AD28" s="798" t="s">
        <v>129</v>
      </c>
    </row>
    <row r="29" spans="1:30" s="742" customFormat="1" ht="15" customHeight="1">
      <c r="A29" s="749"/>
      <c r="B29" s="749" t="s">
        <v>128</v>
      </c>
      <c r="C29" s="747">
        <v>6</v>
      </c>
      <c r="D29" s="746">
        <v>65</v>
      </c>
      <c r="E29" s="746" t="s">
        <v>432</v>
      </c>
      <c r="F29" s="746" t="s">
        <v>432</v>
      </c>
      <c r="G29" s="746" t="s">
        <v>432</v>
      </c>
      <c r="H29" s="746" t="s">
        <v>432</v>
      </c>
      <c r="I29" s="746" t="s">
        <v>432</v>
      </c>
      <c r="J29" s="746" t="s">
        <v>432</v>
      </c>
      <c r="K29" s="746" t="s">
        <v>432</v>
      </c>
      <c r="L29" s="746" t="s">
        <v>432</v>
      </c>
      <c r="M29" s="746" t="s">
        <v>432</v>
      </c>
      <c r="N29" s="746" t="s">
        <v>432</v>
      </c>
      <c r="O29" s="746">
        <v>2</v>
      </c>
      <c r="P29" s="746">
        <v>41</v>
      </c>
      <c r="Q29" s="746" t="s">
        <v>432</v>
      </c>
      <c r="R29" s="746" t="s">
        <v>432</v>
      </c>
      <c r="S29" s="746" t="s">
        <v>432</v>
      </c>
      <c r="T29" s="746" t="s">
        <v>432</v>
      </c>
      <c r="U29" s="746">
        <v>3</v>
      </c>
      <c r="V29" s="746">
        <v>22</v>
      </c>
      <c r="W29" s="746" t="s">
        <v>432</v>
      </c>
      <c r="X29" s="746" t="s">
        <v>432</v>
      </c>
      <c r="Y29" s="746">
        <v>1</v>
      </c>
      <c r="Z29" s="746">
        <v>2</v>
      </c>
      <c r="AA29" s="746" t="s">
        <v>432</v>
      </c>
      <c r="AB29" s="746" t="s">
        <v>432</v>
      </c>
      <c r="AC29" s="790"/>
      <c r="AD29" s="798" t="s">
        <v>128</v>
      </c>
    </row>
    <row r="30" spans="1:30" s="742" customFormat="1" ht="15" customHeight="1">
      <c r="A30" s="749"/>
      <c r="B30" s="749"/>
      <c r="C30" s="747"/>
      <c r="D30" s="746"/>
      <c r="E30" s="746"/>
      <c r="F30" s="746"/>
      <c r="G30" s="746"/>
      <c r="H30" s="746"/>
      <c r="I30" s="746"/>
      <c r="J30" s="746"/>
      <c r="K30" s="746"/>
      <c r="L30" s="746"/>
      <c r="M30" s="746"/>
      <c r="N30" s="746"/>
      <c r="O30" s="746"/>
      <c r="P30" s="746"/>
      <c r="Q30" s="746"/>
      <c r="R30" s="746"/>
      <c r="S30" s="746"/>
      <c r="T30" s="746"/>
      <c r="U30" s="746"/>
      <c r="V30" s="746"/>
      <c r="W30" s="746"/>
      <c r="X30" s="746"/>
      <c r="Y30" s="746"/>
      <c r="Z30" s="746"/>
      <c r="AA30" s="746"/>
      <c r="AB30" s="746"/>
      <c r="AC30" s="790"/>
      <c r="AD30" s="798"/>
    </row>
    <row r="31" spans="1:30" s="742" customFormat="1" ht="15" customHeight="1">
      <c r="A31" s="3276" t="s">
        <v>1118</v>
      </c>
      <c r="B31" s="3276"/>
      <c r="C31" s="747">
        <v>170</v>
      </c>
      <c r="D31" s="746">
        <v>1052</v>
      </c>
      <c r="E31" s="746">
        <v>1</v>
      </c>
      <c r="F31" s="746">
        <v>14</v>
      </c>
      <c r="G31" s="746">
        <v>4</v>
      </c>
      <c r="H31" s="746">
        <v>14</v>
      </c>
      <c r="I31" s="746">
        <v>7</v>
      </c>
      <c r="J31" s="746">
        <v>39</v>
      </c>
      <c r="K31" s="746">
        <v>15</v>
      </c>
      <c r="L31" s="746">
        <v>123</v>
      </c>
      <c r="M31" s="746">
        <v>11</v>
      </c>
      <c r="N31" s="746">
        <v>58</v>
      </c>
      <c r="O31" s="746">
        <v>14</v>
      </c>
      <c r="P31" s="746">
        <v>67</v>
      </c>
      <c r="Q31" s="746" t="s">
        <v>432</v>
      </c>
      <c r="R31" s="746" t="s">
        <v>432</v>
      </c>
      <c r="S31" s="746">
        <v>12</v>
      </c>
      <c r="T31" s="746">
        <v>22</v>
      </c>
      <c r="U31" s="746">
        <v>42</v>
      </c>
      <c r="V31" s="746">
        <v>415</v>
      </c>
      <c r="W31" s="746">
        <v>19</v>
      </c>
      <c r="X31" s="746">
        <v>101</v>
      </c>
      <c r="Y31" s="746">
        <v>41</v>
      </c>
      <c r="Z31" s="746">
        <v>193</v>
      </c>
      <c r="AA31" s="746">
        <v>4</v>
      </c>
      <c r="AB31" s="746">
        <v>6</v>
      </c>
      <c r="AC31" s="3278" t="s">
        <v>1118</v>
      </c>
      <c r="AD31" s="3278"/>
    </row>
    <row r="32" spans="1:30" s="742" customFormat="1" ht="15" customHeight="1">
      <c r="A32" s="749"/>
      <c r="B32" s="757" t="s">
        <v>127</v>
      </c>
      <c r="C32" s="747">
        <v>18</v>
      </c>
      <c r="D32" s="746">
        <v>177</v>
      </c>
      <c r="E32" s="746">
        <v>1</v>
      </c>
      <c r="F32" s="746">
        <v>14</v>
      </c>
      <c r="G32" s="746" t="s">
        <v>432</v>
      </c>
      <c r="H32" s="746" t="s">
        <v>432</v>
      </c>
      <c r="I32" s="746">
        <v>1</v>
      </c>
      <c r="J32" s="746">
        <v>8</v>
      </c>
      <c r="K32" s="746" t="s">
        <v>432</v>
      </c>
      <c r="L32" s="746" t="s">
        <v>432</v>
      </c>
      <c r="M32" s="746">
        <v>2</v>
      </c>
      <c r="N32" s="746">
        <v>4</v>
      </c>
      <c r="O32" s="746" t="s">
        <v>432</v>
      </c>
      <c r="P32" s="746" t="s">
        <v>432</v>
      </c>
      <c r="Q32" s="746" t="s">
        <v>432</v>
      </c>
      <c r="R32" s="746" t="s">
        <v>432</v>
      </c>
      <c r="S32" s="746" t="s">
        <v>432</v>
      </c>
      <c r="T32" s="746" t="s">
        <v>432</v>
      </c>
      <c r="U32" s="746">
        <v>5</v>
      </c>
      <c r="V32" s="746">
        <v>124</v>
      </c>
      <c r="W32" s="746">
        <v>1</v>
      </c>
      <c r="X32" s="746">
        <v>1</v>
      </c>
      <c r="Y32" s="746">
        <v>8</v>
      </c>
      <c r="Z32" s="746">
        <v>26</v>
      </c>
      <c r="AA32" s="746" t="s">
        <v>432</v>
      </c>
      <c r="AB32" s="746" t="s">
        <v>432</v>
      </c>
      <c r="AC32" s="790"/>
      <c r="AD32" s="800" t="s">
        <v>127</v>
      </c>
    </row>
    <row r="33" spans="1:30" s="742" customFormat="1" ht="15" customHeight="1">
      <c r="A33" s="749"/>
      <c r="B33" s="757" t="s">
        <v>126</v>
      </c>
      <c r="C33" s="747">
        <v>16</v>
      </c>
      <c r="D33" s="746">
        <v>180</v>
      </c>
      <c r="E33" s="746" t="s">
        <v>432</v>
      </c>
      <c r="F33" s="746" t="s">
        <v>432</v>
      </c>
      <c r="G33" s="746">
        <v>1</v>
      </c>
      <c r="H33" s="746">
        <v>2</v>
      </c>
      <c r="I33" s="746" t="s">
        <v>432</v>
      </c>
      <c r="J33" s="746" t="s">
        <v>432</v>
      </c>
      <c r="K33" s="746">
        <v>3</v>
      </c>
      <c r="L33" s="746">
        <v>30</v>
      </c>
      <c r="M33" s="746">
        <v>1</v>
      </c>
      <c r="N33" s="746">
        <v>6</v>
      </c>
      <c r="O33" s="746" t="s">
        <v>432</v>
      </c>
      <c r="P33" s="746" t="s">
        <v>432</v>
      </c>
      <c r="Q33" s="746" t="s">
        <v>432</v>
      </c>
      <c r="R33" s="746" t="s">
        <v>432</v>
      </c>
      <c r="S33" s="746" t="s">
        <v>432</v>
      </c>
      <c r="T33" s="746" t="s">
        <v>432</v>
      </c>
      <c r="U33" s="746">
        <v>1</v>
      </c>
      <c r="V33" s="746">
        <v>19</v>
      </c>
      <c r="W33" s="746">
        <v>9</v>
      </c>
      <c r="X33" s="746">
        <v>84</v>
      </c>
      <c r="Y33" s="746">
        <v>1</v>
      </c>
      <c r="Z33" s="746">
        <v>39</v>
      </c>
      <c r="AA33" s="746" t="s">
        <v>432</v>
      </c>
      <c r="AB33" s="746" t="s">
        <v>432</v>
      </c>
      <c r="AC33" s="799"/>
      <c r="AD33" s="800" t="s">
        <v>126</v>
      </c>
    </row>
    <row r="34" spans="1:30" s="752" customFormat="1" ht="15" customHeight="1">
      <c r="A34" s="792"/>
      <c r="B34" s="757" t="s">
        <v>125</v>
      </c>
      <c r="C34" s="747">
        <v>11</v>
      </c>
      <c r="D34" s="746">
        <v>50</v>
      </c>
      <c r="E34" s="746" t="s">
        <v>432</v>
      </c>
      <c r="F34" s="746" t="s">
        <v>432</v>
      </c>
      <c r="G34" s="746" t="s">
        <v>432</v>
      </c>
      <c r="H34" s="746" t="s">
        <v>432</v>
      </c>
      <c r="I34" s="746" t="s">
        <v>432</v>
      </c>
      <c r="J34" s="746" t="s">
        <v>432</v>
      </c>
      <c r="K34" s="746">
        <v>1</v>
      </c>
      <c r="L34" s="746">
        <v>4</v>
      </c>
      <c r="M34" s="746">
        <v>4</v>
      </c>
      <c r="N34" s="746">
        <v>31</v>
      </c>
      <c r="O34" s="746" t="s">
        <v>432</v>
      </c>
      <c r="P34" s="746" t="s">
        <v>432</v>
      </c>
      <c r="Q34" s="746" t="s">
        <v>432</v>
      </c>
      <c r="R34" s="746" t="s">
        <v>432</v>
      </c>
      <c r="S34" s="746">
        <v>2</v>
      </c>
      <c r="T34" s="746">
        <v>7</v>
      </c>
      <c r="U34" s="746">
        <v>1</v>
      </c>
      <c r="V34" s="746">
        <v>3</v>
      </c>
      <c r="W34" s="746" t="s">
        <v>432</v>
      </c>
      <c r="X34" s="746" t="s">
        <v>432</v>
      </c>
      <c r="Y34" s="746">
        <v>2</v>
      </c>
      <c r="Z34" s="746">
        <v>4</v>
      </c>
      <c r="AA34" s="746">
        <v>1</v>
      </c>
      <c r="AB34" s="746">
        <v>1</v>
      </c>
      <c r="AC34" s="749"/>
      <c r="AD34" s="800" t="s">
        <v>125</v>
      </c>
    </row>
    <row r="35" spans="1:30" s="742" customFormat="1" ht="15" customHeight="1">
      <c r="A35" s="749"/>
      <c r="B35" s="757" t="s">
        <v>124</v>
      </c>
      <c r="C35" s="747">
        <v>10</v>
      </c>
      <c r="D35" s="746">
        <v>72</v>
      </c>
      <c r="E35" s="746" t="s">
        <v>432</v>
      </c>
      <c r="F35" s="746" t="s">
        <v>432</v>
      </c>
      <c r="G35" s="746" t="s">
        <v>432</v>
      </c>
      <c r="H35" s="746" t="s">
        <v>432</v>
      </c>
      <c r="I35" s="746" t="s">
        <v>432</v>
      </c>
      <c r="J35" s="746" t="s">
        <v>432</v>
      </c>
      <c r="K35" s="746">
        <v>2</v>
      </c>
      <c r="L35" s="746">
        <v>31</v>
      </c>
      <c r="M35" s="746" t="s">
        <v>432</v>
      </c>
      <c r="N35" s="746" t="s">
        <v>432</v>
      </c>
      <c r="O35" s="746">
        <v>3</v>
      </c>
      <c r="P35" s="746">
        <v>16</v>
      </c>
      <c r="Q35" s="746" t="s">
        <v>432</v>
      </c>
      <c r="R35" s="746" t="s">
        <v>432</v>
      </c>
      <c r="S35" s="746" t="s">
        <v>432</v>
      </c>
      <c r="T35" s="746" t="s">
        <v>432</v>
      </c>
      <c r="U35" s="746">
        <v>2</v>
      </c>
      <c r="V35" s="746">
        <v>21</v>
      </c>
      <c r="W35" s="746">
        <v>1</v>
      </c>
      <c r="X35" s="746">
        <v>1</v>
      </c>
      <c r="Y35" s="746">
        <v>2</v>
      </c>
      <c r="Z35" s="746">
        <v>3</v>
      </c>
      <c r="AA35" s="746" t="s">
        <v>432</v>
      </c>
      <c r="AB35" s="746" t="s">
        <v>432</v>
      </c>
      <c r="AC35" s="790"/>
      <c r="AD35" s="800" t="s">
        <v>124</v>
      </c>
    </row>
    <row r="36" spans="1:30" s="742" customFormat="1" ht="15" customHeight="1">
      <c r="A36" s="749"/>
      <c r="B36" s="757" t="s">
        <v>123</v>
      </c>
      <c r="C36" s="747">
        <v>52</v>
      </c>
      <c r="D36" s="746">
        <v>211</v>
      </c>
      <c r="E36" s="746" t="s">
        <v>432</v>
      </c>
      <c r="F36" s="746" t="s">
        <v>432</v>
      </c>
      <c r="G36" s="746">
        <v>1</v>
      </c>
      <c r="H36" s="746">
        <v>5</v>
      </c>
      <c r="I36" s="746">
        <v>3</v>
      </c>
      <c r="J36" s="746">
        <v>16</v>
      </c>
      <c r="K36" s="746">
        <v>3</v>
      </c>
      <c r="L36" s="746">
        <v>40</v>
      </c>
      <c r="M36" s="746">
        <v>1</v>
      </c>
      <c r="N36" s="746">
        <v>11</v>
      </c>
      <c r="O36" s="746">
        <v>5</v>
      </c>
      <c r="P36" s="746">
        <v>31</v>
      </c>
      <c r="Q36" s="746" t="s">
        <v>432</v>
      </c>
      <c r="R36" s="746" t="s">
        <v>432</v>
      </c>
      <c r="S36" s="746">
        <v>9</v>
      </c>
      <c r="T36" s="746">
        <v>14</v>
      </c>
      <c r="U36" s="746">
        <v>11</v>
      </c>
      <c r="V36" s="746">
        <v>39</v>
      </c>
      <c r="W36" s="746">
        <v>4</v>
      </c>
      <c r="X36" s="746">
        <v>6</v>
      </c>
      <c r="Y36" s="746">
        <v>14</v>
      </c>
      <c r="Z36" s="746">
        <v>46</v>
      </c>
      <c r="AA36" s="746">
        <v>1</v>
      </c>
      <c r="AB36" s="746">
        <v>3</v>
      </c>
      <c r="AC36" s="790"/>
      <c r="AD36" s="800" t="s">
        <v>123</v>
      </c>
    </row>
    <row r="37" spans="1:30" s="742" customFormat="1" ht="15" customHeight="1">
      <c r="A37" s="749"/>
      <c r="B37" s="757" t="s">
        <v>122</v>
      </c>
      <c r="C37" s="747">
        <v>19</v>
      </c>
      <c r="D37" s="746">
        <v>82</v>
      </c>
      <c r="E37" s="746" t="s">
        <v>432</v>
      </c>
      <c r="F37" s="746" t="s">
        <v>432</v>
      </c>
      <c r="G37" s="746">
        <v>1</v>
      </c>
      <c r="H37" s="746">
        <v>3</v>
      </c>
      <c r="I37" s="746">
        <v>2</v>
      </c>
      <c r="J37" s="746">
        <v>7</v>
      </c>
      <c r="K37" s="746" t="s">
        <v>432</v>
      </c>
      <c r="L37" s="746" t="s">
        <v>432</v>
      </c>
      <c r="M37" s="746">
        <v>1</v>
      </c>
      <c r="N37" s="746">
        <v>1</v>
      </c>
      <c r="O37" s="746">
        <v>1</v>
      </c>
      <c r="P37" s="746">
        <v>4</v>
      </c>
      <c r="Q37" s="746" t="s">
        <v>432</v>
      </c>
      <c r="R37" s="746" t="s">
        <v>432</v>
      </c>
      <c r="S37" s="746" t="s">
        <v>432</v>
      </c>
      <c r="T37" s="746" t="s">
        <v>432</v>
      </c>
      <c r="U37" s="746">
        <v>5</v>
      </c>
      <c r="V37" s="746">
        <v>29</v>
      </c>
      <c r="W37" s="746">
        <v>1</v>
      </c>
      <c r="X37" s="746">
        <v>2</v>
      </c>
      <c r="Y37" s="746">
        <v>7</v>
      </c>
      <c r="Z37" s="746">
        <v>35</v>
      </c>
      <c r="AA37" s="746">
        <v>1</v>
      </c>
      <c r="AB37" s="746">
        <v>1</v>
      </c>
      <c r="AC37" s="790"/>
      <c r="AD37" s="800" t="s">
        <v>122</v>
      </c>
    </row>
    <row r="38" spans="1:30" s="742" customFormat="1" ht="15" customHeight="1">
      <c r="A38" s="749"/>
      <c r="B38" s="757" t="s">
        <v>121</v>
      </c>
      <c r="C38" s="747">
        <v>29</v>
      </c>
      <c r="D38" s="746">
        <v>176</v>
      </c>
      <c r="E38" s="746" t="s">
        <v>432</v>
      </c>
      <c r="F38" s="746" t="s">
        <v>432</v>
      </c>
      <c r="G38" s="746" t="s">
        <v>432</v>
      </c>
      <c r="H38" s="746" t="s">
        <v>432</v>
      </c>
      <c r="I38" s="746">
        <v>1</v>
      </c>
      <c r="J38" s="746">
        <v>8</v>
      </c>
      <c r="K38" s="746">
        <v>3</v>
      </c>
      <c r="L38" s="746">
        <v>13</v>
      </c>
      <c r="M38" s="746" t="s">
        <v>432</v>
      </c>
      <c r="N38" s="746" t="s">
        <v>432</v>
      </c>
      <c r="O38" s="746">
        <v>2</v>
      </c>
      <c r="P38" s="746">
        <v>8</v>
      </c>
      <c r="Q38" s="746" t="s">
        <v>432</v>
      </c>
      <c r="R38" s="746" t="s">
        <v>432</v>
      </c>
      <c r="S38" s="746">
        <v>1</v>
      </c>
      <c r="T38" s="746">
        <v>1</v>
      </c>
      <c r="U38" s="746">
        <v>15</v>
      </c>
      <c r="V38" s="746">
        <v>112</v>
      </c>
      <c r="W38" s="746">
        <v>1</v>
      </c>
      <c r="X38" s="746">
        <v>1</v>
      </c>
      <c r="Y38" s="746">
        <v>5</v>
      </c>
      <c r="Z38" s="746">
        <v>32</v>
      </c>
      <c r="AA38" s="746">
        <v>1</v>
      </c>
      <c r="AB38" s="746">
        <v>1</v>
      </c>
      <c r="AC38" s="790"/>
      <c r="AD38" s="800" t="s">
        <v>121</v>
      </c>
    </row>
    <row r="39" spans="1:30" s="742" customFormat="1" ht="15" customHeight="1">
      <c r="A39" s="749"/>
      <c r="B39" s="757" t="s">
        <v>120</v>
      </c>
      <c r="C39" s="747">
        <v>15</v>
      </c>
      <c r="D39" s="746">
        <v>104</v>
      </c>
      <c r="E39" s="746" t="s">
        <v>432</v>
      </c>
      <c r="F39" s="746" t="s">
        <v>432</v>
      </c>
      <c r="G39" s="746">
        <v>1</v>
      </c>
      <c r="H39" s="746">
        <v>4</v>
      </c>
      <c r="I39" s="746" t="s">
        <v>432</v>
      </c>
      <c r="J39" s="746" t="s">
        <v>432</v>
      </c>
      <c r="K39" s="746">
        <v>3</v>
      </c>
      <c r="L39" s="746">
        <v>5</v>
      </c>
      <c r="M39" s="746">
        <v>2</v>
      </c>
      <c r="N39" s="746">
        <v>5</v>
      </c>
      <c r="O39" s="746">
        <v>3</v>
      </c>
      <c r="P39" s="746">
        <v>8</v>
      </c>
      <c r="Q39" s="746" t="s">
        <v>432</v>
      </c>
      <c r="R39" s="746" t="s">
        <v>432</v>
      </c>
      <c r="S39" s="746" t="s">
        <v>432</v>
      </c>
      <c r="T39" s="746" t="s">
        <v>432</v>
      </c>
      <c r="U39" s="746">
        <v>2</v>
      </c>
      <c r="V39" s="746">
        <v>68</v>
      </c>
      <c r="W39" s="746">
        <v>2</v>
      </c>
      <c r="X39" s="746">
        <v>6</v>
      </c>
      <c r="Y39" s="746">
        <v>2</v>
      </c>
      <c r="Z39" s="746">
        <v>8</v>
      </c>
      <c r="AA39" s="746" t="s">
        <v>432</v>
      </c>
      <c r="AB39" s="746" t="s">
        <v>432</v>
      </c>
      <c r="AC39" s="799"/>
      <c r="AD39" s="800" t="s">
        <v>120</v>
      </c>
    </row>
    <row r="40" spans="1:30" s="752" customFormat="1" ht="15" customHeight="1">
      <c r="A40" s="792"/>
      <c r="B40" s="749"/>
      <c r="C40" s="747"/>
      <c r="D40" s="746"/>
      <c r="E40" s="746"/>
      <c r="F40" s="746"/>
      <c r="G40" s="746"/>
      <c r="H40" s="746"/>
      <c r="I40" s="746"/>
      <c r="J40" s="746"/>
      <c r="K40" s="746"/>
      <c r="L40" s="746"/>
      <c r="M40" s="746"/>
      <c r="N40" s="746"/>
      <c r="O40" s="746"/>
      <c r="P40" s="746"/>
      <c r="Q40" s="746"/>
      <c r="R40" s="746"/>
      <c r="S40" s="746"/>
      <c r="T40" s="746"/>
      <c r="U40" s="746"/>
      <c r="V40" s="746"/>
      <c r="W40" s="746"/>
      <c r="X40" s="746"/>
      <c r="Y40" s="746"/>
      <c r="Z40" s="746"/>
      <c r="AA40" s="746"/>
      <c r="AB40" s="746"/>
      <c r="AC40" s="749"/>
      <c r="AD40" s="798"/>
    </row>
    <row r="41" spans="1:30" s="742" customFormat="1" ht="15" customHeight="1">
      <c r="A41" s="3276" t="s">
        <v>1117</v>
      </c>
      <c r="B41" s="3276"/>
      <c r="C41" s="747">
        <v>119</v>
      </c>
      <c r="D41" s="746">
        <v>913</v>
      </c>
      <c r="E41" s="746" t="s">
        <v>432</v>
      </c>
      <c r="F41" s="746" t="s">
        <v>432</v>
      </c>
      <c r="G41" s="746">
        <v>3</v>
      </c>
      <c r="H41" s="746">
        <v>13</v>
      </c>
      <c r="I41" s="746">
        <v>5</v>
      </c>
      <c r="J41" s="746">
        <v>58</v>
      </c>
      <c r="K41" s="746">
        <v>11</v>
      </c>
      <c r="L41" s="746">
        <v>62</v>
      </c>
      <c r="M41" s="746">
        <v>8</v>
      </c>
      <c r="N41" s="746">
        <v>48</v>
      </c>
      <c r="O41" s="746">
        <v>17</v>
      </c>
      <c r="P41" s="746">
        <v>106</v>
      </c>
      <c r="Q41" s="746" t="s">
        <v>432</v>
      </c>
      <c r="R41" s="746" t="s">
        <v>432</v>
      </c>
      <c r="S41" s="746">
        <v>9</v>
      </c>
      <c r="T41" s="746">
        <v>29</v>
      </c>
      <c r="U41" s="746">
        <v>30</v>
      </c>
      <c r="V41" s="746">
        <v>397</v>
      </c>
      <c r="W41" s="746">
        <v>8</v>
      </c>
      <c r="X41" s="746">
        <v>18</v>
      </c>
      <c r="Y41" s="746">
        <v>24</v>
      </c>
      <c r="Z41" s="746">
        <v>164</v>
      </c>
      <c r="AA41" s="746">
        <v>3</v>
      </c>
      <c r="AB41" s="746">
        <v>4</v>
      </c>
      <c r="AC41" s="3278" t="s">
        <v>1117</v>
      </c>
      <c r="AD41" s="3278"/>
    </row>
    <row r="42" spans="1:30" s="742" customFormat="1" ht="15" customHeight="1">
      <c r="A42" s="749"/>
      <c r="B42" s="757" t="s">
        <v>119</v>
      </c>
      <c r="C42" s="747">
        <v>20</v>
      </c>
      <c r="D42" s="746">
        <v>309</v>
      </c>
      <c r="E42" s="746" t="s">
        <v>432</v>
      </c>
      <c r="F42" s="746" t="s">
        <v>432</v>
      </c>
      <c r="G42" s="746" t="s">
        <v>432</v>
      </c>
      <c r="H42" s="746" t="s">
        <v>432</v>
      </c>
      <c r="I42" s="746">
        <v>1</v>
      </c>
      <c r="J42" s="746">
        <v>5</v>
      </c>
      <c r="K42" s="746" t="s">
        <v>432</v>
      </c>
      <c r="L42" s="746" t="s">
        <v>432</v>
      </c>
      <c r="M42" s="746" t="s">
        <v>432</v>
      </c>
      <c r="N42" s="746" t="s">
        <v>432</v>
      </c>
      <c r="O42" s="746">
        <v>2</v>
      </c>
      <c r="P42" s="746">
        <v>3</v>
      </c>
      <c r="Q42" s="746" t="s">
        <v>432</v>
      </c>
      <c r="R42" s="746" t="s">
        <v>432</v>
      </c>
      <c r="S42" s="746">
        <v>1</v>
      </c>
      <c r="T42" s="746">
        <v>10</v>
      </c>
      <c r="U42" s="746">
        <v>8</v>
      </c>
      <c r="V42" s="746">
        <v>229</v>
      </c>
      <c r="W42" s="746">
        <v>2</v>
      </c>
      <c r="X42" s="746">
        <v>5</v>
      </c>
      <c r="Y42" s="746">
        <v>6</v>
      </c>
      <c r="Z42" s="746">
        <v>57</v>
      </c>
      <c r="AA42" s="746" t="s">
        <v>432</v>
      </c>
      <c r="AB42" s="746" t="s">
        <v>432</v>
      </c>
      <c r="AC42" s="790"/>
      <c r="AD42" s="800" t="s">
        <v>119</v>
      </c>
    </row>
    <row r="43" spans="1:30" s="742" customFormat="1" ht="15" customHeight="1">
      <c r="A43" s="749"/>
      <c r="B43" s="757" t="s">
        <v>118</v>
      </c>
      <c r="C43" s="747" t="s">
        <v>432</v>
      </c>
      <c r="D43" s="746" t="s">
        <v>432</v>
      </c>
      <c r="E43" s="746" t="s">
        <v>432</v>
      </c>
      <c r="F43" s="746" t="s">
        <v>432</v>
      </c>
      <c r="G43" s="746" t="s">
        <v>432</v>
      </c>
      <c r="H43" s="746" t="s">
        <v>432</v>
      </c>
      <c r="I43" s="746" t="s">
        <v>432</v>
      </c>
      <c r="J43" s="746" t="s">
        <v>432</v>
      </c>
      <c r="K43" s="746" t="s">
        <v>432</v>
      </c>
      <c r="L43" s="746" t="s">
        <v>432</v>
      </c>
      <c r="M43" s="746" t="s">
        <v>432</v>
      </c>
      <c r="N43" s="746" t="s">
        <v>432</v>
      </c>
      <c r="O43" s="746" t="s">
        <v>432</v>
      </c>
      <c r="P43" s="746" t="s">
        <v>432</v>
      </c>
      <c r="Q43" s="746" t="s">
        <v>432</v>
      </c>
      <c r="R43" s="746" t="s">
        <v>432</v>
      </c>
      <c r="S43" s="746" t="s">
        <v>432</v>
      </c>
      <c r="T43" s="746" t="s">
        <v>432</v>
      </c>
      <c r="U43" s="746" t="s">
        <v>432</v>
      </c>
      <c r="V43" s="746" t="s">
        <v>432</v>
      </c>
      <c r="W43" s="746" t="s">
        <v>432</v>
      </c>
      <c r="X43" s="746" t="s">
        <v>432</v>
      </c>
      <c r="Y43" s="746" t="s">
        <v>432</v>
      </c>
      <c r="Z43" s="746" t="s">
        <v>432</v>
      </c>
      <c r="AA43" s="746" t="s">
        <v>432</v>
      </c>
      <c r="AB43" s="746" t="s">
        <v>432</v>
      </c>
      <c r="AC43" s="799"/>
      <c r="AD43" s="800" t="s">
        <v>118</v>
      </c>
    </row>
    <row r="44" spans="1:30" s="752" customFormat="1" ht="15" customHeight="1">
      <c r="A44" s="792"/>
      <c r="B44" s="757" t="s">
        <v>117</v>
      </c>
      <c r="C44" s="747">
        <v>20</v>
      </c>
      <c r="D44" s="746">
        <v>137</v>
      </c>
      <c r="E44" s="746" t="s">
        <v>432</v>
      </c>
      <c r="F44" s="746" t="s">
        <v>432</v>
      </c>
      <c r="G44" s="746">
        <v>1</v>
      </c>
      <c r="H44" s="746">
        <v>1</v>
      </c>
      <c r="I44" s="746">
        <v>1</v>
      </c>
      <c r="J44" s="746">
        <v>31</v>
      </c>
      <c r="K44" s="746">
        <v>4</v>
      </c>
      <c r="L44" s="746">
        <v>34</v>
      </c>
      <c r="M44" s="746">
        <v>3</v>
      </c>
      <c r="N44" s="746">
        <v>29</v>
      </c>
      <c r="O44" s="746">
        <v>2</v>
      </c>
      <c r="P44" s="746">
        <v>9</v>
      </c>
      <c r="Q44" s="746" t="s">
        <v>432</v>
      </c>
      <c r="R44" s="746" t="s">
        <v>432</v>
      </c>
      <c r="S44" s="746" t="s">
        <v>432</v>
      </c>
      <c r="T44" s="746" t="s">
        <v>432</v>
      </c>
      <c r="U44" s="746">
        <v>2</v>
      </c>
      <c r="V44" s="746">
        <v>5</v>
      </c>
      <c r="W44" s="746">
        <v>2</v>
      </c>
      <c r="X44" s="746">
        <v>3</v>
      </c>
      <c r="Y44" s="746">
        <v>3</v>
      </c>
      <c r="Z44" s="746">
        <v>9</v>
      </c>
      <c r="AA44" s="746">
        <v>1</v>
      </c>
      <c r="AB44" s="746">
        <v>2</v>
      </c>
      <c r="AC44" s="749"/>
      <c r="AD44" s="800" t="s">
        <v>117</v>
      </c>
    </row>
    <row r="45" spans="1:30" s="742" customFormat="1" ht="15" customHeight="1">
      <c r="A45" s="749"/>
      <c r="B45" s="757" t="s">
        <v>116</v>
      </c>
      <c r="C45" s="747">
        <v>58</v>
      </c>
      <c r="D45" s="746">
        <v>350</v>
      </c>
      <c r="E45" s="746" t="s">
        <v>432</v>
      </c>
      <c r="F45" s="746" t="s">
        <v>432</v>
      </c>
      <c r="G45" s="746">
        <v>1</v>
      </c>
      <c r="H45" s="746">
        <v>2</v>
      </c>
      <c r="I45" s="746">
        <v>2</v>
      </c>
      <c r="J45" s="746">
        <v>17</v>
      </c>
      <c r="K45" s="746">
        <v>6</v>
      </c>
      <c r="L45" s="746">
        <v>17</v>
      </c>
      <c r="M45" s="746">
        <v>3</v>
      </c>
      <c r="N45" s="746">
        <v>12</v>
      </c>
      <c r="O45" s="746">
        <v>11</v>
      </c>
      <c r="P45" s="746">
        <v>89</v>
      </c>
      <c r="Q45" s="746" t="s">
        <v>432</v>
      </c>
      <c r="R45" s="746" t="s">
        <v>432</v>
      </c>
      <c r="S45" s="746">
        <v>6</v>
      </c>
      <c r="T45" s="746">
        <v>15</v>
      </c>
      <c r="U45" s="746">
        <v>14</v>
      </c>
      <c r="V45" s="746">
        <v>115</v>
      </c>
      <c r="W45" s="746">
        <v>3</v>
      </c>
      <c r="X45" s="746">
        <v>7</v>
      </c>
      <c r="Y45" s="746">
        <v>11</v>
      </c>
      <c r="Z45" s="746">
        <v>75</v>
      </c>
      <c r="AA45" s="746">
        <v>1</v>
      </c>
      <c r="AB45" s="746">
        <v>1</v>
      </c>
      <c r="AC45" s="790"/>
      <c r="AD45" s="800" t="s">
        <v>116</v>
      </c>
    </row>
    <row r="46" spans="1:30" s="742" customFormat="1" ht="15" customHeight="1">
      <c r="A46" s="749"/>
      <c r="B46" s="757" t="s">
        <v>115</v>
      </c>
      <c r="C46" s="747">
        <v>21</v>
      </c>
      <c r="D46" s="746">
        <v>117</v>
      </c>
      <c r="E46" s="746" t="s">
        <v>432</v>
      </c>
      <c r="F46" s="746" t="s">
        <v>432</v>
      </c>
      <c r="G46" s="746">
        <v>1</v>
      </c>
      <c r="H46" s="746">
        <v>10</v>
      </c>
      <c r="I46" s="746">
        <v>1</v>
      </c>
      <c r="J46" s="746">
        <v>5</v>
      </c>
      <c r="K46" s="746">
        <v>1</v>
      </c>
      <c r="L46" s="746">
        <v>11</v>
      </c>
      <c r="M46" s="746">
        <v>2</v>
      </c>
      <c r="N46" s="746">
        <v>7</v>
      </c>
      <c r="O46" s="746">
        <v>2</v>
      </c>
      <c r="P46" s="746">
        <v>5</v>
      </c>
      <c r="Q46" s="746" t="s">
        <v>432</v>
      </c>
      <c r="R46" s="746" t="s">
        <v>432</v>
      </c>
      <c r="S46" s="746">
        <v>2</v>
      </c>
      <c r="T46" s="746">
        <v>4</v>
      </c>
      <c r="U46" s="746">
        <v>6</v>
      </c>
      <c r="V46" s="746">
        <v>48</v>
      </c>
      <c r="W46" s="746">
        <v>1</v>
      </c>
      <c r="X46" s="746">
        <v>3</v>
      </c>
      <c r="Y46" s="746">
        <v>4</v>
      </c>
      <c r="Z46" s="746">
        <v>23</v>
      </c>
      <c r="AA46" s="746">
        <v>1</v>
      </c>
      <c r="AB46" s="746">
        <v>1</v>
      </c>
      <c r="AC46" s="790"/>
      <c r="AD46" s="800" t="s">
        <v>115</v>
      </c>
    </row>
    <row r="47" spans="1:30" s="742" customFormat="1" ht="15" customHeight="1">
      <c r="A47" s="749"/>
      <c r="B47" s="749"/>
      <c r="C47" s="747"/>
      <c r="D47" s="746"/>
      <c r="E47" s="746"/>
      <c r="F47" s="746"/>
      <c r="G47" s="746"/>
      <c r="H47" s="746"/>
      <c r="I47" s="746"/>
      <c r="J47" s="746"/>
      <c r="K47" s="746"/>
      <c r="L47" s="746"/>
      <c r="M47" s="746"/>
      <c r="N47" s="746"/>
      <c r="O47" s="746"/>
      <c r="P47" s="746"/>
      <c r="Q47" s="746"/>
      <c r="R47" s="746"/>
      <c r="S47" s="746"/>
      <c r="T47" s="746"/>
      <c r="U47" s="746"/>
      <c r="V47" s="746"/>
      <c r="W47" s="746"/>
      <c r="X47" s="746"/>
      <c r="Y47" s="746"/>
      <c r="Z47" s="746"/>
      <c r="AA47" s="746"/>
      <c r="AB47" s="746"/>
      <c r="AC47" s="790"/>
      <c r="AD47" s="798"/>
    </row>
    <row r="48" spans="1:30" s="742" customFormat="1" ht="15" customHeight="1">
      <c r="A48" s="3276" t="s">
        <v>1116</v>
      </c>
      <c r="B48" s="3276"/>
      <c r="C48" s="747">
        <v>193</v>
      </c>
      <c r="D48" s="746">
        <v>2056</v>
      </c>
      <c r="E48" s="746" t="s">
        <v>432</v>
      </c>
      <c r="F48" s="746" t="s">
        <v>432</v>
      </c>
      <c r="G48" s="746">
        <v>2</v>
      </c>
      <c r="H48" s="746">
        <v>8</v>
      </c>
      <c r="I48" s="746">
        <v>6</v>
      </c>
      <c r="J48" s="746">
        <v>48</v>
      </c>
      <c r="K48" s="746">
        <v>20</v>
      </c>
      <c r="L48" s="746">
        <v>141</v>
      </c>
      <c r="M48" s="746">
        <v>21</v>
      </c>
      <c r="N48" s="746">
        <v>140</v>
      </c>
      <c r="O48" s="746">
        <v>28</v>
      </c>
      <c r="P48" s="746">
        <v>276</v>
      </c>
      <c r="Q48" s="746" t="s">
        <v>432</v>
      </c>
      <c r="R48" s="746" t="s">
        <v>432</v>
      </c>
      <c r="S48" s="746">
        <v>7</v>
      </c>
      <c r="T48" s="746">
        <v>44</v>
      </c>
      <c r="U48" s="746">
        <v>33</v>
      </c>
      <c r="V48" s="746">
        <v>555</v>
      </c>
      <c r="W48" s="746">
        <v>29</v>
      </c>
      <c r="X48" s="746">
        <v>257</v>
      </c>
      <c r="Y48" s="746">
        <v>41</v>
      </c>
      <c r="Z48" s="746">
        <v>412</v>
      </c>
      <c r="AA48" s="746">
        <v>6</v>
      </c>
      <c r="AB48" s="746">
        <v>175</v>
      </c>
      <c r="AC48" s="3278" t="s">
        <v>1116</v>
      </c>
      <c r="AD48" s="3278"/>
    </row>
    <row r="49" spans="1:30" s="742" customFormat="1" ht="15" customHeight="1">
      <c r="A49" s="749"/>
      <c r="B49" s="749" t="s">
        <v>114</v>
      </c>
      <c r="C49" s="747">
        <v>17</v>
      </c>
      <c r="D49" s="746">
        <v>134</v>
      </c>
      <c r="E49" s="746" t="s">
        <v>432</v>
      </c>
      <c r="F49" s="746" t="s">
        <v>432</v>
      </c>
      <c r="G49" s="746" t="s">
        <v>432</v>
      </c>
      <c r="H49" s="746" t="s">
        <v>432</v>
      </c>
      <c r="I49" s="746">
        <v>2</v>
      </c>
      <c r="J49" s="746">
        <v>21</v>
      </c>
      <c r="K49" s="746">
        <v>4</v>
      </c>
      <c r="L49" s="746">
        <v>11</v>
      </c>
      <c r="M49" s="746" t="s">
        <v>432</v>
      </c>
      <c r="N49" s="746" t="s">
        <v>432</v>
      </c>
      <c r="O49" s="746">
        <v>6</v>
      </c>
      <c r="P49" s="746">
        <v>49</v>
      </c>
      <c r="Q49" s="746" t="s">
        <v>432</v>
      </c>
      <c r="R49" s="746" t="s">
        <v>432</v>
      </c>
      <c r="S49" s="746" t="s">
        <v>432</v>
      </c>
      <c r="T49" s="746" t="s">
        <v>432</v>
      </c>
      <c r="U49" s="746">
        <v>2</v>
      </c>
      <c r="V49" s="746">
        <v>3</v>
      </c>
      <c r="W49" s="746">
        <v>1</v>
      </c>
      <c r="X49" s="746">
        <v>43</v>
      </c>
      <c r="Y49" s="746">
        <v>2</v>
      </c>
      <c r="Z49" s="746">
        <v>7</v>
      </c>
      <c r="AA49" s="746" t="s">
        <v>432</v>
      </c>
      <c r="AB49" s="746" t="s">
        <v>432</v>
      </c>
      <c r="AC49" s="790"/>
      <c r="AD49" s="798" t="s">
        <v>114</v>
      </c>
    </row>
    <row r="50" spans="1:30" s="742" customFormat="1" ht="15" customHeight="1">
      <c r="A50" s="749"/>
      <c r="B50" s="749" t="s">
        <v>113</v>
      </c>
      <c r="C50" s="747">
        <v>39</v>
      </c>
      <c r="D50" s="746">
        <v>337</v>
      </c>
      <c r="E50" s="746" t="s">
        <v>432</v>
      </c>
      <c r="F50" s="746" t="s">
        <v>432</v>
      </c>
      <c r="G50" s="746" t="s">
        <v>432</v>
      </c>
      <c r="H50" s="746" t="s">
        <v>432</v>
      </c>
      <c r="I50" s="746" t="s">
        <v>432</v>
      </c>
      <c r="J50" s="746" t="s">
        <v>432</v>
      </c>
      <c r="K50" s="746">
        <v>2</v>
      </c>
      <c r="L50" s="746">
        <v>9</v>
      </c>
      <c r="M50" s="746">
        <v>1</v>
      </c>
      <c r="N50" s="746">
        <v>7</v>
      </c>
      <c r="O50" s="746">
        <v>4</v>
      </c>
      <c r="P50" s="746">
        <v>19</v>
      </c>
      <c r="Q50" s="746" t="s">
        <v>432</v>
      </c>
      <c r="R50" s="746" t="s">
        <v>432</v>
      </c>
      <c r="S50" s="746">
        <v>3</v>
      </c>
      <c r="T50" s="746">
        <v>7</v>
      </c>
      <c r="U50" s="746">
        <v>10</v>
      </c>
      <c r="V50" s="746">
        <v>140</v>
      </c>
      <c r="W50" s="746">
        <v>5</v>
      </c>
      <c r="X50" s="746">
        <v>14</v>
      </c>
      <c r="Y50" s="746">
        <v>14</v>
      </c>
      <c r="Z50" s="746">
        <v>141</v>
      </c>
      <c r="AA50" s="746" t="s">
        <v>432</v>
      </c>
      <c r="AB50" s="746" t="s">
        <v>432</v>
      </c>
      <c r="AC50" s="790"/>
      <c r="AD50" s="798" t="s">
        <v>113</v>
      </c>
    </row>
    <row r="51" spans="1:30" s="742" customFormat="1" ht="15" customHeight="1">
      <c r="A51" s="749"/>
      <c r="B51" s="749" t="s">
        <v>112</v>
      </c>
      <c r="C51" s="747">
        <v>21</v>
      </c>
      <c r="D51" s="746">
        <v>425</v>
      </c>
      <c r="E51" s="746" t="s">
        <v>432</v>
      </c>
      <c r="F51" s="746" t="s">
        <v>432</v>
      </c>
      <c r="G51" s="746" t="s">
        <v>432</v>
      </c>
      <c r="H51" s="746" t="s">
        <v>432</v>
      </c>
      <c r="I51" s="746">
        <v>2</v>
      </c>
      <c r="J51" s="746">
        <v>7</v>
      </c>
      <c r="K51" s="746">
        <v>3</v>
      </c>
      <c r="L51" s="746">
        <v>21</v>
      </c>
      <c r="M51" s="746">
        <v>2</v>
      </c>
      <c r="N51" s="746">
        <v>5</v>
      </c>
      <c r="O51" s="746">
        <v>2</v>
      </c>
      <c r="P51" s="746">
        <v>18</v>
      </c>
      <c r="Q51" s="746" t="s">
        <v>432</v>
      </c>
      <c r="R51" s="746" t="s">
        <v>432</v>
      </c>
      <c r="S51" s="746" t="s">
        <v>432</v>
      </c>
      <c r="T51" s="746" t="s">
        <v>432</v>
      </c>
      <c r="U51" s="746">
        <v>5</v>
      </c>
      <c r="V51" s="746">
        <v>261</v>
      </c>
      <c r="W51" s="746">
        <v>2</v>
      </c>
      <c r="X51" s="746">
        <v>4</v>
      </c>
      <c r="Y51" s="746">
        <v>5</v>
      </c>
      <c r="Z51" s="746">
        <v>109</v>
      </c>
      <c r="AA51" s="746" t="s">
        <v>432</v>
      </c>
      <c r="AB51" s="746" t="s">
        <v>432</v>
      </c>
      <c r="AC51" s="790"/>
      <c r="AD51" s="798" t="s">
        <v>112</v>
      </c>
    </row>
    <row r="52" spans="1:30" s="742" customFormat="1" ht="15" customHeight="1">
      <c r="A52" s="749"/>
      <c r="B52" s="749" t="s">
        <v>111</v>
      </c>
      <c r="C52" s="747">
        <v>25</v>
      </c>
      <c r="D52" s="746">
        <v>359</v>
      </c>
      <c r="E52" s="746" t="s">
        <v>432</v>
      </c>
      <c r="F52" s="746" t="s">
        <v>432</v>
      </c>
      <c r="G52" s="746" t="s">
        <v>432</v>
      </c>
      <c r="H52" s="746" t="s">
        <v>432</v>
      </c>
      <c r="I52" s="746">
        <v>1</v>
      </c>
      <c r="J52" s="746">
        <v>18</v>
      </c>
      <c r="K52" s="746">
        <v>3</v>
      </c>
      <c r="L52" s="746">
        <v>12</v>
      </c>
      <c r="M52" s="746">
        <v>4</v>
      </c>
      <c r="N52" s="746">
        <v>19</v>
      </c>
      <c r="O52" s="746">
        <v>4</v>
      </c>
      <c r="P52" s="746">
        <v>101</v>
      </c>
      <c r="Q52" s="746" t="s">
        <v>432</v>
      </c>
      <c r="R52" s="746" t="s">
        <v>432</v>
      </c>
      <c r="S52" s="746" t="s">
        <v>432</v>
      </c>
      <c r="T52" s="746" t="s">
        <v>432</v>
      </c>
      <c r="U52" s="746">
        <v>1</v>
      </c>
      <c r="V52" s="746">
        <v>16</v>
      </c>
      <c r="W52" s="746">
        <v>5</v>
      </c>
      <c r="X52" s="746">
        <v>36</v>
      </c>
      <c r="Y52" s="746">
        <v>5</v>
      </c>
      <c r="Z52" s="746">
        <v>50</v>
      </c>
      <c r="AA52" s="746">
        <v>2</v>
      </c>
      <c r="AB52" s="746">
        <v>107</v>
      </c>
      <c r="AC52" s="790"/>
      <c r="AD52" s="798" t="s">
        <v>111</v>
      </c>
    </row>
    <row r="53" spans="1:30" s="742" customFormat="1" ht="15" customHeight="1">
      <c r="A53" s="749"/>
      <c r="B53" s="749" t="s">
        <v>110</v>
      </c>
      <c r="C53" s="747">
        <v>17</v>
      </c>
      <c r="D53" s="746">
        <v>162</v>
      </c>
      <c r="E53" s="746" t="s">
        <v>432</v>
      </c>
      <c r="F53" s="746" t="s">
        <v>432</v>
      </c>
      <c r="G53" s="746" t="s">
        <v>432</v>
      </c>
      <c r="H53" s="746" t="s">
        <v>432</v>
      </c>
      <c r="I53" s="746" t="s">
        <v>432</v>
      </c>
      <c r="J53" s="746" t="s">
        <v>432</v>
      </c>
      <c r="K53" s="746">
        <v>4</v>
      </c>
      <c r="L53" s="746">
        <v>33</v>
      </c>
      <c r="M53" s="746" t="s">
        <v>432</v>
      </c>
      <c r="N53" s="746" t="s">
        <v>432</v>
      </c>
      <c r="O53" s="746">
        <v>3</v>
      </c>
      <c r="P53" s="746">
        <v>8</v>
      </c>
      <c r="Q53" s="746" t="s">
        <v>432</v>
      </c>
      <c r="R53" s="746" t="s">
        <v>432</v>
      </c>
      <c r="S53" s="746">
        <v>1</v>
      </c>
      <c r="T53" s="746">
        <v>9</v>
      </c>
      <c r="U53" s="746">
        <v>5</v>
      </c>
      <c r="V53" s="746">
        <v>69</v>
      </c>
      <c r="W53" s="746">
        <v>2</v>
      </c>
      <c r="X53" s="746">
        <v>22</v>
      </c>
      <c r="Y53" s="746">
        <v>2</v>
      </c>
      <c r="Z53" s="746">
        <v>21</v>
      </c>
      <c r="AA53" s="746" t="s">
        <v>432</v>
      </c>
      <c r="AB53" s="746" t="s">
        <v>432</v>
      </c>
      <c r="AC53" s="799"/>
      <c r="AD53" s="798" t="s">
        <v>110</v>
      </c>
    </row>
    <row r="54" spans="1:30" s="752" customFormat="1" ht="15" customHeight="1">
      <c r="A54" s="792"/>
      <c r="B54" s="749" t="s">
        <v>109</v>
      </c>
      <c r="C54" s="747">
        <v>30</v>
      </c>
      <c r="D54" s="746">
        <v>278</v>
      </c>
      <c r="E54" s="746" t="s">
        <v>432</v>
      </c>
      <c r="F54" s="746" t="s">
        <v>432</v>
      </c>
      <c r="G54" s="746" t="s">
        <v>432</v>
      </c>
      <c r="H54" s="746" t="s">
        <v>432</v>
      </c>
      <c r="I54" s="746" t="s">
        <v>432</v>
      </c>
      <c r="J54" s="746" t="s">
        <v>432</v>
      </c>
      <c r="K54" s="746">
        <v>2</v>
      </c>
      <c r="L54" s="746">
        <v>35</v>
      </c>
      <c r="M54" s="746">
        <v>7</v>
      </c>
      <c r="N54" s="746">
        <v>57</v>
      </c>
      <c r="O54" s="746">
        <v>4</v>
      </c>
      <c r="P54" s="746">
        <v>28</v>
      </c>
      <c r="Q54" s="746" t="s">
        <v>432</v>
      </c>
      <c r="R54" s="746" t="s">
        <v>432</v>
      </c>
      <c r="S54" s="746">
        <v>1</v>
      </c>
      <c r="T54" s="746">
        <v>1</v>
      </c>
      <c r="U54" s="746">
        <v>4</v>
      </c>
      <c r="V54" s="746">
        <v>26</v>
      </c>
      <c r="W54" s="746">
        <v>5</v>
      </c>
      <c r="X54" s="746">
        <v>53</v>
      </c>
      <c r="Y54" s="746">
        <v>5</v>
      </c>
      <c r="Z54" s="746">
        <v>42</v>
      </c>
      <c r="AA54" s="746">
        <v>2</v>
      </c>
      <c r="AB54" s="746">
        <v>36</v>
      </c>
      <c r="AC54" s="749"/>
      <c r="AD54" s="798" t="s">
        <v>109</v>
      </c>
    </row>
    <row r="55" spans="1:30" s="742" customFormat="1" ht="15" customHeight="1">
      <c r="A55" s="749"/>
      <c r="B55" s="749" t="s">
        <v>108</v>
      </c>
      <c r="C55" s="747">
        <v>21</v>
      </c>
      <c r="D55" s="746">
        <v>161</v>
      </c>
      <c r="E55" s="746" t="s">
        <v>432</v>
      </c>
      <c r="F55" s="746" t="s">
        <v>432</v>
      </c>
      <c r="G55" s="746" t="s">
        <v>432</v>
      </c>
      <c r="H55" s="746" t="s">
        <v>432</v>
      </c>
      <c r="I55" s="746" t="s">
        <v>432</v>
      </c>
      <c r="J55" s="746" t="s">
        <v>432</v>
      </c>
      <c r="K55" s="746">
        <v>2</v>
      </c>
      <c r="L55" s="746">
        <v>20</v>
      </c>
      <c r="M55" s="746">
        <v>2</v>
      </c>
      <c r="N55" s="746">
        <v>8</v>
      </c>
      <c r="O55" s="746">
        <v>5</v>
      </c>
      <c r="P55" s="746">
        <v>53</v>
      </c>
      <c r="Q55" s="746" t="s">
        <v>432</v>
      </c>
      <c r="R55" s="746" t="s">
        <v>432</v>
      </c>
      <c r="S55" s="746" t="s">
        <v>432</v>
      </c>
      <c r="T55" s="746" t="s">
        <v>432</v>
      </c>
      <c r="U55" s="746">
        <v>2</v>
      </c>
      <c r="V55" s="746">
        <v>28</v>
      </c>
      <c r="W55" s="746">
        <v>5</v>
      </c>
      <c r="X55" s="746">
        <v>33</v>
      </c>
      <c r="Y55" s="746">
        <v>4</v>
      </c>
      <c r="Z55" s="746">
        <v>17</v>
      </c>
      <c r="AA55" s="746">
        <v>1</v>
      </c>
      <c r="AB55" s="746">
        <v>2</v>
      </c>
      <c r="AC55" s="790"/>
      <c r="AD55" s="798" t="s">
        <v>108</v>
      </c>
    </row>
    <row r="56" spans="1:30" s="742" customFormat="1" ht="15" customHeight="1">
      <c r="A56" s="749"/>
      <c r="B56" s="749" t="s">
        <v>107</v>
      </c>
      <c r="C56" s="747">
        <v>20</v>
      </c>
      <c r="D56" s="746">
        <v>192</v>
      </c>
      <c r="E56" s="746" t="s">
        <v>432</v>
      </c>
      <c r="F56" s="746" t="s">
        <v>432</v>
      </c>
      <c r="G56" s="746">
        <v>2</v>
      </c>
      <c r="H56" s="746">
        <v>8</v>
      </c>
      <c r="I56" s="746">
        <v>1</v>
      </c>
      <c r="J56" s="746">
        <v>2</v>
      </c>
      <c r="K56" s="746" t="s">
        <v>432</v>
      </c>
      <c r="L56" s="746" t="s">
        <v>432</v>
      </c>
      <c r="M56" s="746">
        <v>4</v>
      </c>
      <c r="N56" s="746">
        <v>39</v>
      </c>
      <c r="O56" s="746" t="s">
        <v>432</v>
      </c>
      <c r="P56" s="746" t="s">
        <v>432</v>
      </c>
      <c r="Q56" s="746" t="s">
        <v>432</v>
      </c>
      <c r="R56" s="746" t="s">
        <v>432</v>
      </c>
      <c r="S56" s="746">
        <v>2</v>
      </c>
      <c r="T56" s="746">
        <v>27</v>
      </c>
      <c r="U56" s="746">
        <v>3</v>
      </c>
      <c r="V56" s="746">
        <v>10</v>
      </c>
      <c r="W56" s="746">
        <v>4</v>
      </c>
      <c r="X56" s="746">
        <v>52</v>
      </c>
      <c r="Y56" s="746">
        <v>3</v>
      </c>
      <c r="Z56" s="746">
        <v>24</v>
      </c>
      <c r="AA56" s="746">
        <v>1</v>
      </c>
      <c r="AB56" s="746">
        <v>30</v>
      </c>
      <c r="AC56" s="790"/>
      <c r="AD56" s="798" t="s">
        <v>107</v>
      </c>
    </row>
    <row r="57" spans="1:30" s="742" customFormat="1" ht="15" customHeight="1">
      <c r="A57" s="749"/>
      <c r="B57" s="749" t="s">
        <v>106</v>
      </c>
      <c r="C57" s="747">
        <v>3</v>
      </c>
      <c r="D57" s="746">
        <v>8</v>
      </c>
      <c r="E57" s="746" t="s">
        <v>432</v>
      </c>
      <c r="F57" s="746" t="s">
        <v>432</v>
      </c>
      <c r="G57" s="746" t="s">
        <v>432</v>
      </c>
      <c r="H57" s="746" t="s">
        <v>432</v>
      </c>
      <c r="I57" s="746" t="s">
        <v>432</v>
      </c>
      <c r="J57" s="746" t="s">
        <v>432</v>
      </c>
      <c r="K57" s="746" t="s">
        <v>432</v>
      </c>
      <c r="L57" s="746" t="s">
        <v>432</v>
      </c>
      <c r="M57" s="746">
        <v>1</v>
      </c>
      <c r="N57" s="746">
        <v>5</v>
      </c>
      <c r="O57" s="746" t="s">
        <v>432</v>
      </c>
      <c r="P57" s="746" t="s">
        <v>432</v>
      </c>
      <c r="Q57" s="746" t="s">
        <v>432</v>
      </c>
      <c r="R57" s="746" t="s">
        <v>432</v>
      </c>
      <c r="S57" s="746" t="s">
        <v>432</v>
      </c>
      <c r="T57" s="746" t="s">
        <v>432</v>
      </c>
      <c r="U57" s="746">
        <v>1</v>
      </c>
      <c r="V57" s="746">
        <v>2</v>
      </c>
      <c r="W57" s="746" t="s">
        <v>432</v>
      </c>
      <c r="X57" s="746" t="s">
        <v>432</v>
      </c>
      <c r="Y57" s="746">
        <v>1</v>
      </c>
      <c r="Z57" s="746">
        <v>1</v>
      </c>
      <c r="AA57" s="746" t="s">
        <v>432</v>
      </c>
      <c r="AB57" s="746" t="s">
        <v>432</v>
      </c>
      <c r="AC57" s="790"/>
      <c r="AD57" s="798" t="s">
        <v>106</v>
      </c>
    </row>
    <row r="58" spans="1:30" s="742" customFormat="1" ht="15" customHeight="1">
      <c r="A58" s="749"/>
      <c r="B58" s="749"/>
      <c r="C58" s="747"/>
      <c r="D58" s="746"/>
      <c r="E58" s="746"/>
      <c r="F58" s="746"/>
      <c r="G58" s="746"/>
      <c r="H58" s="746"/>
      <c r="I58" s="746"/>
      <c r="J58" s="746"/>
      <c r="K58" s="746"/>
      <c r="L58" s="746"/>
      <c r="M58" s="746"/>
      <c r="N58" s="746"/>
      <c r="O58" s="746"/>
      <c r="P58" s="746"/>
      <c r="Q58" s="746"/>
      <c r="R58" s="746"/>
      <c r="S58" s="746"/>
      <c r="T58" s="746"/>
      <c r="U58" s="746"/>
      <c r="V58" s="746"/>
      <c r="W58" s="746"/>
      <c r="X58" s="746"/>
      <c r="Y58" s="746"/>
      <c r="Z58" s="746"/>
      <c r="AA58" s="746"/>
      <c r="AB58" s="746"/>
      <c r="AC58" s="799"/>
      <c r="AD58" s="798"/>
    </row>
    <row r="59" spans="1:30" s="752" customFormat="1" ht="15" customHeight="1">
      <c r="A59" s="3276" t="s">
        <v>1115</v>
      </c>
      <c r="B59" s="3276"/>
      <c r="C59" s="747">
        <v>137</v>
      </c>
      <c r="D59" s="746">
        <v>977</v>
      </c>
      <c r="E59" s="746">
        <v>1</v>
      </c>
      <c r="F59" s="746">
        <v>8</v>
      </c>
      <c r="G59" s="746">
        <v>2</v>
      </c>
      <c r="H59" s="746">
        <v>3</v>
      </c>
      <c r="I59" s="746">
        <v>4</v>
      </c>
      <c r="J59" s="746">
        <v>17</v>
      </c>
      <c r="K59" s="746">
        <v>6</v>
      </c>
      <c r="L59" s="746">
        <v>46</v>
      </c>
      <c r="M59" s="746">
        <v>5</v>
      </c>
      <c r="N59" s="746">
        <v>28</v>
      </c>
      <c r="O59" s="746">
        <v>8</v>
      </c>
      <c r="P59" s="746">
        <v>49</v>
      </c>
      <c r="Q59" s="746">
        <v>1</v>
      </c>
      <c r="R59" s="746">
        <v>173</v>
      </c>
      <c r="S59" s="746">
        <v>13</v>
      </c>
      <c r="T59" s="746">
        <v>38</v>
      </c>
      <c r="U59" s="746">
        <v>46</v>
      </c>
      <c r="V59" s="746">
        <v>398</v>
      </c>
      <c r="W59" s="746">
        <v>8</v>
      </c>
      <c r="X59" s="746">
        <v>20</v>
      </c>
      <c r="Y59" s="746">
        <v>42</v>
      </c>
      <c r="Z59" s="746">
        <v>191</v>
      </c>
      <c r="AA59" s="746">
        <v>1</v>
      </c>
      <c r="AB59" s="746">
        <v>6</v>
      </c>
      <c r="AC59" s="3278" t="s">
        <v>1115</v>
      </c>
      <c r="AD59" s="3278"/>
    </row>
    <row r="60" spans="1:30" s="742" customFormat="1" ht="15" customHeight="1">
      <c r="A60" s="749"/>
      <c r="B60" s="749" t="s">
        <v>105</v>
      </c>
      <c r="C60" s="747">
        <v>7</v>
      </c>
      <c r="D60" s="746">
        <v>50</v>
      </c>
      <c r="E60" s="746" t="s">
        <v>432</v>
      </c>
      <c r="F60" s="746" t="s">
        <v>432</v>
      </c>
      <c r="G60" s="746" t="s">
        <v>432</v>
      </c>
      <c r="H60" s="746" t="s">
        <v>432</v>
      </c>
      <c r="I60" s="746" t="s">
        <v>432</v>
      </c>
      <c r="J60" s="746" t="s">
        <v>432</v>
      </c>
      <c r="K60" s="746">
        <v>2</v>
      </c>
      <c r="L60" s="746">
        <v>9</v>
      </c>
      <c r="M60" s="746">
        <v>1</v>
      </c>
      <c r="N60" s="746">
        <v>11</v>
      </c>
      <c r="O60" s="746">
        <v>2</v>
      </c>
      <c r="P60" s="746">
        <v>26</v>
      </c>
      <c r="Q60" s="746" t="s">
        <v>432</v>
      </c>
      <c r="R60" s="746" t="s">
        <v>432</v>
      </c>
      <c r="S60" s="746" t="s">
        <v>432</v>
      </c>
      <c r="T60" s="746" t="s">
        <v>432</v>
      </c>
      <c r="U60" s="746">
        <v>1</v>
      </c>
      <c r="V60" s="746">
        <v>1</v>
      </c>
      <c r="W60" s="746">
        <v>1</v>
      </c>
      <c r="X60" s="746">
        <v>3</v>
      </c>
      <c r="Y60" s="746" t="s">
        <v>432</v>
      </c>
      <c r="Z60" s="746" t="s">
        <v>432</v>
      </c>
      <c r="AA60" s="746" t="s">
        <v>432</v>
      </c>
      <c r="AB60" s="746" t="s">
        <v>432</v>
      </c>
      <c r="AC60" s="790"/>
      <c r="AD60" s="798" t="s">
        <v>105</v>
      </c>
    </row>
    <row r="61" spans="1:30" s="742" customFormat="1" ht="15" customHeight="1">
      <c r="A61" s="749"/>
      <c r="B61" s="749" t="s">
        <v>104</v>
      </c>
      <c r="C61" s="747">
        <v>12</v>
      </c>
      <c r="D61" s="746">
        <v>55</v>
      </c>
      <c r="E61" s="746" t="s">
        <v>432</v>
      </c>
      <c r="F61" s="746" t="s">
        <v>432</v>
      </c>
      <c r="G61" s="746">
        <v>1</v>
      </c>
      <c r="H61" s="746">
        <v>1</v>
      </c>
      <c r="I61" s="746">
        <v>1</v>
      </c>
      <c r="J61" s="746">
        <v>1</v>
      </c>
      <c r="K61" s="746">
        <v>1</v>
      </c>
      <c r="L61" s="746">
        <v>13</v>
      </c>
      <c r="M61" s="746">
        <v>2</v>
      </c>
      <c r="N61" s="746">
        <v>3</v>
      </c>
      <c r="O61" s="746" t="s">
        <v>432</v>
      </c>
      <c r="P61" s="746" t="s">
        <v>432</v>
      </c>
      <c r="Q61" s="746" t="s">
        <v>432</v>
      </c>
      <c r="R61" s="746" t="s">
        <v>432</v>
      </c>
      <c r="S61" s="746" t="s">
        <v>432</v>
      </c>
      <c r="T61" s="746" t="s">
        <v>432</v>
      </c>
      <c r="U61" s="746">
        <v>2</v>
      </c>
      <c r="V61" s="746">
        <v>24</v>
      </c>
      <c r="W61" s="746" t="s">
        <v>432</v>
      </c>
      <c r="X61" s="746" t="s">
        <v>432</v>
      </c>
      <c r="Y61" s="746">
        <v>5</v>
      </c>
      <c r="Z61" s="746">
        <v>13</v>
      </c>
      <c r="AA61" s="746" t="s">
        <v>432</v>
      </c>
      <c r="AB61" s="746" t="s">
        <v>432</v>
      </c>
      <c r="AC61" s="790"/>
      <c r="AD61" s="798" t="s">
        <v>104</v>
      </c>
    </row>
    <row r="62" spans="1:30" s="742" customFormat="1" ht="15" customHeight="1">
      <c r="A62" s="749"/>
      <c r="B62" s="749" t="s">
        <v>103</v>
      </c>
      <c r="C62" s="747">
        <v>42</v>
      </c>
      <c r="D62" s="746">
        <v>394</v>
      </c>
      <c r="E62" s="746" t="s">
        <v>432</v>
      </c>
      <c r="F62" s="746" t="s">
        <v>432</v>
      </c>
      <c r="G62" s="746" t="s">
        <v>432</v>
      </c>
      <c r="H62" s="746" t="s">
        <v>432</v>
      </c>
      <c r="I62" s="746">
        <v>2</v>
      </c>
      <c r="J62" s="746">
        <v>10</v>
      </c>
      <c r="K62" s="746">
        <v>1</v>
      </c>
      <c r="L62" s="746">
        <v>18</v>
      </c>
      <c r="M62" s="746" t="s">
        <v>432</v>
      </c>
      <c r="N62" s="746" t="s">
        <v>432</v>
      </c>
      <c r="O62" s="746">
        <v>1</v>
      </c>
      <c r="P62" s="746">
        <v>3</v>
      </c>
      <c r="Q62" s="746">
        <v>1</v>
      </c>
      <c r="R62" s="746">
        <v>173</v>
      </c>
      <c r="S62" s="746">
        <v>6</v>
      </c>
      <c r="T62" s="746">
        <v>26</v>
      </c>
      <c r="U62" s="746">
        <v>15</v>
      </c>
      <c r="V62" s="746">
        <v>80</v>
      </c>
      <c r="W62" s="746">
        <v>3</v>
      </c>
      <c r="X62" s="746">
        <v>9</v>
      </c>
      <c r="Y62" s="746">
        <v>13</v>
      </c>
      <c r="Z62" s="746">
        <v>75</v>
      </c>
      <c r="AA62" s="746" t="s">
        <v>432</v>
      </c>
      <c r="AB62" s="746" t="s">
        <v>432</v>
      </c>
      <c r="AC62" s="790"/>
      <c r="AD62" s="798" t="s">
        <v>103</v>
      </c>
    </row>
    <row r="63" spans="1:30" s="742" customFormat="1" ht="15" customHeight="1">
      <c r="A63" s="749"/>
      <c r="B63" s="749" t="s">
        <v>102</v>
      </c>
      <c r="C63" s="747">
        <v>4</v>
      </c>
      <c r="D63" s="746">
        <v>11</v>
      </c>
      <c r="E63" s="746" t="s">
        <v>432</v>
      </c>
      <c r="F63" s="746" t="s">
        <v>432</v>
      </c>
      <c r="G63" s="746" t="s">
        <v>432</v>
      </c>
      <c r="H63" s="746" t="s">
        <v>432</v>
      </c>
      <c r="I63" s="746" t="s">
        <v>432</v>
      </c>
      <c r="J63" s="746" t="s">
        <v>432</v>
      </c>
      <c r="K63" s="746" t="s">
        <v>432</v>
      </c>
      <c r="L63" s="746" t="s">
        <v>432</v>
      </c>
      <c r="M63" s="746" t="s">
        <v>432</v>
      </c>
      <c r="N63" s="746" t="s">
        <v>432</v>
      </c>
      <c r="O63" s="746" t="s">
        <v>432</v>
      </c>
      <c r="P63" s="746" t="s">
        <v>432</v>
      </c>
      <c r="Q63" s="746" t="s">
        <v>432</v>
      </c>
      <c r="R63" s="746" t="s">
        <v>432</v>
      </c>
      <c r="S63" s="746" t="s">
        <v>432</v>
      </c>
      <c r="T63" s="746" t="s">
        <v>432</v>
      </c>
      <c r="U63" s="746">
        <v>2</v>
      </c>
      <c r="V63" s="746">
        <v>5</v>
      </c>
      <c r="W63" s="746" t="s">
        <v>432</v>
      </c>
      <c r="X63" s="746" t="s">
        <v>432</v>
      </c>
      <c r="Y63" s="746">
        <v>2</v>
      </c>
      <c r="Z63" s="746">
        <v>6</v>
      </c>
      <c r="AA63" s="746" t="s">
        <v>432</v>
      </c>
      <c r="AB63" s="746" t="s">
        <v>432</v>
      </c>
      <c r="AC63" s="790"/>
      <c r="AD63" s="798" t="s">
        <v>102</v>
      </c>
    </row>
    <row r="64" spans="1:30" s="742" customFormat="1" ht="15" customHeight="1">
      <c r="A64" s="749"/>
      <c r="B64" s="749" t="s">
        <v>101</v>
      </c>
      <c r="C64" s="747">
        <v>41</v>
      </c>
      <c r="D64" s="746">
        <v>284</v>
      </c>
      <c r="E64" s="746" t="s">
        <v>432</v>
      </c>
      <c r="F64" s="746" t="s">
        <v>432</v>
      </c>
      <c r="G64" s="746" t="s">
        <v>432</v>
      </c>
      <c r="H64" s="746" t="s">
        <v>432</v>
      </c>
      <c r="I64" s="746" t="s">
        <v>432</v>
      </c>
      <c r="J64" s="746" t="s">
        <v>432</v>
      </c>
      <c r="K64" s="746">
        <v>1</v>
      </c>
      <c r="L64" s="746">
        <v>4</v>
      </c>
      <c r="M64" s="746" t="s">
        <v>432</v>
      </c>
      <c r="N64" s="746" t="s">
        <v>432</v>
      </c>
      <c r="O64" s="746">
        <v>2</v>
      </c>
      <c r="P64" s="746">
        <v>14</v>
      </c>
      <c r="Q64" s="746" t="s">
        <v>432</v>
      </c>
      <c r="R64" s="746" t="s">
        <v>432</v>
      </c>
      <c r="S64" s="746">
        <v>7</v>
      </c>
      <c r="T64" s="746">
        <v>12</v>
      </c>
      <c r="U64" s="746">
        <v>18</v>
      </c>
      <c r="V64" s="746">
        <v>177</v>
      </c>
      <c r="W64" s="746" t="s">
        <v>432</v>
      </c>
      <c r="X64" s="746" t="s">
        <v>432</v>
      </c>
      <c r="Y64" s="746">
        <v>13</v>
      </c>
      <c r="Z64" s="746">
        <v>77</v>
      </c>
      <c r="AA64" s="746" t="s">
        <v>432</v>
      </c>
      <c r="AB64" s="746" t="s">
        <v>432</v>
      </c>
      <c r="AC64" s="799"/>
      <c r="AD64" s="798" t="s">
        <v>101</v>
      </c>
    </row>
    <row r="65" spans="1:30" s="752" customFormat="1" ht="15" customHeight="1">
      <c r="A65" s="792"/>
      <c r="B65" s="749" t="s">
        <v>100</v>
      </c>
      <c r="C65" s="747">
        <v>3</v>
      </c>
      <c r="D65" s="746">
        <v>5</v>
      </c>
      <c r="E65" s="746" t="s">
        <v>432</v>
      </c>
      <c r="F65" s="746" t="s">
        <v>432</v>
      </c>
      <c r="G65" s="746" t="s">
        <v>432</v>
      </c>
      <c r="H65" s="746" t="s">
        <v>432</v>
      </c>
      <c r="I65" s="746" t="s">
        <v>432</v>
      </c>
      <c r="J65" s="746" t="s">
        <v>432</v>
      </c>
      <c r="K65" s="746">
        <v>1</v>
      </c>
      <c r="L65" s="746">
        <v>2</v>
      </c>
      <c r="M65" s="746" t="s">
        <v>432</v>
      </c>
      <c r="N65" s="746" t="s">
        <v>432</v>
      </c>
      <c r="O65" s="746" t="s">
        <v>432</v>
      </c>
      <c r="P65" s="746" t="s">
        <v>432</v>
      </c>
      <c r="Q65" s="746" t="s">
        <v>432</v>
      </c>
      <c r="R65" s="746" t="s">
        <v>432</v>
      </c>
      <c r="S65" s="746" t="s">
        <v>432</v>
      </c>
      <c r="T65" s="746" t="s">
        <v>432</v>
      </c>
      <c r="U65" s="746" t="s">
        <v>432</v>
      </c>
      <c r="V65" s="746" t="s">
        <v>432</v>
      </c>
      <c r="W65" s="746">
        <v>1</v>
      </c>
      <c r="X65" s="746">
        <v>2</v>
      </c>
      <c r="Y65" s="746">
        <v>1</v>
      </c>
      <c r="Z65" s="746">
        <v>1</v>
      </c>
      <c r="AA65" s="746" t="s">
        <v>432</v>
      </c>
      <c r="AB65" s="746" t="s">
        <v>432</v>
      </c>
      <c r="AC65" s="749"/>
      <c r="AD65" s="798" t="s">
        <v>100</v>
      </c>
    </row>
    <row r="66" spans="1:30" s="742" customFormat="1" ht="15" customHeight="1">
      <c r="A66" s="749"/>
      <c r="B66" s="749" t="s">
        <v>99</v>
      </c>
      <c r="C66" s="747">
        <v>7</v>
      </c>
      <c r="D66" s="746">
        <v>55</v>
      </c>
      <c r="E66" s="746">
        <v>1</v>
      </c>
      <c r="F66" s="746">
        <v>8</v>
      </c>
      <c r="G66" s="746" t="s">
        <v>432</v>
      </c>
      <c r="H66" s="746" t="s">
        <v>432</v>
      </c>
      <c r="I66" s="746">
        <v>1</v>
      </c>
      <c r="J66" s="746">
        <v>6</v>
      </c>
      <c r="K66" s="746" t="s">
        <v>432</v>
      </c>
      <c r="L66" s="746" t="s">
        <v>432</v>
      </c>
      <c r="M66" s="746">
        <v>1</v>
      </c>
      <c r="N66" s="746">
        <v>12</v>
      </c>
      <c r="O66" s="746">
        <v>2</v>
      </c>
      <c r="P66" s="746">
        <v>4</v>
      </c>
      <c r="Q66" s="746" t="s">
        <v>432</v>
      </c>
      <c r="R66" s="746" t="s">
        <v>432</v>
      </c>
      <c r="S66" s="746" t="s">
        <v>432</v>
      </c>
      <c r="T66" s="746" t="s">
        <v>432</v>
      </c>
      <c r="U66" s="746">
        <v>1</v>
      </c>
      <c r="V66" s="746">
        <v>22</v>
      </c>
      <c r="W66" s="746" t="s">
        <v>432</v>
      </c>
      <c r="X66" s="746" t="s">
        <v>432</v>
      </c>
      <c r="Y66" s="746">
        <v>1</v>
      </c>
      <c r="Z66" s="746">
        <v>3</v>
      </c>
      <c r="AA66" s="746" t="s">
        <v>432</v>
      </c>
      <c r="AB66" s="746" t="s">
        <v>432</v>
      </c>
      <c r="AC66" s="790"/>
      <c r="AD66" s="798" t="s">
        <v>99</v>
      </c>
    </row>
    <row r="67" spans="1:30" s="742" customFormat="1" ht="15" customHeight="1">
      <c r="A67" s="749"/>
      <c r="B67" s="749" t="s">
        <v>98</v>
      </c>
      <c r="C67" s="747">
        <v>21</v>
      </c>
      <c r="D67" s="746">
        <v>123</v>
      </c>
      <c r="E67" s="746" t="s">
        <v>432</v>
      </c>
      <c r="F67" s="746" t="s">
        <v>432</v>
      </c>
      <c r="G67" s="746">
        <v>1</v>
      </c>
      <c r="H67" s="746">
        <v>2</v>
      </c>
      <c r="I67" s="746" t="s">
        <v>432</v>
      </c>
      <c r="J67" s="746" t="s">
        <v>432</v>
      </c>
      <c r="K67" s="746" t="s">
        <v>432</v>
      </c>
      <c r="L67" s="746" t="s">
        <v>432</v>
      </c>
      <c r="M67" s="746">
        <v>1</v>
      </c>
      <c r="N67" s="746">
        <v>2</v>
      </c>
      <c r="O67" s="746">
        <v>1</v>
      </c>
      <c r="P67" s="746">
        <v>2</v>
      </c>
      <c r="Q67" s="746" t="s">
        <v>432</v>
      </c>
      <c r="R67" s="746" t="s">
        <v>432</v>
      </c>
      <c r="S67" s="746" t="s">
        <v>432</v>
      </c>
      <c r="T67" s="746" t="s">
        <v>432</v>
      </c>
      <c r="U67" s="746">
        <v>7</v>
      </c>
      <c r="V67" s="746">
        <v>89</v>
      </c>
      <c r="W67" s="746">
        <v>3</v>
      </c>
      <c r="X67" s="746">
        <v>6</v>
      </c>
      <c r="Y67" s="746">
        <v>7</v>
      </c>
      <c r="Z67" s="746">
        <v>16</v>
      </c>
      <c r="AA67" s="746">
        <v>1</v>
      </c>
      <c r="AB67" s="746">
        <v>6</v>
      </c>
      <c r="AC67" s="790"/>
      <c r="AD67" s="798" t="s">
        <v>1114</v>
      </c>
    </row>
    <row r="68" spans="1:30" s="742" customFormat="1" ht="15" customHeight="1">
      <c r="A68" s="749"/>
      <c r="B68" s="749"/>
      <c r="C68" s="747"/>
      <c r="D68" s="746"/>
      <c r="E68" s="746"/>
      <c r="F68" s="746"/>
      <c r="G68" s="746"/>
      <c r="H68" s="746"/>
      <c r="I68" s="746"/>
      <c r="J68" s="746"/>
      <c r="K68" s="746"/>
      <c r="L68" s="746"/>
      <c r="M68" s="746"/>
      <c r="N68" s="746"/>
      <c r="O68" s="746"/>
      <c r="P68" s="746"/>
      <c r="Q68" s="746"/>
      <c r="R68" s="746"/>
      <c r="S68" s="746"/>
      <c r="T68" s="746"/>
      <c r="U68" s="746"/>
      <c r="V68" s="746"/>
      <c r="W68" s="746"/>
      <c r="X68" s="746"/>
      <c r="Y68" s="746"/>
      <c r="Z68" s="746"/>
      <c r="AA68" s="746"/>
      <c r="AB68" s="746"/>
      <c r="AC68" s="790"/>
      <c r="AD68" s="798"/>
    </row>
    <row r="69" spans="1:30" s="742" customFormat="1" ht="15" customHeight="1">
      <c r="A69" s="3276" t="s">
        <v>1113</v>
      </c>
      <c r="B69" s="3276"/>
      <c r="C69" s="747">
        <v>87</v>
      </c>
      <c r="D69" s="746">
        <v>546</v>
      </c>
      <c r="E69" s="746" t="s">
        <v>432</v>
      </c>
      <c r="F69" s="746" t="s">
        <v>432</v>
      </c>
      <c r="G69" s="746">
        <v>4</v>
      </c>
      <c r="H69" s="746">
        <v>13</v>
      </c>
      <c r="I69" s="746">
        <v>4</v>
      </c>
      <c r="J69" s="746">
        <v>24</v>
      </c>
      <c r="K69" s="746">
        <v>8</v>
      </c>
      <c r="L69" s="746">
        <v>44</v>
      </c>
      <c r="M69" s="746">
        <v>1</v>
      </c>
      <c r="N69" s="746">
        <v>4</v>
      </c>
      <c r="O69" s="746">
        <v>13</v>
      </c>
      <c r="P69" s="746">
        <v>62</v>
      </c>
      <c r="Q69" s="746" t="s">
        <v>432</v>
      </c>
      <c r="R69" s="746" t="s">
        <v>432</v>
      </c>
      <c r="S69" s="746">
        <v>6</v>
      </c>
      <c r="T69" s="746">
        <v>19</v>
      </c>
      <c r="U69" s="746">
        <v>27</v>
      </c>
      <c r="V69" s="746">
        <v>321</v>
      </c>
      <c r="W69" s="746">
        <v>4</v>
      </c>
      <c r="X69" s="746">
        <v>7</v>
      </c>
      <c r="Y69" s="746">
        <v>20</v>
      </c>
      <c r="Z69" s="746">
        <v>52</v>
      </c>
      <c r="AA69" s="746" t="s">
        <v>432</v>
      </c>
      <c r="AB69" s="746" t="s">
        <v>432</v>
      </c>
      <c r="AC69" s="3278" t="s">
        <v>1113</v>
      </c>
      <c r="AD69" s="3278"/>
    </row>
    <row r="70" spans="1:30" s="752" customFormat="1" ht="15" customHeight="1">
      <c r="A70" s="792"/>
      <c r="B70" s="749" t="s">
        <v>97</v>
      </c>
      <c r="C70" s="747">
        <v>16</v>
      </c>
      <c r="D70" s="746">
        <v>179</v>
      </c>
      <c r="E70" s="746" t="s">
        <v>432</v>
      </c>
      <c r="F70" s="746" t="s">
        <v>432</v>
      </c>
      <c r="G70" s="746">
        <v>2</v>
      </c>
      <c r="H70" s="746">
        <v>4</v>
      </c>
      <c r="I70" s="746" t="s">
        <v>432</v>
      </c>
      <c r="J70" s="746" t="s">
        <v>432</v>
      </c>
      <c r="K70" s="746">
        <v>3</v>
      </c>
      <c r="L70" s="746">
        <v>13</v>
      </c>
      <c r="M70" s="746" t="s">
        <v>432</v>
      </c>
      <c r="N70" s="746" t="s">
        <v>432</v>
      </c>
      <c r="O70" s="746" t="s">
        <v>432</v>
      </c>
      <c r="P70" s="746" t="s">
        <v>432</v>
      </c>
      <c r="Q70" s="746" t="s">
        <v>432</v>
      </c>
      <c r="R70" s="746" t="s">
        <v>432</v>
      </c>
      <c r="S70" s="746">
        <v>2</v>
      </c>
      <c r="T70" s="746">
        <v>10</v>
      </c>
      <c r="U70" s="746">
        <v>6</v>
      </c>
      <c r="V70" s="746">
        <v>148</v>
      </c>
      <c r="W70" s="746">
        <v>1</v>
      </c>
      <c r="X70" s="746">
        <v>1</v>
      </c>
      <c r="Y70" s="746">
        <v>2</v>
      </c>
      <c r="Z70" s="746">
        <v>3</v>
      </c>
      <c r="AA70" s="746" t="s">
        <v>432</v>
      </c>
      <c r="AB70" s="746" t="s">
        <v>432</v>
      </c>
      <c r="AC70" s="749"/>
      <c r="AD70" s="798" t="s">
        <v>97</v>
      </c>
    </row>
    <row r="71" spans="1:30" s="742" customFormat="1" ht="15" customHeight="1">
      <c r="A71" s="749"/>
      <c r="B71" s="749" t="s">
        <v>96</v>
      </c>
      <c r="C71" s="747">
        <v>14</v>
      </c>
      <c r="D71" s="746">
        <v>89</v>
      </c>
      <c r="E71" s="746" t="s">
        <v>432</v>
      </c>
      <c r="F71" s="746" t="s">
        <v>432</v>
      </c>
      <c r="G71" s="746">
        <v>1</v>
      </c>
      <c r="H71" s="746">
        <v>6</v>
      </c>
      <c r="I71" s="746">
        <v>2</v>
      </c>
      <c r="J71" s="746">
        <v>11</v>
      </c>
      <c r="K71" s="746">
        <v>2</v>
      </c>
      <c r="L71" s="746">
        <v>11</v>
      </c>
      <c r="M71" s="746">
        <v>1</v>
      </c>
      <c r="N71" s="746">
        <v>4</v>
      </c>
      <c r="O71" s="746">
        <v>4</v>
      </c>
      <c r="P71" s="746">
        <v>29</v>
      </c>
      <c r="Q71" s="746" t="s">
        <v>432</v>
      </c>
      <c r="R71" s="746" t="s">
        <v>432</v>
      </c>
      <c r="S71" s="746" t="s">
        <v>432</v>
      </c>
      <c r="T71" s="746" t="s">
        <v>432</v>
      </c>
      <c r="U71" s="746">
        <v>1</v>
      </c>
      <c r="V71" s="746">
        <v>17</v>
      </c>
      <c r="W71" s="746">
        <v>1</v>
      </c>
      <c r="X71" s="746">
        <v>2</v>
      </c>
      <c r="Y71" s="746">
        <v>2</v>
      </c>
      <c r="Z71" s="746">
        <v>9</v>
      </c>
      <c r="AA71" s="746" t="s">
        <v>432</v>
      </c>
      <c r="AB71" s="746" t="s">
        <v>432</v>
      </c>
      <c r="AC71" s="790"/>
      <c r="AD71" s="798" t="s">
        <v>96</v>
      </c>
    </row>
    <row r="72" spans="1:30" s="742" customFormat="1" ht="15" customHeight="1">
      <c r="A72" s="749"/>
      <c r="B72" s="749" t="s">
        <v>95</v>
      </c>
      <c r="C72" s="747">
        <v>20</v>
      </c>
      <c r="D72" s="746">
        <v>86</v>
      </c>
      <c r="E72" s="746" t="s">
        <v>432</v>
      </c>
      <c r="F72" s="746" t="s">
        <v>432</v>
      </c>
      <c r="G72" s="746">
        <v>1</v>
      </c>
      <c r="H72" s="746">
        <v>3</v>
      </c>
      <c r="I72" s="746">
        <v>1</v>
      </c>
      <c r="J72" s="746">
        <v>1</v>
      </c>
      <c r="K72" s="746">
        <v>1</v>
      </c>
      <c r="L72" s="746">
        <v>9</v>
      </c>
      <c r="M72" s="746" t="s">
        <v>432</v>
      </c>
      <c r="N72" s="746" t="s">
        <v>432</v>
      </c>
      <c r="O72" s="746">
        <v>4</v>
      </c>
      <c r="P72" s="746">
        <v>17</v>
      </c>
      <c r="Q72" s="746" t="s">
        <v>432</v>
      </c>
      <c r="R72" s="746" t="s">
        <v>432</v>
      </c>
      <c r="S72" s="746">
        <v>2</v>
      </c>
      <c r="T72" s="746">
        <v>5</v>
      </c>
      <c r="U72" s="746">
        <v>5</v>
      </c>
      <c r="V72" s="746">
        <v>37</v>
      </c>
      <c r="W72" s="746">
        <v>1</v>
      </c>
      <c r="X72" s="746">
        <v>2</v>
      </c>
      <c r="Y72" s="746">
        <v>5</v>
      </c>
      <c r="Z72" s="746">
        <v>12</v>
      </c>
      <c r="AA72" s="746" t="s">
        <v>432</v>
      </c>
      <c r="AB72" s="746" t="s">
        <v>432</v>
      </c>
      <c r="AC72" s="790"/>
      <c r="AD72" s="798" t="s">
        <v>95</v>
      </c>
    </row>
    <row r="73" spans="1:30" s="742" customFormat="1" ht="15" customHeight="1">
      <c r="A73" s="749"/>
      <c r="B73" s="749" t="s">
        <v>94</v>
      </c>
      <c r="C73" s="747">
        <v>37</v>
      </c>
      <c r="D73" s="746">
        <v>192</v>
      </c>
      <c r="E73" s="746" t="s">
        <v>432</v>
      </c>
      <c r="F73" s="746" t="s">
        <v>432</v>
      </c>
      <c r="G73" s="746" t="s">
        <v>432</v>
      </c>
      <c r="H73" s="746" t="s">
        <v>432</v>
      </c>
      <c r="I73" s="746">
        <v>1</v>
      </c>
      <c r="J73" s="746">
        <v>12</v>
      </c>
      <c r="K73" s="746">
        <v>2</v>
      </c>
      <c r="L73" s="746">
        <v>11</v>
      </c>
      <c r="M73" s="746" t="s">
        <v>432</v>
      </c>
      <c r="N73" s="746" t="s">
        <v>432</v>
      </c>
      <c r="O73" s="746">
        <v>5</v>
      </c>
      <c r="P73" s="746">
        <v>16</v>
      </c>
      <c r="Q73" s="746" t="s">
        <v>432</v>
      </c>
      <c r="R73" s="746" t="s">
        <v>432</v>
      </c>
      <c r="S73" s="746">
        <v>2</v>
      </c>
      <c r="T73" s="746">
        <v>4</v>
      </c>
      <c r="U73" s="746">
        <v>15</v>
      </c>
      <c r="V73" s="746">
        <v>119</v>
      </c>
      <c r="W73" s="746">
        <v>1</v>
      </c>
      <c r="X73" s="746">
        <v>2</v>
      </c>
      <c r="Y73" s="746">
        <v>11</v>
      </c>
      <c r="Z73" s="746">
        <v>28</v>
      </c>
      <c r="AA73" s="746" t="s">
        <v>432</v>
      </c>
      <c r="AB73" s="746" t="s">
        <v>432</v>
      </c>
      <c r="AC73" s="790"/>
      <c r="AD73" s="798" t="s">
        <v>94</v>
      </c>
    </row>
    <row r="74" spans="1:30" s="742" customFormat="1" ht="15" customHeight="1">
      <c r="A74" s="749"/>
      <c r="B74" s="749"/>
      <c r="C74" s="747"/>
      <c r="D74" s="746"/>
      <c r="E74" s="746"/>
      <c r="F74" s="746"/>
      <c r="G74" s="746"/>
      <c r="H74" s="746"/>
      <c r="I74" s="746"/>
      <c r="J74" s="746"/>
      <c r="K74" s="746"/>
      <c r="L74" s="746"/>
      <c r="M74" s="746"/>
      <c r="N74" s="746"/>
      <c r="O74" s="746"/>
      <c r="P74" s="746"/>
      <c r="Q74" s="746"/>
      <c r="R74" s="746"/>
      <c r="S74" s="746"/>
      <c r="T74" s="746"/>
      <c r="U74" s="746"/>
      <c r="V74" s="746"/>
      <c r="W74" s="746"/>
      <c r="X74" s="746"/>
      <c r="Y74" s="746"/>
      <c r="Z74" s="746"/>
      <c r="AA74" s="746"/>
      <c r="AB74" s="746"/>
      <c r="AC74" s="790"/>
      <c r="AD74" s="798"/>
    </row>
    <row r="75" spans="1:30" s="742" customFormat="1" ht="15" customHeight="1">
      <c r="A75" s="3276" t="s">
        <v>1112</v>
      </c>
      <c r="B75" s="3276"/>
      <c r="C75" s="747">
        <v>67</v>
      </c>
      <c r="D75" s="746">
        <v>347</v>
      </c>
      <c r="E75" s="746" t="s">
        <v>432</v>
      </c>
      <c r="F75" s="746" t="s">
        <v>432</v>
      </c>
      <c r="G75" s="746">
        <v>2</v>
      </c>
      <c r="H75" s="746">
        <v>6</v>
      </c>
      <c r="I75" s="746">
        <v>7</v>
      </c>
      <c r="J75" s="746">
        <v>72</v>
      </c>
      <c r="K75" s="746">
        <v>8</v>
      </c>
      <c r="L75" s="746">
        <v>62</v>
      </c>
      <c r="M75" s="746">
        <v>8</v>
      </c>
      <c r="N75" s="746">
        <v>26</v>
      </c>
      <c r="O75" s="746">
        <v>5</v>
      </c>
      <c r="P75" s="746">
        <v>21</v>
      </c>
      <c r="Q75" s="746" t="s">
        <v>432</v>
      </c>
      <c r="R75" s="746" t="s">
        <v>432</v>
      </c>
      <c r="S75" s="746" t="s">
        <v>432</v>
      </c>
      <c r="T75" s="746" t="s">
        <v>432</v>
      </c>
      <c r="U75" s="746">
        <v>15</v>
      </c>
      <c r="V75" s="746">
        <v>98</v>
      </c>
      <c r="W75" s="746">
        <v>8</v>
      </c>
      <c r="X75" s="746">
        <v>18</v>
      </c>
      <c r="Y75" s="746">
        <v>12</v>
      </c>
      <c r="Z75" s="746">
        <v>42</v>
      </c>
      <c r="AA75" s="746">
        <v>2</v>
      </c>
      <c r="AB75" s="746">
        <v>2</v>
      </c>
      <c r="AC75" s="3278" t="s">
        <v>1112</v>
      </c>
      <c r="AD75" s="3278"/>
    </row>
    <row r="76" spans="1:30" s="752" customFormat="1" ht="15" customHeight="1">
      <c r="A76" s="792"/>
      <c r="B76" s="749" t="s">
        <v>93</v>
      </c>
      <c r="C76" s="747">
        <v>10</v>
      </c>
      <c r="D76" s="746">
        <v>77</v>
      </c>
      <c r="E76" s="746" t="s">
        <v>432</v>
      </c>
      <c r="F76" s="746" t="s">
        <v>432</v>
      </c>
      <c r="G76" s="746" t="s">
        <v>432</v>
      </c>
      <c r="H76" s="746" t="s">
        <v>432</v>
      </c>
      <c r="I76" s="746">
        <v>2</v>
      </c>
      <c r="J76" s="746">
        <v>48</v>
      </c>
      <c r="K76" s="746">
        <v>2</v>
      </c>
      <c r="L76" s="746">
        <v>14</v>
      </c>
      <c r="M76" s="746">
        <v>1</v>
      </c>
      <c r="N76" s="746">
        <v>1</v>
      </c>
      <c r="O76" s="746">
        <v>1</v>
      </c>
      <c r="P76" s="746">
        <v>3</v>
      </c>
      <c r="Q76" s="746" t="s">
        <v>432</v>
      </c>
      <c r="R76" s="746" t="s">
        <v>432</v>
      </c>
      <c r="S76" s="746" t="s">
        <v>432</v>
      </c>
      <c r="T76" s="746" t="s">
        <v>432</v>
      </c>
      <c r="U76" s="746">
        <v>2</v>
      </c>
      <c r="V76" s="746">
        <v>7</v>
      </c>
      <c r="W76" s="746" t="s">
        <v>432</v>
      </c>
      <c r="X76" s="746" t="s">
        <v>432</v>
      </c>
      <c r="Y76" s="746">
        <v>2</v>
      </c>
      <c r="Z76" s="746">
        <v>4</v>
      </c>
      <c r="AA76" s="746" t="s">
        <v>432</v>
      </c>
      <c r="AB76" s="746" t="s">
        <v>432</v>
      </c>
      <c r="AC76" s="749"/>
      <c r="AD76" s="798" t="s">
        <v>93</v>
      </c>
    </row>
    <row r="77" spans="1:30" s="742" customFormat="1" ht="15" customHeight="1">
      <c r="A77" s="749"/>
      <c r="B77" s="749" t="s">
        <v>92</v>
      </c>
      <c r="C77" s="747">
        <v>1</v>
      </c>
      <c r="D77" s="746">
        <v>1</v>
      </c>
      <c r="E77" s="746" t="s">
        <v>432</v>
      </c>
      <c r="F77" s="746" t="s">
        <v>432</v>
      </c>
      <c r="G77" s="746" t="s">
        <v>432</v>
      </c>
      <c r="H77" s="746" t="s">
        <v>432</v>
      </c>
      <c r="I77" s="746" t="s">
        <v>432</v>
      </c>
      <c r="J77" s="746" t="s">
        <v>432</v>
      </c>
      <c r="K77" s="746" t="s">
        <v>432</v>
      </c>
      <c r="L77" s="746" t="s">
        <v>432</v>
      </c>
      <c r="M77" s="746" t="s">
        <v>432</v>
      </c>
      <c r="N77" s="746" t="s">
        <v>432</v>
      </c>
      <c r="O77" s="746" t="s">
        <v>432</v>
      </c>
      <c r="P77" s="746" t="s">
        <v>432</v>
      </c>
      <c r="Q77" s="746" t="s">
        <v>432</v>
      </c>
      <c r="R77" s="746" t="s">
        <v>432</v>
      </c>
      <c r="S77" s="746" t="s">
        <v>432</v>
      </c>
      <c r="T77" s="746" t="s">
        <v>432</v>
      </c>
      <c r="U77" s="746" t="s">
        <v>432</v>
      </c>
      <c r="V77" s="746" t="s">
        <v>432</v>
      </c>
      <c r="W77" s="746">
        <v>1</v>
      </c>
      <c r="X77" s="746">
        <v>1</v>
      </c>
      <c r="Y77" s="746" t="s">
        <v>432</v>
      </c>
      <c r="Z77" s="746" t="s">
        <v>432</v>
      </c>
      <c r="AA77" s="746" t="s">
        <v>432</v>
      </c>
      <c r="AB77" s="746" t="s">
        <v>432</v>
      </c>
      <c r="AC77" s="790"/>
      <c r="AD77" s="798" t="s">
        <v>92</v>
      </c>
    </row>
    <row r="78" spans="1:30" s="742" customFormat="1" ht="15" customHeight="1">
      <c r="A78" s="749"/>
      <c r="B78" s="749" t="s">
        <v>91</v>
      </c>
      <c r="C78" s="747">
        <v>15</v>
      </c>
      <c r="D78" s="746">
        <v>82</v>
      </c>
      <c r="E78" s="746" t="s">
        <v>432</v>
      </c>
      <c r="F78" s="746" t="s">
        <v>432</v>
      </c>
      <c r="G78" s="746">
        <v>1</v>
      </c>
      <c r="H78" s="746">
        <v>5</v>
      </c>
      <c r="I78" s="746">
        <v>1</v>
      </c>
      <c r="J78" s="746">
        <v>3</v>
      </c>
      <c r="K78" s="746">
        <v>2</v>
      </c>
      <c r="L78" s="746">
        <v>17</v>
      </c>
      <c r="M78" s="746">
        <v>1</v>
      </c>
      <c r="N78" s="746">
        <v>5</v>
      </c>
      <c r="O78" s="746">
        <v>1</v>
      </c>
      <c r="P78" s="746">
        <v>2</v>
      </c>
      <c r="Q78" s="746" t="s">
        <v>432</v>
      </c>
      <c r="R78" s="746" t="s">
        <v>432</v>
      </c>
      <c r="S78" s="746" t="s">
        <v>432</v>
      </c>
      <c r="T78" s="746" t="s">
        <v>432</v>
      </c>
      <c r="U78" s="746">
        <v>5</v>
      </c>
      <c r="V78" s="746">
        <v>28</v>
      </c>
      <c r="W78" s="746" t="s">
        <v>432</v>
      </c>
      <c r="X78" s="746" t="s">
        <v>432</v>
      </c>
      <c r="Y78" s="746">
        <v>4</v>
      </c>
      <c r="Z78" s="746">
        <v>22</v>
      </c>
      <c r="AA78" s="746" t="s">
        <v>432</v>
      </c>
      <c r="AB78" s="746" t="s">
        <v>432</v>
      </c>
      <c r="AC78" s="790"/>
      <c r="AD78" s="798" t="s">
        <v>91</v>
      </c>
    </row>
    <row r="79" spans="1:30" s="742" customFormat="1" ht="15" customHeight="1">
      <c r="A79" s="749"/>
      <c r="B79" s="749" t="s">
        <v>90</v>
      </c>
      <c r="C79" s="747">
        <v>26</v>
      </c>
      <c r="D79" s="746">
        <v>130</v>
      </c>
      <c r="E79" s="746" t="s">
        <v>432</v>
      </c>
      <c r="F79" s="746" t="s">
        <v>432</v>
      </c>
      <c r="G79" s="746">
        <v>1</v>
      </c>
      <c r="H79" s="746">
        <v>1</v>
      </c>
      <c r="I79" s="746">
        <v>2</v>
      </c>
      <c r="J79" s="746">
        <v>11</v>
      </c>
      <c r="K79" s="746">
        <v>3</v>
      </c>
      <c r="L79" s="746">
        <v>28</v>
      </c>
      <c r="M79" s="746">
        <v>4</v>
      </c>
      <c r="N79" s="746">
        <v>12</v>
      </c>
      <c r="O79" s="746">
        <v>3</v>
      </c>
      <c r="P79" s="746">
        <v>16</v>
      </c>
      <c r="Q79" s="746" t="s">
        <v>432</v>
      </c>
      <c r="R79" s="746" t="s">
        <v>432</v>
      </c>
      <c r="S79" s="746" t="s">
        <v>432</v>
      </c>
      <c r="T79" s="746" t="s">
        <v>432</v>
      </c>
      <c r="U79" s="746">
        <v>7</v>
      </c>
      <c r="V79" s="746">
        <v>48</v>
      </c>
      <c r="W79" s="746">
        <v>1</v>
      </c>
      <c r="X79" s="746">
        <v>2</v>
      </c>
      <c r="Y79" s="746">
        <v>4</v>
      </c>
      <c r="Z79" s="746">
        <v>11</v>
      </c>
      <c r="AA79" s="746">
        <v>1</v>
      </c>
      <c r="AB79" s="746">
        <v>1</v>
      </c>
      <c r="AC79" s="790"/>
      <c r="AD79" s="798" t="s">
        <v>90</v>
      </c>
    </row>
    <row r="80" spans="1:30" s="742" customFormat="1" ht="15" customHeight="1">
      <c r="A80" s="749"/>
      <c r="B80" s="749" t="s">
        <v>89</v>
      </c>
      <c r="C80" s="747">
        <v>15</v>
      </c>
      <c r="D80" s="746">
        <v>57</v>
      </c>
      <c r="E80" s="746" t="s">
        <v>432</v>
      </c>
      <c r="F80" s="746" t="s">
        <v>432</v>
      </c>
      <c r="G80" s="746" t="s">
        <v>432</v>
      </c>
      <c r="H80" s="746" t="s">
        <v>432</v>
      </c>
      <c r="I80" s="746">
        <v>2</v>
      </c>
      <c r="J80" s="746">
        <v>10</v>
      </c>
      <c r="K80" s="746">
        <v>1</v>
      </c>
      <c r="L80" s="746">
        <v>3</v>
      </c>
      <c r="M80" s="746">
        <v>2</v>
      </c>
      <c r="N80" s="746">
        <v>8</v>
      </c>
      <c r="O80" s="746" t="s">
        <v>432</v>
      </c>
      <c r="P80" s="746" t="s">
        <v>432</v>
      </c>
      <c r="Q80" s="746" t="s">
        <v>432</v>
      </c>
      <c r="R80" s="746" t="s">
        <v>432</v>
      </c>
      <c r="S80" s="746" t="s">
        <v>432</v>
      </c>
      <c r="T80" s="746" t="s">
        <v>432</v>
      </c>
      <c r="U80" s="746">
        <v>1</v>
      </c>
      <c r="V80" s="746">
        <v>15</v>
      </c>
      <c r="W80" s="746">
        <v>6</v>
      </c>
      <c r="X80" s="746">
        <v>15</v>
      </c>
      <c r="Y80" s="746">
        <v>2</v>
      </c>
      <c r="Z80" s="746">
        <v>5</v>
      </c>
      <c r="AA80" s="746">
        <v>1</v>
      </c>
      <c r="AB80" s="746">
        <v>1</v>
      </c>
      <c r="AC80" s="790"/>
      <c r="AD80" s="798" t="s">
        <v>89</v>
      </c>
    </row>
    <row r="81" spans="1:30" s="742" customFormat="1" ht="15" customHeight="1">
      <c r="A81" s="743"/>
      <c r="B81" s="748" t="s">
        <v>144</v>
      </c>
      <c r="C81" s="1137">
        <v>82</v>
      </c>
      <c r="D81" s="781">
        <v>392</v>
      </c>
      <c r="E81" s="781" t="s">
        <v>432</v>
      </c>
      <c r="F81" s="781" t="s">
        <v>432</v>
      </c>
      <c r="G81" s="781" t="s">
        <v>432</v>
      </c>
      <c r="H81" s="781" t="s">
        <v>432</v>
      </c>
      <c r="I81" s="781" t="s">
        <v>432</v>
      </c>
      <c r="J81" s="781" t="s">
        <v>432</v>
      </c>
      <c r="K81" s="781">
        <v>2</v>
      </c>
      <c r="L81" s="781">
        <v>13</v>
      </c>
      <c r="M81" s="781">
        <v>2</v>
      </c>
      <c r="N81" s="781">
        <v>4</v>
      </c>
      <c r="O81" s="781">
        <v>10</v>
      </c>
      <c r="P81" s="781">
        <v>80</v>
      </c>
      <c r="Q81" s="781" t="s">
        <v>432</v>
      </c>
      <c r="R81" s="781" t="s">
        <v>432</v>
      </c>
      <c r="S81" s="781">
        <v>13</v>
      </c>
      <c r="T81" s="781">
        <v>45</v>
      </c>
      <c r="U81" s="781">
        <v>16</v>
      </c>
      <c r="V81" s="781">
        <v>99</v>
      </c>
      <c r="W81" s="781">
        <v>7</v>
      </c>
      <c r="X81" s="781">
        <v>30</v>
      </c>
      <c r="Y81" s="781">
        <v>31</v>
      </c>
      <c r="Z81" s="781">
        <v>118</v>
      </c>
      <c r="AA81" s="781">
        <v>1</v>
      </c>
      <c r="AB81" s="781">
        <v>3</v>
      </c>
      <c r="AC81" s="744"/>
      <c r="AD81" s="743" t="s">
        <v>144</v>
      </c>
    </row>
    <row r="82" spans="1:30" s="737" customFormat="1" ht="15" customHeight="1">
      <c r="A82" s="741" t="s">
        <v>1075</v>
      </c>
      <c r="B82" s="741"/>
      <c r="C82" s="1136"/>
      <c r="D82" s="1136"/>
      <c r="E82" s="1136"/>
      <c r="F82" s="1136"/>
      <c r="G82" s="1136"/>
      <c r="H82" s="1136"/>
      <c r="I82" s="1136"/>
      <c r="J82" s="1136"/>
      <c r="K82" s="1136"/>
      <c r="L82" s="1136"/>
      <c r="M82" s="1135"/>
      <c r="N82" s="779"/>
      <c r="O82" s="779"/>
      <c r="P82" s="779"/>
      <c r="Q82" s="779"/>
      <c r="R82" s="779"/>
      <c r="S82" s="779"/>
      <c r="T82" s="779"/>
      <c r="U82" s="779"/>
      <c r="V82" s="779"/>
      <c r="W82" s="779"/>
      <c r="X82" s="779"/>
      <c r="Y82" s="779"/>
      <c r="Z82" s="779"/>
      <c r="AA82" s="779"/>
      <c r="AB82" s="779"/>
    </row>
  </sheetData>
  <mergeCells count="36">
    <mergeCell ref="A1:D1"/>
    <mergeCell ref="A2:D2"/>
    <mergeCell ref="AA6:AB6"/>
    <mergeCell ref="AC6:AD7"/>
    <mergeCell ref="A3:AD3"/>
    <mergeCell ref="A6:B7"/>
    <mergeCell ref="C6:D6"/>
    <mergeCell ref="E6:F6"/>
    <mergeCell ref="G6:H6"/>
    <mergeCell ref="I6:J6"/>
    <mergeCell ref="K6:L6"/>
    <mergeCell ref="M6:N6"/>
    <mergeCell ref="O6:P6"/>
    <mergeCell ref="Q6:R6"/>
    <mergeCell ref="S6:T6"/>
    <mergeCell ref="U6:V6"/>
    <mergeCell ref="W6:X6"/>
    <mergeCell ref="Y6:Z6"/>
    <mergeCell ref="A9:B9"/>
    <mergeCell ref="AC9:AD9"/>
    <mergeCell ref="A15:B15"/>
    <mergeCell ref="AC15:AD15"/>
    <mergeCell ref="A25:B25"/>
    <mergeCell ref="AC25:AD25"/>
    <mergeCell ref="A31:B31"/>
    <mergeCell ref="AC31:AD31"/>
    <mergeCell ref="A41:B41"/>
    <mergeCell ref="AC41:AD41"/>
    <mergeCell ref="A75:B75"/>
    <mergeCell ref="AC75:AD75"/>
    <mergeCell ref="A48:B48"/>
    <mergeCell ref="AC48:AD48"/>
    <mergeCell ref="A59:B59"/>
    <mergeCell ref="AC59:AD59"/>
    <mergeCell ref="A69:B69"/>
    <mergeCell ref="AC69:AD69"/>
  </mergeCells>
  <phoneticPr fontId="20"/>
  <printOptions horizontalCentered="1"/>
  <pageMargins left="0.62992125984251968" right="0.62992125984251968" top="0.74803149606299213" bottom="0.74803149606299213" header="0.31496062992125984" footer="0.31496062992125984"/>
  <headerFooter alignWithMargins="0"/>
  <colBreaks count="1" manualBreakCount="1">
    <brk id="16" min="2" max="223"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6"/>
  <sheetViews>
    <sheetView zoomScale="85" zoomScaleNormal="85" zoomScaleSheetLayoutView="85" workbookViewId="0">
      <selection activeCell="A6" sqref="A6:B7"/>
    </sheetView>
  </sheetViews>
  <sheetFormatPr defaultRowHeight="13.5"/>
  <cols>
    <col min="1" max="1" width="2.625" style="735" customWidth="1"/>
    <col min="2" max="2" width="15.625" style="735" customWidth="1"/>
    <col min="3" max="4" width="7.625" style="736" customWidth="1"/>
    <col min="5" max="5" width="6.375" style="736" customWidth="1"/>
    <col min="6" max="6" width="7.25" style="736" customWidth="1"/>
    <col min="7" max="7" width="6.375" style="736" customWidth="1"/>
    <col min="8" max="8" width="7.25" style="736" customWidth="1"/>
    <col min="9" max="9" width="6.375" style="736" customWidth="1"/>
    <col min="10" max="10" width="7.25" style="736" customWidth="1"/>
    <col min="11" max="11" width="6.375" style="736" customWidth="1"/>
    <col min="12" max="12" width="7.25" style="736" customWidth="1"/>
    <col min="13" max="13" width="6.375" style="736" customWidth="1"/>
    <col min="14" max="14" width="7.25" style="736" customWidth="1"/>
    <col min="15" max="15" width="6.375" style="736" customWidth="1"/>
    <col min="16" max="16" width="7.25" style="736" customWidth="1"/>
    <col min="17" max="28" width="7.625" style="736" customWidth="1"/>
    <col min="29" max="29" width="2.625" style="735" customWidth="1"/>
    <col min="30" max="30" width="15.625" style="735" customWidth="1"/>
    <col min="31" max="16384" width="9" style="735"/>
  </cols>
  <sheetData>
    <row r="1" spans="1:30"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c r="R1" s="1762"/>
      <c r="S1" s="1762"/>
      <c r="T1" s="1762"/>
      <c r="U1" s="1762"/>
      <c r="V1" s="1762"/>
      <c r="W1" s="1762"/>
      <c r="X1" s="1762"/>
      <c r="Y1" s="1762"/>
      <c r="Z1" s="1762"/>
    </row>
    <row r="2" spans="1:30"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c r="R2" s="1762"/>
      <c r="S2" s="1762"/>
      <c r="T2" s="1762"/>
      <c r="U2" s="1762"/>
      <c r="V2" s="1762"/>
      <c r="W2" s="1762"/>
      <c r="X2" s="1762"/>
      <c r="Y2" s="1762"/>
      <c r="Z2" s="1762"/>
    </row>
    <row r="3" spans="1:30" ht="26.1" customHeight="1">
      <c r="A3" s="3249" t="s">
        <v>1925</v>
      </c>
      <c r="B3" s="3249"/>
      <c r="C3" s="3249"/>
      <c r="D3" s="3249"/>
      <c r="E3" s="3249"/>
      <c r="F3" s="3249"/>
      <c r="G3" s="3249"/>
      <c r="H3" s="3249"/>
      <c r="I3" s="3249"/>
      <c r="J3" s="3249"/>
      <c r="K3" s="3249"/>
      <c r="L3" s="3249"/>
      <c r="M3" s="3249"/>
      <c r="N3" s="3249"/>
      <c r="O3" s="3249"/>
      <c r="P3" s="3249"/>
      <c r="Q3" s="3249"/>
      <c r="R3" s="3249"/>
      <c r="S3" s="3249"/>
      <c r="T3" s="3249"/>
      <c r="U3" s="3249"/>
      <c r="V3" s="3249"/>
      <c r="W3" s="3249"/>
      <c r="X3" s="3249"/>
      <c r="Y3" s="3249"/>
      <c r="Z3" s="3249"/>
      <c r="AA3" s="3249"/>
      <c r="AB3" s="3249"/>
      <c r="AC3" s="3249"/>
      <c r="AD3" s="3249"/>
    </row>
    <row r="4" spans="1:30" ht="15" customHeight="1">
      <c r="A4" s="780"/>
      <c r="B4" s="780"/>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row>
    <row r="5" spans="1:30" s="737" customFormat="1" ht="15" customHeight="1" thickBot="1">
      <c r="C5" s="777"/>
      <c r="D5" s="777"/>
      <c r="E5" s="777"/>
      <c r="F5" s="779"/>
      <c r="G5" s="779"/>
      <c r="H5" s="779"/>
      <c r="I5" s="779"/>
      <c r="J5" s="779"/>
      <c r="K5" s="779"/>
      <c r="L5" s="779"/>
      <c r="M5" s="777"/>
      <c r="N5" s="778"/>
      <c r="O5" s="777"/>
      <c r="P5" s="777"/>
      <c r="Q5" s="777"/>
      <c r="R5" s="777"/>
      <c r="S5" s="777"/>
      <c r="T5" s="777"/>
      <c r="U5" s="777"/>
      <c r="V5" s="777"/>
      <c r="W5" s="777"/>
      <c r="X5" s="777"/>
      <c r="Y5" s="777"/>
      <c r="Z5" s="777"/>
      <c r="AA5" s="777"/>
      <c r="AB5" s="777"/>
      <c r="AD5" s="1140" t="s">
        <v>1099</v>
      </c>
    </row>
    <row r="6" spans="1:30" s="742" customFormat="1" ht="32.1" customHeight="1" thickTop="1">
      <c r="A6" s="3474" t="s">
        <v>279</v>
      </c>
      <c r="B6" s="3477"/>
      <c r="C6" s="3471" t="s">
        <v>1055</v>
      </c>
      <c r="D6" s="3479"/>
      <c r="E6" s="3480" t="s">
        <v>1596</v>
      </c>
      <c r="F6" s="3481"/>
      <c r="G6" s="3470" t="s">
        <v>1589</v>
      </c>
      <c r="H6" s="3469"/>
      <c r="I6" s="3482" t="s">
        <v>1568</v>
      </c>
      <c r="J6" s="3481"/>
      <c r="K6" s="3483" t="s">
        <v>1548</v>
      </c>
      <c r="L6" s="3484"/>
      <c r="M6" s="3482" t="s">
        <v>1518</v>
      </c>
      <c r="N6" s="3481"/>
      <c r="O6" s="3482" t="s">
        <v>1492</v>
      </c>
      <c r="P6" s="3481"/>
      <c r="Q6" s="3470" t="s">
        <v>1466</v>
      </c>
      <c r="R6" s="3469"/>
      <c r="S6" s="3482" t="s">
        <v>1449</v>
      </c>
      <c r="T6" s="3480"/>
      <c r="U6" s="3471" t="s">
        <v>1661</v>
      </c>
      <c r="V6" s="3472"/>
      <c r="W6" s="3468" t="s">
        <v>1618</v>
      </c>
      <c r="X6" s="3469"/>
      <c r="Y6" s="3470" t="s">
        <v>1922</v>
      </c>
      <c r="Z6" s="3468"/>
      <c r="AA6" s="3471" t="s">
        <v>1921</v>
      </c>
      <c r="AB6" s="3472"/>
      <c r="AC6" s="3473" t="s">
        <v>279</v>
      </c>
      <c r="AD6" s="3474"/>
    </row>
    <row r="7" spans="1:30" s="742" customFormat="1" ht="18" customHeight="1">
      <c r="A7" s="3476"/>
      <c r="B7" s="3478"/>
      <c r="C7" s="773" t="s">
        <v>1025</v>
      </c>
      <c r="D7" s="775" t="s">
        <v>1024</v>
      </c>
      <c r="E7" s="774" t="s">
        <v>1025</v>
      </c>
      <c r="F7" s="773" t="s">
        <v>1024</v>
      </c>
      <c r="G7" s="773" t="s">
        <v>1025</v>
      </c>
      <c r="H7" s="773" t="s">
        <v>1024</v>
      </c>
      <c r="I7" s="773" t="s">
        <v>1025</v>
      </c>
      <c r="J7" s="773" t="s">
        <v>1024</v>
      </c>
      <c r="K7" s="773" t="s">
        <v>1025</v>
      </c>
      <c r="L7" s="772" t="s">
        <v>1024</v>
      </c>
      <c r="M7" s="1139" t="s">
        <v>1025</v>
      </c>
      <c r="N7" s="772" t="s">
        <v>1024</v>
      </c>
      <c r="O7" s="772" t="s">
        <v>1025</v>
      </c>
      <c r="P7" s="772" t="s">
        <v>1024</v>
      </c>
      <c r="Q7" s="772" t="s">
        <v>1025</v>
      </c>
      <c r="R7" s="772" t="s">
        <v>1024</v>
      </c>
      <c r="S7" s="772" t="s">
        <v>1025</v>
      </c>
      <c r="T7" s="773" t="s">
        <v>1024</v>
      </c>
      <c r="U7" s="772" t="s">
        <v>1025</v>
      </c>
      <c r="V7" s="772" t="s">
        <v>1024</v>
      </c>
      <c r="W7" s="1139" t="s">
        <v>1025</v>
      </c>
      <c r="X7" s="772" t="s">
        <v>1024</v>
      </c>
      <c r="Y7" s="772" t="s">
        <v>1025</v>
      </c>
      <c r="Z7" s="773" t="s">
        <v>1024</v>
      </c>
      <c r="AA7" s="772" t="s">
        <v>1025</v>
      </c>
      <c r="AB7" s="772" t="s">
        <v>1024</v>
      </c>
      <c r="AC7" s="3475"/>
      <c r="AD7" s="3476"/>
    </row>
    <row r="8" spans="1:30" s="737" customFormat="1" ht="15" customHeight="1">
      <c r="A8" s="769"/>
      <c r="B8" s="768"/>
      <c r="C8" s="1138"/>
      <c r="D8" s="766" t="s">
        <v>1088</v>
      </c>
      <c r="E8" s="765"/>
      <c r="F8" s="740" t="s">
        <v>1088</v>
      </c>
      <c r="G8" s="765"/>
      <c r="H8" s="740" t="s">
        <v>1088</v>
      </c>
      <c r="I8" s="765"/>
      <c r="J8" s="740" t="s">
        <v>1088</v>
      </c>
      <c r="K8" s="765"/>
      <c r="L8" s="740" t="s">
        <v>1088</v>
      </c>
      <c r="M8" s="763"/>
      <c r="N8" s="764" t="s">
        <v>1088</v>
      </c>
      <c r="O8" s="763"/>
      <c r="P8" s="764" t="s">
        <v>1088</v>
      </c>
      <c r="Q8" s="763"/>
      <c r="R8" s="764" t="s">
        <v>1088</v>
      </c>
      <c r="S8" s="763"/>
      <c r="T8" s="764" t="s">
        <v>1088</v>
      </c>
      <c r="U8" s="763"/>
      <c r="V8" s="764" t="s">
        <v>1088</v>
      </c>
      <c r="W8" s="763"/>
      <c r="X8" s="764" t="s">
        <v>1088</v>
      </c>
      <c r="Y8" s="763"/>
      <c r="Z8" s="764" t="s">
        <v>1088</v>
      </c>
      <c r="AA8" s="763"/>
      <c r="AB8" s="764" t="s">
        <v>1088</v>
      </c>
      <c r="AC8" s="761"/>
      <c r="AD8" s="760"/>
    </row>
    <row r="9" spans="1:30" s="1143" customFormat="1" ht="15" customHeight="1">
      <c r="A9" s="3280" t="s">
        <v>1133</v>
      </c>
      <c r="B9" s="3281"/>
      <c r="C9" s="747">
        <v>179</v>
      </c>
      <c r="D9" s="746">
        <v>1108</v>
      </c>
      <c r="E9" s="746" t="s">
        <v>432</v>
      </c>
      <c r="F9" s="746" t="s">
        <v>432</v>
      </c>
      <c r="G9" s="746">
        <v>6</v>
      </c>
      <c r="H9" s="746">
        <v>18</v>
      </c>
      <c r="I9" s="746">
        <v>2</v>
      </c>
      <c r="J9" s="746">
        <v>9</v>
      </c>
      <c r="K9" s="746">
        <v>11</v>
      </c>
      <c r="L9" s="746">
        <v>45</v>
      </c>
      <c r="M9" s="746">
        <v>5</v>
      </c>
      <c r="N9" s="746">
        <v>21</v>
      </c>
      <c r="O9" s="746">
        <v>11</v>
      </c>
      <c r="P9" s="746">
        <v>42</v>
      </c>
      <c r="Q9" s="746" t="s">
        <v>432</v>
      </c>
      <c r="R9" s="746" t="s">
        <v>432</v>
      </c>
      <c r="S9" s="746">
        <v>14</v>
      </c>
      <c r="T9" s="746">
        <v>32</v>
      </c>
      <c r="U9" s="746">
        <v>67</v>
      </c>
      <c r="V9" s="746">
        <v>646</v>
      </c>
      <c r="W9" s="746">
        <v>13</v>
      </c>
      <c r="X9" s="746">
        <v>53</v>
      </c>
      <c r="Y9" s="746">
        <v>48</v>
      </c>
      <c r="Z9" s="746">
        <v>227</v>
      </c>
      <c r="AA9" s="746">
        <v>2</v>
      </c>
      <c r="AB9" s="746">
        <v>15</v>
      </c>
      <c r="AC9" s="3278" t="s">
        <v>1133</v>
      </c>
      <c r="AD9" s="3278"/>
    </row>
    <row r="10" spans="1:30" s="1141" customFormat="1" ht="15" customHeight="1">
      <c r="A10" s="804"/>
      <c r="B10" s="803" t="s">
        <v>88</v>
      </c>
      <c r="C10" s="747">
        <v>50</v>
      </c>
      <c r="D10" s="746">
        <v>179</v>
      </c>
      <c r="E10" s="746" t="s">
        <v>432</v>
      </c>
      <c r="F10" s="746" t="s">
        <v>432</v>
      </c>
      <c r="G10" s="746">
        <v>4</v>
      </c>
      <c r="H10" s="746">
        <v>11</v>
      </c>
      <c r="I10" s="746">
        <v>2</v>
      </c>
      <c r="J10" s="746">
        <v>9</v>
      </c>
      <c r="K10" s="746">
        <v>3</v>
      </c>
      <c r="L10" s="746">
        <v>8</v>
      </c>
      <c r="M10" s="746">
        <v>2</v>
      </c>
      <c r="N10" s="746">
        <v>15</v>
      </c>
      <c r="O10" s="746">
        <v>2</v>
      </c>
      <c r="P10" s="746">
        <v>4</v>
      </c>
      <c r="Q10" s="746" t="s">
        <v>432</v>
      </c>
      <c r="R10" s="746" t="s">
        <v>432</v>
      </c>
      <c r="S10" s="746">
        <v>2</v>
      </c>
      <c r="T10" s="746">
        <v>3</v>
      </c>
      <c r="U10" s="746">
        <v>19</v>
      </c>
      <c r="V10" s="746">
        <v>61</v>
      </c>
      <c r="W10" s="746">
        <v>4</v>
      </c>
      <c r="X10" s="746">
        <v>27</v>
      </c>
      <c r="Y10" s="746">
        <v>12</v>
      </c>
      <c r="Z10" s="746">
        <v>41</v>
      </c>
      <c r="AA10" s="746" t="s">
        <v>432</v>
      </c>
      <c r="AB10" s="746" t="s">
        <v>432</v>
      </c>
      <c r="AC10" s="799"/>
      <c r="AD10" s="798" t="s">
        <v>88</v>
      </c>
    </row>
    <row r="11" spans="1:30" s="1143" customFormat="1" ht="15" customHeight="1">
      <c r="A11" s="804"/>
      <c r="B11" s="803" t="s">
        <v>87</v>
      </c>
      <c r="C11" s="747">
        <v>8</v>
      </c>
      <c r="D11" s="746">
        <v>113</v>
      </c>
      <c r="E11" s="746" t="s">
        <v>432</v>
      </c>
      <c r="F11" s="746" t="s">
        <v>432</v>
      </c>
      <c r="G11" s="746" t="s">
        <v>432</v>
      </c>
      <c r="H11" s="746" t="s">
        <v>432</v>
      </c>
      <c r="I11" s="746" t="s">
        <v>432</v>
      </c>
      <c r="J11" s="746" t="s">
        <v>432</v>
      </c>
      <c r="K11" s="746" t="s">
        <v>432</v>
      </c>
      <c r="L11" s="746" t="s">
        <v>432</v>
      </c>
      <c r="M11" s="746">
        <v>1</v>
      </c>
      <c r="N11" s="746">
        <v>2</v>
      </c>
      <c r="O11" s="746" t="s">
        <v>432</v>
      </c>
      <c r="P11" s="746" t="s">
        <v>432</v>
      </c>
      <c r="Q11" s="746" t="s">
        <v>432</v>
      </c>
      <c r="R11" s="746" t="s">
        <v>432</v>
      </c>
      <c r="S11" s="746">
        <v>1</v>
      </c>
      <c r="T11" s="746">
        <v>7</v>
      </c>
      <c r="U11" s="746">
        <v>3</v>
      </c>
      <c r="V11" s="746">
        <v>96</v>
      </c>
      <c r="W11" s="746">
        <v>2</v>
      </c>
      <c r="X11" s="746">
        <v>8</v>
      </c>
      <c r="Y11" s="746">
        <v>1</v>
      </c>
      <c r="Z11" s="746" t="s">
        <v>432</v>
      </c>
      <c r="AA11" s="746" t="s">
        <v>432</v>
      </c>
      <c r="AB11" s="746" t="s">
        <v>432</v>
      </c>
      <c r="AC11" s="749"/>
      <c r="AD11" s="798" t="s">
        <v>87</v>
      </c>
    </row>
    <row r="12" spans="1:30" s="1141" customFormat="1" ht="15" customHeight="1">
      <c r="A12" s="804"/>
      <c r="B12" s="803" t="s">
        <v>86</v>
      </c>
      <c r="C12" s="747">
        <v>14</v>
      </c>
      <c r="D12" s="746">
        <v>120</v>
      </c>
      <c r="E12" s="746" t="s">
        <v>432</v>
      </c>
      <c r="F12" s="746" t="s">
        <v>432</v>
      </c>
      <c r="G12" s="746" t="s">
        <v>432</v>
      </c>
      <c r="H12" s="746" t="s">
        <v>432</v>
      </c>
      <c r="I12" s="746" t="s">
        <v>432</v>
      </c>
      <c r="J12" s="746" t="s">
        <v>432</v>
      </c>
      <c r="K12" s="746">
        <v>2</v>
      </c>
      <c r="L12" s="746">
        <v>14</v>
      </c>
      <c r="M12" s="746">
        <v>1</v>
      </c>
      <c r="N12" s="746">
        <v>2</v>
      </c>
      <c r="O12" s="746">
        <v>5</v>
      </c>
      <c r="P12" s="746">
        <v>24</v>
      </c>
      <c r="Q12" s="746" t="s">
        <v>432</v>
      </c>
      <c r="R12" s="746" t="s">
        <v>432</v>
      </c>
      <c r="S12" s="746" t="s">
        <v>432</v>
      </c>
      <c r="T12" s="746" t="s">
        <v>432</v>
      </c>
      <c r="U12" s="746">
        <v>1</v>
      </c>
      <c r="V12" s="746">
        <v>55</v>
      </c>
      <c r="W12" s="746">
        <v>3</v>
      </c>
      <c r="X12" s="746">
        <v>7</v>
      </c>
      <c r="Y12" s="746">
        <v>2</v>
      </c>
      <c r="Z12" s="746">
        <v>18</v>
      </c>
      <c r="AA12" s="746" t="s">
        <v>432</v>
      </c>
      <c r="AB12" s="746" t="s">
        <v>432</v>
      </c>
      <c r="AC12" s="790"/>
      <c r="AD12" s="798" t="s">
        <v>86</v>
      </c>
    </row>
    <row r="13" spans="1:30" s="1141" customFormat="1" ht="15" customHeight="1">
      <c r="A13" s="804"/>
      <c r="B13" s="803" t="s">
        <v>85</v>
      </c>
      <c r="C13" s="747">
        <v>43</v>
      </c>
      <c r="D13" s="746">
        <v>284</v>
      </c>
      <c r="E13" s="746" t="s">
        <v>432</v>
      </c>
      <c r="F13" s="746" t="s">
        <v>432</v>
      </c>
      <c r="G13" s="746">
        <v>1</v>
      </c>
      <c r="H13" s="746">
        <v>6</v>
      </c>
      <c r="I13" s="746" t="s">
        <v>432</v>
      </c>
      <c r="J13" s="746" t="s">
        <v>432</v>
      </c>
      <c r="K13" s="746">
        <v>3</v>
      </c>
      <c r="L13" s="746">
        <v>15</v>
      </c>
      <c r="M13" s="746" t="s">
        <v>432</v>
      </c>
      <c r="N13" s="746" t="s">
        <v>432</v>
      </c>
      <c r="O13" s="746" t="s">
        <v>432</v>
      </c>
      <c r="P13" s="746" t="s">
        <v>432</v>
      </c>
      <c r="Q13" s="746" t="s">
        <v>432</v>
      </c>
      <c r="R13" s="746" t="s">
        <v>432</v>
      </c>
      <c r="S13" s="746">
        <v>5</v>
      </c>
      <c r="T13" s="746">
        <v>9</v>
      </c>
      <c r="U13" s="746">
        <v>16</v>
      </c>
      <c r="V13" s="746">
        <v>159</v>
      </c>
      <c r="W13" s="746">
        <v>2</v>
      </c>
      <c r="X13" s="746">
        <v>8</v>
      </c>
      <c r="Y13" s="746">
        <v>15</v>
      </c>
      <c r="Z13" s="746">
        <v>86</v>
      </c>
      <c r="AA13" s="746">
        <v>1</v>
      </c>
      <c r="AB13" s="746">
        <v>1</v>
      </c>
      <c r="AC13" s="790"/>
      <c r="AD13" s="798" t="s">
        <v>85</v>
      </c>
    </row>
    <row r="14" spans="1:30" s="1141" customFormat="1" ht="15" customHeight="1">
      <c r="A14" s="804"/>
      <c r="B14" s="803" t="s">
        <v>84</v>
      </c>
      <c r="C14" s="747">
        <v>14</v>
      </c>
      <c r="D14" s="746">
        <v>168</v>
      </c>
      <c r="E14" s="746" t="s">
        <v>432</v>
      </c>
      <c r="F14" s="746" t="s">
        <v>432</v>
      </c>
      <c r="G14" s="746">
        <v>1</v>
      </c>
      <c r="H14" s="746">
        <v>1</v>
      </c>
      <c r="I14" s="746" t="s">
        <v>432</v>
      </c>
      <c r="J14" s="746" t="s">
        <v>432</v>
      </c>
      <c r="K14" s="746">
        <v>2</v>
      </c>
      <c r="L14" s="746">
        <v>7</v>
      </c>
      <c r="M14" s="746" t="s">
        <v>432</v>
      </c>
      <c r="N14" s="746" t="s">
        <v>432</v>
      </c>
      <c r="O14" s="746">
        <v>1</v>
      </c>
      <c r="P14" s="746">
        <v>6</v>
      </c>
      <c r="Q14" s="746" t="s">
        <v>432</v>
      </c>
      <c r="R14" s="746" t="s">
        <v>432</v>
      </c>
      <c r="S14" s="746">
        <v>1</v>
      </c>
      <c r="T14" s="746">
        <v>1</v>
      </c>
      <c r="U14" s="746">
        <v>3</v>
      </c>
      <c r="V14" s="746">
        <v>114</v>
      </c>
      <c r="W14" s="746">
        <v>1</v>
      </c>
      <c r="X14" s="746">
        <v>1</v>
      </c>
      <c r="Y14" s="746">
        <v>5</v>
      </c>
      <c r="Z14" s="746">
        <v>38</v>
      </c>
      <c r="AA14" s="746" t="s">
        <v>432</v>
      </c>
      <c r="AB14" s="746" t="s">
        <v>432</v>
      </c>
      <c r="AC14" s="790"/>
      <c r="AD14" s="798" t="s">
        <v>84</v>
      </c>
    </row>
    <row r="15" spans="1:30" s="1141" customFormat="1" ht="15" customHeight="1">
      <c r="B15" s="803" t="s">
        <v>83</v>
      </c>
      <c r="C15" s="747">
        <v>15</v>
      </c>
      <c r="D15" s="746">
        <v>47</v>
      </c>
      <c r="E15" s="746" t="s">
        <v>432</v>
      </c>
      <c r="F15" s="746" t="s">
        <v>432</v>
      </c>
      <c r="G15" s="746" t="s">
        <v>432</v>
      </c>
      <c r="H15" s="746" t="s">
        <v>432</v>
      </c>
      <c r="I15" s="746" t="s">
        <v>432</v>
      </c>
      <c r="J15" s="746" t="s">
        <v>432</v>
      </c>
      <c r="K15" s="746" t="s">
        <v>432</v>
      </c>
      <c r="L15" s="746" t="s">
        <v>432</v>
      </c>
      <c r="M15" s="746">
        <v>1</v>
      </c>
      <c r="N15" s="746">
        <v>2</v>
      </c>
      <c r="O15" s="746">
        <v>1</v>
      </c>
      <c r="P15" s="746">
        <v>6</v>
      </c>
      <c r="Q15" s="746" t="s">
        <v>432</v>
      </c>
      <c r="R15" s="746" t="s">
        <v>432</v>
      </c>
      <c r="S15" s="746">
        <v>1</v>
      </c>
      <c r="T15" s="746">
        <v>3</v>
      </c>
      <c r="U15" s="746">
        <v>5</v>
      </c>
      <c r="V15" s="746">
        <v>12</v>
      </c>
      <c r="W15" s="746">
        <v>1</v>
      </c>
      <c r="X15" s="746">
        <v>2</v>
      </c>
      <c r="Y15" s="746">
        <v>6</v>
      </c>
      <c r="Z15" s="746">
        <v>22</v>
      </c>
      <c r="AA15" s="746" t="s">
        <v>432</v>
      </c>
      <c r="AB15" s="746" t="s">
        <v>432</v>
      </c>
      <c r="AD15" s="798" t="s">
        <v>83</v>
      </c>
    </row>
    <row r="16" spans="1:30" s="1141" customFormat="1" ht="15" customHeight="1">
      <c r="A16" s="804"/>
      <c r="B16" s="803" t="s">
        <v>82</v>
      </c>
      <c r="C16" s="747">
        <v>35</v>
      </c>
      <c r="D16" s="746">
        <v>197</v>
      </c>
      <c r="E16" s="746" t="s">
        <v>432</v>
      </c>
      <c r="F16" s="746" t="s">
        <v>432</v>
      </c>
      <c r="G16" s="746" t="s">
        <v>432</v>
      </c>
      <c r="H16" s="746" t="s">
        <v>432</v>
      </c>
      <c r="I16" s="746" t="s">
        <v>432</v>
      </c>
      <c r="J16" s="746" t="s">
        <v>432</v>
      </c>
      <c r="K16" s="746">
        <v>1</v>
      </c>
      <c r="L16" s="746">
        <v>1</v>
      </c>
      <c r="M16" s="746" t="s">
        <v>432</v>
      </c>
      <c r="N16" s="746" t="s">
        <v>432</v>
      </c>
      <c r="O16" s="746">
        <v>2</v>
      </c>
      <c r="P16" s="746">
        <v>2</v>
      </c>
      <c r="Q16" s="746" t="s">
        <v>432</v>
      </c>
      <c r="R16" s="746" t="s">
        <v>432</v>
      </c>
      <c r="S16" s="746">
        <v>4</v>
      </c>
      <c r="T16" s="746">
        <v>9</v>
      </c>
      <c r="U16" s="746">
        <v>20</v>
      </c>
      <c r="V16" s="746">
        <v>149</v>
      </c>
      <c r="W16" s="746" t="s">
        <v>432</v>
      </c>
      <c r="X16" s="746" t="s">
        <v>432</v>
      </c>
      <c r="Y16" s="746">
        <v>7</v>
      </c>
      <c r="Z16" s="746">
        <v>22</v>
      </c>
      <c r="AA16" s="746">
        <v>1</v>
      </c>
      <c r="AB16" s="746">
        <v>14</v>
      </c>
      <c r="AC16" s="790"/>
      <c r="AD16" s="798" t="s">
        <v>82</v>
      </c>
    </row>
    <row r="17" spans="1:30" s="1141" customFormat="1" ht="15" customHeight="1">
      <c r="A17" s="804"/>
      <c r="B17" s="803"/>
      <c r="C17" s="747"/>
      <c r="D17" s="746"/>
      <c r="E17" s="746"/>
      <c r="F17" s="746"/>
      <c r="G17" s="746"/>
      <c r="H17" s="746"/>
      <c r="I17" s="746"/>
      <c r="J17" s="746"/>
      <c r="K17" s="746"/>
      <c r="L17" s="746"/>
      <c r="M17" s="746"/>
      <c r="N17" s="746"/>
      <c r="O17" s="746"/>
      <c r="P17" s="746"/>
      <c r="Q17" s="746"/>
      <c r="R17" s="746"/>
      <c r="S17" s="746"/>
      <c r="T17" s="746"/>
      <c r="U17" s="746"/>
      <c r="V17" s="746"/>
      <c r="W17" s="746"/>
      <c r="X17" s="746"/>
      <c r="Y17" s="746"/>
      <c r="Z17" s="746"/>
      <c r="AA17" s="746"/>
      <c r="AB17" s="746"/>
      <c r="AC17" s="790"/>
      <c r="AD17" s="798"/>
    </row>
    <row r="18" spans="1:30" s="1141" customFormat="1" ht="15" customHeight="1">
      <c r="A18" s="3280" t="s">
        <v>1132</v>
      </c>
      <c r="B18" s="3281"/>
      <c r="C18" s="747">
        <v>53</v>
      </c>
      <c r="D18" s="746">
        <v>440</v>
      </c>
      <c r="E18" s="746" t="s">
        <v>432</v>
      </c>
      <c r="F18" s="746" t="s">
        <v>432</v>
      </c>
      <c r="G18" s="746" t="s">
        <v>432</v>
      </c>
      <c r="H18" s="746" t="s">
        <v>432</v>
      </c>
      <c r="I18" s="746">
        <v>3</v>
      </c>
      <c r="J18" s="746">
        <v>19</v>
      </c>
      <c r="K18" s="746">
        <v>4</v>
      </c>
      <c r="L18" s="746">
        <v>19</v>
      </c>
      <c r="M18" s="746">
        <v>6</v>
      </c>
      <c r="N18" s="746">
        <v>74</v>
      </c>
      <c r="O18" s="746">
        <v>10</v>
      </c>
      <c r="P18" s="746">
        <v>62</v>
      </c>
      <c r="Q18" s="746" t="s">
        <v>432</v>
      </c>
      <c r="R18" s="746" t="s">
        <v>432</v>
      </c>
      <c r="S18" s="746">
        <v>2</v>
      </c>
      <c r="T18" s="746">
        <v>12</v>
      </c>
      <c r="U18" s="746">
        <v>11</v>
      </c>
      <c r="V18" s="746">
        <v>127</v>
      </c>
      <c r="W18" s="746">
        <v>5</v>
      </c>
      <c r="X18" s="746">
        <v>46</v>
      </c>
      <c r="Y18" s="746">
        <v>10</v>
      </c>
      <c r="Z18" s="746">
        <v>76</v>
      </c>
      <c r="AA18" s="746">
        <v>2</v>
      </c>
      <c r="AB18" s="746">
        <v>5</v>
      </c>
      <c r="AC18" s="3278" t="s">
        <v>1132</v>
      </c>
      <c r="AD18" s="3278"/>
    </row>
    <row r="19" spans="1:30" s="1141" customFormat="1" ht="15" customHeight="1">
      <c r="A19" s="804"/>
      <c r="B19" s="803" t="s">
        <v>81</v>
      </c>
      <c r="C19" s="747">
        <v>10</v>
      </c>
      <c r="D19" s="746">
        <v>60</v>
      </c>
      <c r="E19" s="746" t="s">
        <v>432</v>
      </c>
      <c r="F19" s="746" t="s">
        <v>432</v>
      </c>
      <c r="G19" s="746" t="s">
        <v>432</v>
      </c>
      <c r="H19" s="746" t="s">
        <v>432</v>
      </c>
      <c r="I19" s="746" t="s">
        <v>432</v>
      </c>
      <c r="J19" s="746" t="s">
        <v>432</v>
      </c>
      <c r="K19" s="746">
        <v>1</v>
      </c>
      <c r="L19" s="746">
        <v>5</v>
      </c>
      <c r="M19" s="746">
        <v>2</v>
      </c>
      <c r="N19" s="746">
        <v>8</v>
      </c>
      <c r="O19" s="746">
        <v>3</v>
      </c>
      <c r="P19" s="746">
        <v>25</v>
      </c>
      <c r="Q19" s="746" t="s">
        <v>432</v>
      </c>
      <c r="R19" s="746" t="s">
        <v>432</v>
      </c>
      <c r="S19" s="746" t="s">
        <v>432</v>
      </c>
      <c r="T19" s="746" t="s">
        <v>432</v>
      </c>
      <c r="U19" s="746">
        <v>3</v>
      </c>
      <c r="V19" s="746">
        <v>7</v>
      </c>
      <c r="W19" s="746" t="s">
        <v>432</v>
      </c>
      <c r="X19" s="746" t="s">
        <v>432</v>
      </c>
      <c r="Y19" s="746">
        <v>1</v>
      </c>
      <c r="Z19" s="746">
        <v>15</v>
      </c>
      <c r="AA19" s="746" t="s">
        <v>432</v>
      </c>
      <c r="AB19" s="746" t="s">
        <v>432</v>
      </c>
      <c r="AC19" s="790"/>
      <c r="AD19" s="798" t="s">
        <v>81</v>
      </c>
    </row>
    <row r="20" spans="1:30" s="1141" customFormat="1" ht="15" customHeight="1">
      <c r="A20" s="804"/>
      <c r="B20" s="803" t="s">
        <v>80</v>
      </c>
      <c r="C20" s="747">
        <v>10</v>
      </c>
      <c r="D20" s="746">
        <v>29</v>
      </c>
      <c r="E20" s="746" t="s">
        <v>432</v>
      </c>
      <c r="F20" s="746" t="s">
        <v>432</v>
      </c>
      <c r="G20" s="746" t="s">
        <v>432</v>
      </c>
      <c r="H20" s="746" t="s">
        <v>432</v>
      </c>
      <c r="I20" s="746">
        <v>1</v>
      </c>
      <c r="J20" s="746">
        <v>2</v>
      </c>
      <c r="K20" s="746" t="s">
        <v>432</v>
      </c>
      <c r="L20" s="746" t="s">
        <v>432</v>
      </c>
      <c r="M20" s="746" t="s">
        <v>432</v>
      </c>
      <c r="N20" s="746" t="s">
        <v>432</v>
      </c>
      <c r="O20" s="746">
        <v>1</v>
      </c>
      <c r="P20" s="746">
        <v>1</v>
      </c>
      <c r="Q20" s="746" t="s">
        <v>432</v>
      </c>
      <c r="R20" s="746" t="s">
        <v>432</v>
      </c>
      <c r="S20" s="746">
        <v>1</v>
      </c>
      <c r="T20" s="746">
        <v>4</v>
      </c>
      <c r="U20" s="746">
        <v>1</v>
      </c>
      <c r="V20" s="746">
        <v>2</v>
      </c>
      <c r="W20" s="746">
        <v>1</v>
      </c>
      <c r="X20" s="746">
        <v>2</v>
      </c>
      <c r="Y20" s="746">
        <v>5</v>
      </c>
      <c r="Z20" s="746">
        <v>18</v>
      </c>
      <c r="AA20" s="746" t="s">
        <v>432</v>
      </c>
      <c r="AB20" s="746" t="s">
        <v>432</v>
      </c>
      <c r="AC20" s="799"/>
      <c r="AD20" s="798" t="s">
        <v>80</v>
      </c>
    </row>
    <row r="21" spans="1:30" s="1143" customFormat="1" ht="15" customHeight="1">
      <c r="A21" s="804"/>
      <c r="B21" s="803" t="s">
        <v>79</v>
      </c>
      <c r="C21" s="747">
        <v>12</v>
      </c>
      <c r="D21" s="746">
        <v>133</v>
      </c>
      <c r="E21" s="746" t="s">
        <v>432</v>
      </c>
      <c r="F21" s="746" t="s">
        <v>432</v>
      </c>
      <c r="G21" s="746" t="s">
        <v>432</v>
      </c>
      <c r="H21" s="746" t="s">
        <v>432</v>
      </c>
      <c r="I21" s="746">
        <v>1</v>
      </c>
      <c r="J21" s="746" t="s">
        <v>432</v>
      </c>
      <c r="K21" s="746">
        <v>1</v>
      </c>
      <c r="L21" s="746">
        <v>4</v>
      </c>
      <c r="M21" s="746">
        <v>2</v>
      </c>
      <c r="N21" s="746">
        <v>64</v>
      </c>
      <c r="O21" s="746">
        <v>3</v>
      </c>
      <c r="P21" s="746">
        <v>11</v>
      </c>
      <c r="Q21" s="746" t="s">
        <v>432</v>
      </c>
      <c r="R21" s="746" t="s">
        <v>432</v>
      </c>
      <c r="S21" s="746" t="s">
        <v>432</v>
      </c>
      <c r="T21" s="746" t="s">
        <v>432</v>
      </c>
      <c r="U21" s="746">
        <v>2</v>
      </c>
      <c r="V21" s="746">
        <v>16</v>
      </c>
      <c r="W21" s="746">
        <v>2</v>
      </c>
      <c r="X21" s="746">
        <v>37</v>
      </c>
      <c r="Y21" s="746" t="s">
        <v>432</v>
      </c>
      <c r="Z21" s="746" t="s">
        <v>432</v>
      </c>
      <c r="AA21" s="746">
        <v>1</v>
      </c>
      <c r="AB21" s="746">
        <v>1</v>
      </c>
      <c r="AC21" s="749"/>
      <c r="AD21" s="798" t="s">
        <v>79</v>
      </c>
    </row>
    <row r="22" spans="1:30" s="1141" customFormat="1" ht="15" customHeight="1">
      <c r="A22" s="804"/>
      <c r="B22" s="803" t="s">
        <v>78</v>
      </c>
      <c r="C22" s="747">
        <v>12</v>
      </c>
      <c r="D22" s="746">
        <v>137</v>
      </c>
      <c r="E22" s="746" t="s">
        <v>432</v>
      </c>
      <c r="F22" s="746" t="s">
        <v>432</v>
      </c>
      <c r="G22" s="746" t="s">
        <v>432</v>
      </c>
      <c r="H22" s="746" t="s">
        <v>432</v>
      </c>
      <c r="I22" s="746">
        <v>1</v>
      </c>
      <c r="J22" s="746">
        <v>17</v>
      </c>
      <c r="K22" s="746" t="s">
        <v>432</v>
      </c>
      <c r="L22" s="746" t="s">
        <v>432</v>
      </c>
      <c r="M22" s="746">
        <v>2</v>
      </c>
      <c r="N22" s="746">
        <v>2</v>
      </c>
      <c r="O22" s="746">
        <v>3</v>
      </c>
      <c r="P22" s="746">
        <v>25</v>
      </c>
      <c r="Q22" s="746" t="s">
        <v>432</v>
      </c>
      <c r="R22" s="746" t="s">
        <v>432</v>
      </c>
      <c r="S22" s="746">
        <v>1</v>
      </c>
      <c r="T22" s="746">
        <v>8</v>
      </c>
      <c r="U22" s="746">
        <v>3</v>
      </c>
      <c r="V22" s="746">
        <v>57</v>
      </c>
      <c r="W22" s="746">
        <v>1</v>
      </c>
      <c r="X22" s="746">
        <v>4</v>
      </c>
      <c r="Y22" s="746">
        <v>1</v>
      </c>
      <c r="Z22" s="746">
        <v>24</v>
      </c>
      <c r="AA22" s="746" t="s">
        <v>432</v>
      </c>
      <c r="AB22" s="746" t="s">
        <v>432</v>
      </c>
      <c r="AC22" s="790"/>
      <c r="AD22" s="798" t="s">
        <v>78</v>
      </c>
    </row>
    <row r="23" spans="1:30" s="1141" customFormat="1" ht="15" customHeight="1">
      <c r="A23" s="804"/>
      <c r="B23" s="803" t="s">
        <v>77</v>
      </c>
      <c r="C23" s="747">
        <v>7</v>
      </c>
      <c r="D23" s="746">
        <v>45</v>
      </c>
      <c r="E23" s="746" t="s">
        <v>432</v>
      </c>
      <c r="F23" s="746" t="s">
        <v>432</v>
      </c>
      <c r="G23" s="746" t="s">
        <v>432</v>
      </c>
      <c r="H23" s="746" t="s">
        <v>432</v>
      </c>
      <c r="I23" s="746" t="s">
        <v>432</v>
      </c>
      <c r="J23" s="746" t="s">
        <v>432</v>
      </c>
      <c r="K23" s="746">
        <v>2</v>
      </c>
      <c r="L23" s="746">
        <v>10</v>
      </c>
      <c r="M23" s="746" t="s">
        <v>432</v>
      </c>
      <c r="N23" s="746" t="s">
        <v>432</v>
      </c>
      <c r="O23" s="746" t="s">
        <v>432</v>
      </c>
      <c r="P23" s="746" t="s">
        <v>432</v>
      </c>
      <c r="Q23" s="746" t="s">
        <v>432</v>
      </c>
      <c r="R23" s="746" t="s">
        <v>432</v>
      </c>
      <c r="S23" s="746" t="s">
        <v>432</v>
      </c>
      <c r="T23" s="746" t="s">
        <v>432</v>
      </c>
      <c r="U23" s="746">
        <v>1</v>
      </c>
      <c r="V23" s="746">
        <v>24</v>
      </c>
      <c r="W23" s="746">
        <v>1</v>
      </c>
      <c r="X23" s="746">
        <v>3</v>
      </c>
      <c r="Y23" s="746">
        <v>2</v>
      </c>
      <c r="Z23" s="746">
        <v>4</v>
      </c>
      <c r="AA23" s="746">
        <v>1</v>
      </c>
      <c r="AB23" s="746">
        <v>4</v>
      </c>
      <c r="AC23" s="790"/>
      <c r="AD23" s="798" t="s">
        <v>77</v>
      </c>
    </row>
    <row r="24" spans="1:30" s="1141" customFormat="1" ht="15" customHeight="1">
      <c r="A24" s="804"/>
      <c r="B24" s="803" t="s">
        <v>76</v>
      </c>
      <c r="C24" s="747">
        <v>2</v>
      </c>
      <c r="D24" s="746">
        <v>36</v>
      </c>
      <c r="E24" s="746" t="s">
        <v>432</v>
      </c>
      <c r="F24" s="746" t="s">
        <v>432</v>
      </c>
      <c r="G24" s="746" t="s">
        <v>432</v>
      </c>
      <c r="H24" s="746" t="s">
        <v>432</v>
      </c>
      <c r="I24" s="746" t="s">
        <v>432</v>
      </c>
      <c r="J24" s="746" t="s">
        <v>432</v>
      </c>
      <c r="K24" s="746" t="s">
        <v>432</v>
      </c>
      <c r="L24" s="746" t="s">
        <v>432</v>
      </c>
      <c r="M24" s="746" t="s">
        <v>432</v>
      </c>
      <c r="N24" s="746" t="s">
        <v>432</v>
      </c>
      <c r="O24" s="746" t="s">
        <v>432</v>
      </c>
      <c r="P24" s="746" t="s">
        <v>432</v>
      </c>
      <c r="Q24" s="746" t="s">
        <v>432</v>
      </c>
      <c r="R24" s="746" t="s">
        <v>432</v>
      </c>
      <c r="S24" s="746" t="s">
        <v>432</v>
      </c>
      <c r="T24" s="746" t="s">
        <v>432</v>
      </c>
      <c r="U24" s="746">
        <v>1</v>
      </c>
      <c r="V24" s="746">
        <v>21</v>
      </c>
      <c r="W24" s="746" t="s">
        <v>432</v>
      </c>
      <c r="X24" s="746" t="s">
        <v>432</v>
      </c>
      <c r="Y24" s="746">
        <v>1</v>
      </c>
      <c r="Z24" s="746">
        <v>15</v>
      </c>
      <c r="AA24" s="746" t="s">
        <v>432</v>
      </c>
      <c r="AB24" s="746" t="s">
        <v>432</v>
      </c>
      <c r="AC24" s="790"/>
      <c r="AD24" s="798" t="s">
        <v>76</v>
      </c>
    </row>
    <row r="25" spans="1:30" s="1141" customFormat="1" ht="15" customHeight="1">
      <c r="A25" s="804"/>
      <c r="B25" s="803"/>
      <c r="C25" s="747"/>
      <c r="D25" s="746"/>
      <c r="E25" s="746"/>
      <c r="F25" s="746"/>
      <c r="G25" s="746"/>
      <c r="H25" s="746"/>
      <c r="I25" s="746"/>
      <c r="J25" s="746"/>
      <c r="K25" s="746"/>
      <c r="L25" s="746"/>
      <c r="M25" s="746"/>
      <c r="N25" s="746"/>
      <c r="O25" s="746"/>
      <c r="P25" s="746"/>
      <c r="Q25" s="746"/>
      <c r="R25" s="746"/>
      <c r="S25" s="746"/>
      <c r="T25" s="746"/>
      <c r="U25" s="746"/>
      <c r="V25" s="746"/>
      <c r="W25" s="746"/>
      <c r="X25" s="746"/>
      <c r="Y25" s="746"/>
      <c r="Z25" s="746"/>
      <c r="AA25" s="746"/>
      <c r="AB25" s="746"/>
      <c r="AC25" s="798"/>
      <c r="AD25" s="798"/>
    </row>
    <row r="26" spans="1:30" s="1141" customFormat="1" ht="15" customHeight="1">
      <c r="A26" s="3280" t="s">
        <v>1131</v>
      </c>
      <c r="B26" s="3281"/>
      <c r="C26" s="747">
        <v>163</v>
      </c>
      <c r="D26" s="746">
        <v>1160</v>
      </c>
      <c r="E26" s="746" t="s">
        <v>432</v>
      </c>
      <c r="F26" s="746" t="s">
        <v>432</v>
      </c>
      <c r="G26" s="746">
        <v>2</v>
      </c>
      <c r="H26" s="746">
        <v>12</v>
      </c>
      <c r="I26" s="746">
        <v>3</v>
      </c>
      <c r="J26" s="746">
        <v>14</v>
      </c>
      <c r="K26" s="746">
        <v>5</v>
      </c>
      <c r="L26" s="746">
        <v>23</v>
      </c>
      <c r="M26" s="746">
        <v>7</v>
      </c>
      <c r="N26" s="746">
        <v>104</v>
      </c>
      <c r="O26" s="746">
        <v>14</v>
      </c>
      <c r="P26" s="746">
        <v>57</v>
      </c>
      <c r="Q26" s="746" t="s">
        <v>432</v>
      </c>
      <c r="R26" s="746" t="s">
        <v>432</v>
      </c>
      <c r="S26" s="746">
        <v>14</v>
      </c>
      <c r="T26" s="746">
        <v>60</v>
      </c>
      <c r="U26" s="746">
        <v>42</v>
      </c>
      <c r="V26" s="746">
        <v>353</v>
      </c>
      <c r="W26" s="746">
        <v>20</v>
      </c>
      <c r="X26" s="746">
        <v>176</v>
      </c>
      <c r="Y26" s="746">
        <v>54</v>
      </c>
      <c r="Z26" s="746">
        <v>359</v>
      </c>
      <c r="AA26" s="746">
        <v>2</v>
      </c>
      <c r="AB26" s="746">
        <v>2</v>
      </c>
      <c r="AC26" s="3278" t="s">
        <v>1130</v>
      </c>
      <c r="AD26" s="3278"/>
    </row>
    <row r="27" spans="1:30" s="1144" customFormat="1" ht="15" customHeight="1">
      <c r="A27" s="804"/>
      <c r="B27" s="803" t="s">
        <v>75</v>
      </c>
      <c r="C27" s="747">
        <v>15</v>
      </c>
      <c r="D27" s="746">
        <v>195</v>
      </c>
      <c r="E27" s="746" t="s">
        <v>432</v>
      </c>
      <c r="F27" s="746" t="s">
        <v>432</v>
      </c>
      <c r="G27" s="746">
        <v>1</v>
      </c>
      <c r="H27" s="746">
        <v>4</v>
      </c>
      <c r="I27" s="746" t="s">
        <v>432</v>
      </c>
      <c r="J27" s="746" t="s">
        <v>432</v>
      </c>
      <c r="K27" s="746">
        <v>1</v>
      </c>
      <c r="L27" s="746">
        <v>2</v>
      </c>
      <c r="M27" s="746">
        <v>1</v>
      </c>
      <c r="N27" s="746">
        <v>13</v>
      </c>
      <c r="O27" s="746">
        <v>1</v>
      </c>
      <c r="P27" s="746">
        <v>1</v>
      </c>
      <c r="Q27" s="746" t="s">
        <v>432</v>
      </c>
      <c r="R27" s="746" t="s">
        <v>432</v>
      </c>
      <c r="S27" s="746">
        <v>1</v>
      </c>
      <c r="T27" s="746">
        <v>18</v>
      </c>
      <c r="U27" s="746">
        <v>3</v>
      </c>
      <c r="V27" s="746">
        <v>25</v>
      </c>
      <c r="W27" s="746">
        <v>6</v>
      </c>
      <c r="X27" s="746">
        <v>120</v>
      </c>
      <c r="Y27" s="746">
        <v>1</v>
      </c>
      <c r="Z27" s="746">
        <v>12</v>
      </c>
      <c r="AA27" s="746" t="s">
        <v>432</v>
      </c>
      <c r="AB27" s="746" t="s">
        <v>432</v>
      </c>
      <c r="AC27" s="749"/>
      <c r="AD27" s="798" t="s">
        <v>75</v>
      </c>
    </row>
    <row r="28" spans="1:30" s="1141" customFormat="1" ht="15" customHeight="1">
      <c r="A28" s="804"/>
      <c r="B28" s="803" t="s">
        <v>74</v>
      </c>
      <c r="C28" s="747">
        <v>20</v>
      </c>
      <c r="D28" s="746">
        <v>190</v>
      </c>
      <c r="E28" s="746" t="s">
        <v>432</v>
      </c>
      <c r="F28" s="746" t="s">
        <v>432</v>
      </c>
      <c r="G28" s="746">
        <v>1</v>
      </c>
      <c r="H28" s="746">
        <v>8</v>
      </c>
      <c r="I28" s="746">
        <v>1</v>
      </c>
      <c r="J28" s="746">
        <v>5</v>
      </c>
      <c r="K28" s="746">
        <v>1</v>
      </c>
      <c r="L28" s="746">
        <v>14</v>
      </c>
      <c r="M28" s="746">
        <v>2</v>
      </c>
      <c r="N28" s="746">
        <v>73</v>
      </c>
      <c r="O28" s="746">
        <v>4</v>
      </c>
      <c r="P28" s="746">
        <v>20</v>
      </c>
      <c r="Q28" s="746" t="s">
        <v>432</v>
      </c>
      <c r="R28" s="746" t="s">
        <v>432</v>
      </c>
      <c r="S28" s="746">
        <v>1</v>
      </c>
      <c r="T28" s="746">
        <v>2</v>
      </c>
      <c r="U28" s="746">
        <v>3</v>
      </c>
      <c r="V28" s="746">
        <v>7</v>
      </c>
      <c r="W28" s="746">
        <v>1</v>
      </c>
      <c r="X28" s="746">
        <v>1</v>
      </c>
      <c r="Y28" s="746">
        <v>6</v>
      </c>
      <c r="Z28" s="746">
        <v>60</v>
      </c>
      <c r="AA28" s="746" t="s">
        <v>432</v>
      </c>
      <c r="AB28" s="746" t="s">
        <v>432</v>
      </c>
      <c r="AC28" s="790"/>
      <c r="AD28" s="798" t="s">
        <v>74</v>
      </c>
    </row>
    <row r="29" spans="1:30" s="1141" customFormat="1" ht="15" customHeight="1">
      <c r="A29" s="804"/>
      <c r="B29" s="803" t="s">
        <v>73</v>
      </c>
      <c r="C29" s="747">
        <v>23</v>
      </c>
      <c r="D29" s="746">
        <v>99</v>
      </c>
      <c r="E29" s="746" t="s">
        <v>432</v>
      </c>
      <c r="F29" s="746" t="s">
        <v>432</v>
      </c>
      <c r="G29" s="746" t="s">
        <v>432</v>
      </c>
      <c r="H29" s="746" t="s">
        <v>432</v>
      </c>
      <c r="I29" s="746" t="s">
        <v>432</v>
      </c>
      <c r="J29" s="746" t="s">
        <v>432</v>
      </c>
      <c r="K29" s="746">
        <v>1</v>
      </c>
      <c r="L29" s="746">
        <v>1</v>
      </c>
      <c r="M29" s="746">
        <v>3</v>
      </c>
      <c r="N29" s="746">
        <v>17</v>
      </c>
      <c r="O29" s="746">
        <v>2</v>
      </c>
      <c r="P29" s="746">
        <v>6</v>
      </c>
      <c r="Q29" s="746" t="s">
        <v>432</v>
      </c>
      <c r="R29" s="746" t="s">
        <v>432</v>
      </c>
      <c r="S29" s="746">
        <v>1</v>
      </c>
      <c r="T29" s="746">
        <v>2</v>
      </c>
      <c r="U29" s="746">
        <v>5</v>
      </c>
      <c r="V29" s="746">
        <v>33</v>
      </c>
      <c r="W29" s="746">
        <v>1</v>
      </c>
      <c r="X29" s="746">
        <v>2</v>
      </c>
      <c r="Y29" s="746">
        <v>9</v>
      </c>
      <c r="Z29" s="746">
        <v>37</v>
      </c>
      <c r="AA29" s="746">
        <v>1</v>
      </c>
      <c r="AB29" s="746">
        <v>1</v>
      </c>
      <c r="AC29" s="790"/>
      <c r="AD29" s="798" t="s">
        <v>73</v>
      </c>
    </row>
    <row r="30" spans="1:30" s="1141" customFormat="1" ht="15" customHeight="1">
      <c r="A30" s="804"/>
      <c r="B30" s="803" t="s">
        <v>72</v>
      </c>
      <c r="C30" s="747">
        <v>21</v>
      </c>
      <c r="D30" s="746">
        <v>86</v>
      </c>
      <c r="E30" s="746" t="s">
        <v>432</v>
      </c>
      <c r="F30" s="746" t="s">
        <v>432</v>
      </c>
      <c r="G30" s="746" t="s">
        <v>432</v>
      </c>
      <c r="H30" s="746" t="s">
        <v>432</v>
      </c>
      <c r="I30" s="746" t="s">
        <v>432</v>
      </c>
      <c r="J30" s="746" t="s">
        <v>432</v>
      </c>
      <c r="K30" s="746">
        <v>2</v>
      </c>
      <c r="L30" s="746">
        <v>6</v>
      </c>
      <c r="M30" s="746" t="s">
        <v>432</v>
      </c>
      <c r="N30" s="746" t="s">
        <v>432</v>
      </c>
      <c r="O30" s="746">
        <v>1</v>
      </c>
      <c r="P30" s="746">
        <v>4</v>
      </c>
      <c r="Q30" s="746" t="s">
        <v>432</v>
      </c>
      <c r="R30" s="746" t="s">
        <v>432</v>
      </c>
      <c r="S30" s="746">
        <v>2</v>
      </c>
      <c r="T30" s="746">
        <v>3</v>
      </c>
      <c r="U30" s="746">
        <v>3</v>
      </c>
      <c r="V30" s="746">
        <v>10</v>
      </c>
      <c r="W30" s="746">
        <v>5</v>
      </c>
      <c r="X30" s="746">
        <v>16</v>
      </c>
      <c r="Y30" s="746">
        <v>7</v>
      </c>
      <c r="Z30" s="746">
        <v>46</v>
      </c>
      <c r="AA30" s="746">
        <v>1</v>
      </c>
      <c r="AB30" s="746">
        <v>1</v>
      </c>
      <c r="AC30" s="790"/>
      <c r="AD30" s="798" t="s">
        <v>72</v>
      </c>
    </row>
    <row r="31" spans="1:30" s="1141" customFormat="1" ht="15" customHeight="1">
      <c r="A31" s="804"/>
      <c r="B31" s="803" t="s">
        <v>71</v>
      </c>
      <c r="C31" s="747">
        <v>27</v>
      </c>
      <c r="D31" s="746">
        <v>208</v>
      </c>
      <c r="E31" s="746" t="s">
        <v>432</v>
      </c>
      <c r="F31" s="746" t="s">
        <v>432</v>
      </c>
      <c r="G31" s="746" t="s">
        <v>432</v>
      </c>
      <c r="H31" s="746" t="s">
        <v>432</v>
      </c>
      <c r="I31" s="746">
        <v>2</v>
      </c>
      <c r="J31" s="746">
        <v>9</v>
      </c>
      <c r="K31" s="746" t="s">
        <v>432</v>
      </c>
      <c r="L31" s="746" t="s">
        <v>432</v>
      </c>
      <c r="M31" s="746">
        <v>1</v>
      </c>
      <c r="N31" s="746">
        <v>1</v>
      </c>
      <c r="O31" s="746">
        <v>1</v>
      </c>
      <c r="P31" s="746">
        <v>1</v>
      </c>
      <c r="Q31" s="746" t="s">
        <v>432</v>
      </c>
      <c r="R31" s="746" t="s">
        <v>432</v>
      </c>
      <c r="S31" s="746">
        <v>3</v>
      </c>
      <c r="T31" s="746">
        <v>4</v>
      </c>
      <c r="U31" s="746">
        <v>9</v>
      </c>
      <c r="V31" s="746">
        <v>62</v>
      </c>
      <c r="W31" s="746">
        <v>2</v>
      </c>
      <c r="X31" s="746">
        <v>15</v>
      </c>
      <c r="Y31" s="746">
        <v>9</v>
      </c>
      <c r="Z31" s="746">
        <v>116</v>
      </c>
      <c r="AA31" s="746" t="s">
        <v>432</v>
      </c>
      <c r="AB31" s="746" t="s">
        <v>432</v>
      </c>
      <c r="AC31" s="798"/>
      <c r="AD31" s="798" t="s">
        <v>71</v>
      </c>
    </row>
    <row r="32" spans="1:30" s="1141" customFormat="1" ht="15" customHeight="1">
      <c r="A32" s="804"/>
      <c r="B32" s="803" t="s">
        <v>70</v>
      </c>
      <c r="C32" s="747">
        <v>57</v>
      </c>
      <c r="D32" s="746">
        <v>382</v>
      </c>
      <c r="E32" s="746" t="s">
        <v>432</v>
      </c>
      <c r="F32" s="746" t="s">
        <v>432</v>
      </c>
      <c r="G32" s="746" t="s">
        <v>432</v>
      </c>
      <c r="H32" s="746" t="s">
        <v>432</v>
      </c>
      <c r="I32" s="746" t="s">
        <v>432</v>
      </c>
      <c r="J32" s="746" t="s">
        <v>432</v>
      </c>
      <c r="K32" s="746" t="s">
        <v>432</v>
      </c>
      <c r="L32" s="746" t="s">
        <v>432</v>
      </c>
      <c r="M32" s="746" t="s">
        <v>432</v>
      </c>
      <c r="N32" s="746" t="s">
        <v>432</v>
      </c>
      <c r="O32" s="746">
        <v>5</v>
      </c>
      <c r="P32" s="746">
        <v>25</v>
      </c>
      <c r="Q32" s="746" t="s">
        <v>432</v>
      </c>
      <c r="R32" s="746" t="s">
        <v>432</v>
      </c>
      <c r="S32" s="746">
        <v>6</v>
      </c>
      <c r="T32" s="746">
        <v>31</v>
      </c>
      <c r="U32" s="746">
        <v>19</v>
      </c>
      <c r="V32" s="746">
        <v>216</v>
      </c>
      <c r="W32" s="746">
        <v>5</v>
      </c>
      <c r="X32" s="746">
        <v>22</v>
      </c>
      <c r="Y32" s="746">
        <v>22</v>
      </c>
      <c r="Z32" s="746">
        <v>88</v>
      </c>
      <c r="AA32" s="746" t="s">
        <v>432</v>
      </c>
      <c r="AB32" s="746" t="s">
        <v>432</v>
      </c>
      <c r="AC32" s="790"/>
      <c r="AD32" s="798" t="s">
        <v>70</v>
      </c>
    </row>
    <row r="33" spans="1:30" s="1141" customFormat="1" ht="15" customHeight="1">
      <c r="A33" s="804"/>
      <c r="B33" s="803"/>
      <c r="C33" s="747"/>
      <c r="D33" s="746"/>
      <c r="E33" s="746"/>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99"/>
      <c r="AD33" s="798"/>
    </row>
    <row r="34" spans="1:30" s="1143" customFormat="1" ht="15" customHeight="1">
      <c r="A34" s="3280" t="s">
        <v>69</v>
      </c>
      <c r="B34" s="3281"/>
      <c r="C34" s="747" t="s">
        <v>432</v>
      </c>
      <c r="D34" s="746" t="s">
        <v>432</v>
      </c>
      <c r="E34" s="746" t="s">
        <v>432</v>
      </c>
      <c r="F34" s="746" t="s">
        <v>432</v>
      </c>
      <c r="G34" s="746" t="s">
        <v>432</v>
      </c>
      <c r="H34" s="746" t="s">
        <v>432</v>
      </c>
      <c r="I34" s="746" t="s">
        <v>432</v>
      </c>
      <c r="J34" s="746" t="s">
        <v>432</v>
      </c>
      <c r="K34" s="746" t="s">
        <v>432</v>
      </c>
      <c r="L34" s="746" t="s">
        <v>432</v>
      </c>
      <c r="M34" s="746" t="s">
        <v>432</v>
      </c>
      <c r="N34" s="746" t="s">
        <v>432</v>
      </c>
      <c r="O34" s="746" t="s">
        <v>432</v>
      </c>
      <c r="P34" s="746" t="s">
        <v>432</v>
      </c>
      <c r="Q34" s="746" t="s">
        <v>432</v>
      </c>
      <c r="R34" s="746" t="s">
        <v>432</v>
      </c>
      <c r="S34" s="746" t="s">
        <v>432</v>
      </c>
      <c r="T34" s="746" t="s">
        <v>432</v>
      </c>
      <c r="U34" s="746" t="s">
        <v>432</v>
      </c>
      <c r="V34" s="746" t="s">
        <v>432</v>
      </c>
      <c r="W34" s="746" t="s">
        <v>432</v>
      </c>
      <c r="X34" s="746" t="s">
        <v>432</v>
      </c>
      <c r="Y34" s="746" t="s">
        <v>432</v>
      </c>
      <c r="Z34" s="746" t="s">
        <v>432</v>
      </c>
      <c r="AA34" s="746" t="s">
        <v>432</v>
      </c>
      <c r="AB34" s="746" t="s">
        <v>432</v>
      </c>
      <c r="AC34" s="3278" t="s">
        <v>69</v>
      </c>
      <c r="AD34" s="3278"/>
    </row>
    <row r="35" spans="1:30" s="1141" customFormat="1" ht="15" customHeight="1">
      <c r="A35" s="804"/>
      <c r="B35" s="803"/>
      <c r="C35" s="747"/>
      <c r="D35" s="746"/>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90"/>
      <c r="AD35" s="798"/>
    </row>
    <row r="36" spans="1:30" s="1141" customFormat="1" ht="15" customHeight="1">
      <c r="A36" s="3280" t="s">
        <v>1129</v>
      </c>
      <c r="B36" s="3281"/>
      <c r="C36" s="747">
        <v>230</v>
      </c>
      <c r="D36" s="746">
        <v>1642</v>
      </c>
      <c r="E36" s="746" t="s">
        <v>432</v>
      </c>
      <c r="F36" s="746" t="s">
        <v>432</v>
      </c>
      <c r="G36" s="746">
        <v>2</v>
      </c>
      <c r="H36" s="746">
        <v>11</v>
      </c>
      <c r="I36" s="746">
        <v>9</v>
      </c>
      <c r="J36" s="746">
        <v>57</v>
      </c>
      <c r="K36" s="746">
        <v>11</v>
      </c>
      <c r="L36" s="746">
        <v>73</v>
      </c>
      <c r="M36" s="746">
        <v>14</v>
      </c>
      <c r="N36" s="746">
        <v>54</v>
      </c>
      <c r="O36" s="746">
        <v>13</v>
      </c>
      <c r="P36" s="746">
        <v>65</v>
      </c>
      <c r="Q36" s="746">
        <v>1</v>
      </c>
      <c r="R36" s="746">
        <v>193</v>
      </c>
      <c r="S36" s="746">
        <v>26</v>
      </c>
      <c r="T36" s="746">
        <v>76</v>
      </c>
      <c r="U36" s="746">
        <v>61</v>
      </c>
      <c r="V36" s="746">
        <v>655</v>
      </c>
      <c r="W36" s="746">
        <v>18</v>
      </c>
      <c r="X36" s="746">
        <v>83</v>
      </c>
      <c r="Y36" s="746">
        <v>68</v>
      </c>
      <c r="Z36" s="746">
        <v>352</v>
      </c>
      <c r="AA36" s="746">
        <v>7</v>
      </c>
      <c r="AB36" s="746">
        <v>23</v>
      </c>
      <c r="AC36" s="3278" t="s">
        <v>1129</v>
      </c>
      <c r="AD36" s="3278"/>
    </row>
    <row r="37" spans="1:30" s="1141" customFormat="1" ht="15" customHeight="1">
      <c r="A37" s="804"/>
      <c r="B37" s="803" t="s">
        <v>68</v>
      </c>
      <c r="C37" s="747">
        <v>104</v>
      </c>
      <c r="D37" s="746">
        <v>1003</v>
      </c>
      <c r="E37" s="746" t="s">
        <v>432</v>
      </c>
      <c r="F37" s="746" t="s">
        <v>432</v>
      </c>
      <c r="G37" s="746" t="s">
        <v>432</v>
      </c>
      <c r="H37" s="746" t="s">
        <v>432</v>
      </c>
      <c r="I37" s="746">
        <v>3</v>
      </c>
      <c r="J37" s="746">
        <v>13</v>
      </c>
      <c r="K37" s="746">
        <v>4</v>
      </c>
      <c r="L37" s="746">
        <v>28</v>
      </c>
      <c r="M37" s="746">
        <v>4</v>
      </c>
      <c r="N37" s="746">
        <v>14</v>
      </c>
      <c r="O37" s="746">
        <v>1</v>
      </c>
      <c r="P37" s="746">
        <v>2</v>
      </c>
      <c r="Q37" s="746">
        <v>1</v>
      </c>
      <c r="R37" s="746">
        <v>193</v>
      </c>
      <c r="S37" s="746">
        <v>14</v>
      </c>
      <c r="T37" s="746">
        <v>49</v>
      </c>
      <c r="U37" s="746">
        <v>33</v>
      </c>
      <c r="V37" s="746">
        <v>456</v>
      </c>
      <c r="W37" s="746">
        <v>8</v>
      </c>
      <c r="X37" s="746">
        <v>45</v>
      </c>
      <c r="Y37" s="746">
        <v>36</v>
      </c>
      <c r="Z37" s="746">
        <v>203</v>
      </c>
      <c r="AA37" s="746" t="s">
        <v>432</v>
      </c>
      <c r="AB37" s="746" t="s">
        <v>432</v>
      </c>
      <c r="AC37" s="790"/>
      <c r="AD37" s="798" t="s">
        <v>68</v>
      </c>
    </row>
    <row r="38" spans="1:30" s="1141" customFormat="1" ht="15" customHeight="1">
      <c r="A38" s="804"/>
      <c r="B38" s="803" t="s">
        <v>67</v>
      </c>
      <c r="C38" s="747">
        <v>20</v>
      </c>
      <c r="D38" s="746">
        <v>128</v>
      </c>
      <c r="E38" s="746" t="s">
        <v>432</v>
      </c>
      <c r="F38" s="746" t="s">
        <v>432</v>
      </c>
      <c r="G38" s="746" t="s">
        <v>432</v>
      </c>
      <c r="H38" s="746" t="s">
        <v>432</v>
      </c>
      <c r="I38" s="746" t="s">
        <v>432</v>
      </c>
      <c r="J38" s="746" t="s">
        <v>432</v>
      </c>
      <c r="K38" s="746">
        <v>1</v>
      </c>
      <c r="L38" s="746">
        <v>5</v>
      </c>
      <c r="M38" s="746" t="s">
        <v>432</v>
      </c>
      <c r="N38" s="746" t="s">
        <v>432</v>
      </c>
      <c r="O38" s="746">
        <v>1</v>
      </c>
      <c r="P38" s="746">
        <v>4</v>
      </c>
      <c r="Q38" s="746" t="s">
        <v>432</v>
      </c>
      <c r="R38" s="746" t="s">
        <v>432</v>
      </c>
      <c r="S38" s="746">
        <v>4</v>
      </c>
      <c r="T38" s="746">
        <v>16</v>
      </c>
      <c r="U38" s="746">
        <v>4</v>
      </c>
      <c r="V38" s="746">
        <v>54</v>
      </c>
      <c r="W38" s="746">
        <v>2</v>
      </c>
      <c r="X38" s="746">
        <v>10</v>
      </c>
      <c r="Y38" s="746">
        <v>7</v>
      </c>
      <c r="Z38" s="746">
        <v>38</v>
      </c>
      <c r="AA38" s="746">
        <v>1</v>
      </c>
      <c r="AB38" s="746">
        <v>1</v>
      </c>
      <c r="AC38" s="790"/>
      <c r="AD38" s="798" t="s">
        <v>67</v>
      </c>
    </row>
    <row r="39" spans="1:30" s="1141" customFormat="1" ht="15" customHeight="1">
      <c r="A39" s="804"/>
      <c r="B39" s="803" t="s">
        <v>66</v>
      </c>
      <c r="C39" s="747">
        <v>43</v>
      </c>
      <c r="D39" s="746">
        <v>178</v>
      </c>
      <c r="E39" s="746" t="s">
        <v>432</v>
      </c>
      <c r="F39" s="746" t="s">
        <v>432</v>
      </c>
      <c r="G39" s="746">
        <v>1</v>
      </c>
      <c r="H39" s="746">
        <v>2</v>
      </c>
      <c r="I39" s="746">
        <v>1</v>
      </c>
      <c r="J39" s="746">
        <v>4</v>
      </c>
      <c r="K39" s="746">
        <v>1</v>
      </c>
      <c r="L39" s="746">
        <v>7</v>
      </c>
      <c r="M39" s="746">
        <v>1</v>
      </c>
      <c r="N39" s="746">
        <v>10</v>
      </c>
      <c r="O39" s="746">
        <v>3</v>
      </c>
      <c r="P39" s="746">
        <v>7</v>
      </c>
      <c r="Q39" s="746" t="s">
        <v>432</v>
      </c>
      <c r="R39" s="746" t="s">
        <v>432</v>
      </c>
      <c r="S39" s="746">
        <v>7</v>
      </c>
      <c r="T39" s="746">
        <v>8</v>
      </c>
      <c r="U39" s="746">
        <v>13</v>
      </c>
      <c r="V39" s="746">
        <v>75</v>
      </c>
      <c r="W39" s="746">
        <v>3</v>
      </c>
      <c r="X39" s="746">
        <v>4</v>
      </c>
      <c r="Y39" s="746">
        <v>10</v>
      </c>
      <c r="Z39" s="746">
        <v>44</v>
      </c>
      <c r="AA39" s="746">
        <v>3</v>
      </c>
      <c r="AB39" s="746">
        <v>17</v>
      </c>
      <c r="AC39" s="799"/>
      <c r="AD39" s="798" t="s">
        <v>66</v>
      </c>
    </row>
    <row r="40" spans="1:30" s="1143" customFormat="1" ht="15" customHeight="1">
      <c r="A40" s="804"/>
      <c r="B40" s="803" t="s">
        <v>65</v>
      </c>
      <c r="C40" s="747">
        <v>16</v>
      </c>
      <c r="D40" s="746">
        <v>85</v>
      </c>
      <c r="E40" s="746" t="s">
        <v>432</v>
      </c>
      <c r="F40" s="746" t="s">
        <v>432</v>
      </c>
      <c r="G40" s="746" t="s">
        <v>432</v>
      </c>
      <c r="H40" s="746" t="s">
        <v>432</v>
      </c>
      <c r="I40" s="746">
        <v>1</v>
      </c>
      <c r="J40" s="746">
        <v>10</v>
      </c>
      <c r="K40" s="746" t="s">
        <v>432</v>
      </c>
      <c r="L40" s="746" t="s">
        <v>432</v>
      </c>
      <c r="M40" s="746">
        <v>2</v>
      </c>
      <c r="N40" s="746">
        <v>8</v>
      </c>
      <c r="O40" s="746">
        <v>3</v>
      </c>
      <c r="P40" s="746">
        <v>15</v>
      </c>
      <c r="Q40" s="746" t="s">
        <v>432</v>
      </c>
      <c r="R40" s="746" t="s">
        <v>432</v>
      </c>
      <c r="S40" s="746" t="s">
        <v>432</v>
      </c>
      <c r="T40" s="746" t="s">
        <v>432</v>
      </c>
      <c r="U40" s="746">
        <v>5</v>
      </c>
      <c r="V40" s="746">
        <v>30</v>
      </c>
      <c r="W40" s="746">
        <v>1</v>
      </c>
      <c r="X40" s="746">
        <v>2</v>
      </c>
      <c r="Y40" s="746">
        <v>4</v>
      </c>
      <c r="Z40" s="746">
        <v>20</v>
      </c>
      <c r="AA40" s="746" t="s">
        <v>432</v>
      </c>
      <c r="AB40" s="746" t="s">
        <v>432</v>
      </c>
      <c r="AC40" s="749"/>
      <c r="AD40" s="798" t="s">
        <v>65</v>
      </c>
    </row>
    <row r="41" spans="1:30" s="1141" customFormat="1" ht="15" customHeight="1">
      <c r="A41" s="804"/>
      <c r="B41" s="803" t="s">
        <v>64</v>
      </c>
      <c r="C41" s="747">
        <v>17</v>
      </c>
      <c r="D41" s="746">
        <v>65</v>
      </c>
      <c r="E41" s="746" t="s">
        <v>432</v>
      </c>
      <c r="F41" s="746" t="s">
        <v>432</v>
      </c>
      <c r="G41" s="746" t="s">
        <v>432</v>
      </c>
      <c r="H41" s="746" t="s">
        <v>432</v>
      </c>
      <c r="I41" s="746">
        <v>3</v>
      </c>
      <c r="J41" s="746">
        <v>9</v>
      </c>
      <c r="K41" s="746" t="s">
        <v>432</v>
      </c>
      <c r="L41" s="746" t="s">
        <v>432</v>
      </c>
      <c r="M41" s="746">
        <v>1</v>
      </c>
      <c r="N41" s="746">
        <v>3</v>
      </c>
      <c r="O41" s="746">
        <v>2</v>
      </c>
      <c r="P41" s="746">
        <v>4</v>
      </c>
      <c r="Q41" s="746" t="s">
        <v>432</v>
      </c>
      <c r="R41" s="746" t="s">
        <v>432</v>
      </c>
      <c r="S41" s="746">
        <v>1</v>
      </c>
      <c r="T41" s="746">
        <v>3</v>
      </c>
      <c r="U41" s="746">
        <v>3</v>
      </c>
      <c r="V41" s="746">
        <v>34</v>
      </c>
      <c r="W41" s="746">
        <v>1</v>
      </c>
      <c r="X41" s="746">
        <v>2</v>
      </c>
      <c r="Y41" s="746">
        <v>4</v>
      </c>
      <c r="Z41" s="746">
        <v>7</v>
      </c>
      <c r="AA41" s="746">
        <v>2</v>
      </c>
      <c r="AB41" s="746">
        <v>3</v>
      </c>
      <c r="AC41" s="798"/>
      <c r="AD41" s="798" t="s">
        <v>64</v>
      </c>
    </row>
    <row r="42" spans="1:30" s="1141" customFormat="1" ht="15" customHeight="1">
      <c r="A42" s="804"/>
      <c r="B42" s="803" t="s">
        <v>63</v>
      </c>
      <c r="C42" s="747">
        <v>10</v>
      </c>
      <c r="D42" s="746">
        <v>48</v>
      </c>
      <c r="E42" s="746" t="s">
        <v>432</v>
      </c>
      <c r="F42" s="746" t="s">
        <v>432</v>
      </c>
      <c r="G42" s="746">
        <v>1</v>
      </c>
      <c r="H42" s="746">
        <v>9</v>
      </c>
      <c r="I42" s="746" t="s">
        <v>432</v>
      </c>
      <c r="J42" s="746" t="s">
        <v>432</v>
      </c>
      <c r="K42" s="746">
        <v>1</v>
      </c>
      <c r="L42" s="746">
        <v>5</v>
      </c>
      <c r="M42" s="746">
        <v>2</v>
      </c>
      <c r="N42" s="746">
        <v>3</v>
      </c>
      <c r="O42" s="746">
        <v>2</v>
      </c>
      <c r="P42" s="746">
        <v>24</v>
      </c>
      <c r="Q42" s="746" t="s">
        <v>432</v>
      </c>
      <c r="R42" s="746" t="s">
        <v>432</v>
      </c>
      <c r="S42" s="746" t="s">
        <v>432</v>
      </c>
      <c r="T42" s="746" t="s">
        <v>432</v>
      </c>
      <c r="U42" s="746">
        <v>2</v>
      </c>
      <c r="V42" s="746">
        <v>4</v>
      </c>
      <c r="W42" s="746" t="s">
        <v>432</v>
      </c>
      <c r="X42" s="746" t="s">
        <v>432</v>
      </c>
      <c r="Y42" s="746">
        <v>1</v>
      </c>
      <c r="Z42" s="746">
        <v>1</v>
      </c>
      <c r="AA42" s="746">
        <v>1</v>
      </c>
      <c r="AB42" s="746">
        <v>2</v>
      </c>
      <c r="AC42" s="790"/>
      <c r="AD42" s="798" t="s">
        <v>63</v>
      </c>
    </row>
    <row r="43" spans="1:30" s="1141" customFormat="1" ht="15" customHeight="1">
      <c r="A43" s="804"/>
      <c r="B43" s="803" t="s">
        <v>62</v>
      </c>
      <c r="C43" s="747">
        <v>12</v>
      </c>
      <c r="D43" s="746">
        <v>91</v>
      </c>
      <c r="E43" s="746" t="s">
        <v>432</v>
      </c>
      <c r="F43" s="746" t="s">
        <v>432</v>
      </c>
      <c r="G43" s="746" t="s">
        <v>432</v>
      </c>
      <c r="H43" s="746" t="s">
        <v>432</v>
      </c>
      <c r="I43" s="746">
        <v>1</v>
      </c>
      <c r="J43" s="746">
        <v>21</v>
      </c>
      <c r="K43" s="746">
        <v>4</v>
      </c>
      <c r="L43" s="746">
        <v>28</v>
      </c>
      <c r="M43" s="746">
        <v>2</v>
      </c>
      <c r="N43" s="746">
        <v>12</v>
      </c>
      <c r="O43" s="746">
        <v>1</v>
      </c>
      <c r="P43" s="746">
        <v>9</v>
      </c>
      <c r="Q43" s="746" t="s">
        <v>432</v>
      </c>
      <c r="R43" s="746" t="s">
        <v>432</v>
      </c>
      <c r="S43" s="746" t="s">
        <v>432</v>
      </c>
      <c r="T43" s="746" t="s">
        <v>432</v>
      </c>
      <c r="U43" s="746" t="s">
        <v>432</v>
      </c>
      <c r="V43" s="746" t="s">
        <v>432</v>
      </c>
      <c r="W43" s="746" t="s">
        <v>432</v>
      </c>
      <c r="X43" s="746" t="s">
        <v>432</v>
      </c>
      <c r="Y43" s="746">
        <v>4</v>
      </c>
      <c r="Z43" s="746">
        <v>21</v>
      </c>
      <c r="AA43" s="746" t="s">
        <v>432</v>
      </c>
      <c r="AB43" s="746" t="s">
        <v>432</v>
      </c>
      <c r="AC43" s="799"/>
      <c r="AD43" s="798" t="s">
        <v>62</v>
      </c>
    </row>
    <row r="44" spans="1:30" s="1143" customFormat="1" ht="15" customHeight="1">
      <c r="A44" s="804"/>
      <c r="B44" s="803" t="s">
        <v>61</v>
      </c>
      <c r="C44" s="747">
        <v>8</v>
      </c>
      <c r="D44" s="746">
        <v>44</v>
      </c>
      <c r="E44" s="746" t="s">
        <v>432</v>
      </c>
      <c r="F44" s="746" t="s">
        <v>432</v>
      </c>
      <c r="G44" s="746" t="s">
        <v>432</v>
      </c>
      <c r="H44" s="746" t="s">
        <v>432</v>
      </c>
      <c r="I44" s="746" t="s">
        <v>432</v>
      </c>
      <c r="J44" s="746" t="s">
        <v>432</v>
      </c>
      <c r="K44" s="746" t="s">
        <v>432</v>
      </c>
      <c r="L44" s="746" t="s">
        <v>432</v>
      </c>
      <c r="M44" s="746">
        <v>2</v>
      </c>
      <c r="N44" s="746">
        <v>4</v>
      </c>
      <c r="O44" s="746" t="s">
        <v>432</v>
      </c>
      <c r="P44" s="746" t="s">
        <v>432</v>
      </c>
      <c r="Q44" s="746" t="s">
        <v>432</v>
      </c>
      <c r="R44" s="746" t="s">
        <v>432</v>
      </c>
      <c r="S44" s="746" t="s">
        <v>432</v>
      </c>
      <c r="T44" s="746" t="s">
        <v>432</v>
      </c>
      <c r="U44" s="746">
        <v>1</v>
      </c>
      <c r="V44" s="746">
        <v>2</v>
      </c>
      <c r="W44" s="746">
        <v>3</v>
      </c>
      <c r="X44" s="746">
        <v>20</v>
      </c>
      <c r="Y44" s="746">
        <v>2</v>
      </c>
      <c r="Z44" s="746">
        <v>18</v>
      </c>
      <c r="AA44" s="746" t="s">
        <v>432</v>
      </c>
      <c r="AB44" s="746" t="s">
        <v>432</v>
      </c>
      <c r="AC44" s="749"/>
      <c r="AD44" s="798" t="s">
        <v>61</v>
      </c>
    </row>
    <row r="45" spans="1:30" s="1141" customFormat="1" ht="15" customHeight="1">
      <c r="A45" s="804"/>
      <c r="B45" s="803"/>
      <c r="C45" s="747"/>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90"/>
      <c r="AD45" s="798"/>
    </row>
    <row r="46" spans="1:30" s="1141" customFormat="1" ht="15" customHeight="1">
      <c r="A46" s="3280" t="s">
        <v>1128</v>
      </c>
      <c r="B46" s="3281"/>
      <c r="C46" s="747">
        <v>82</v>
      </c>
      <c r="D46" s="746">
        <v>755</v>
      </c>
      <c r="E46" s="746" t="s">
        <v>432</v>
      </c>
      <c r="F46" s="746" t="s">
        <v>432</v>
      </c>
      <c r="G46" s="746">
        <v>5</v>
      </c>
      <c r="H46" s="746">
        <v>14</v>
      </c>
      <c r="I46" s="746">
        <v>5</v>
      </c>
      <c r="J46" s="746">
        <v>16</v>
      </c>
      <c r="K46" s="746">
        <v>9</v>
      </c>
      <c r="L46" s="746">
        <v>79</v>
      </c>
      <c r="M46" s="746">
        <v>9</v>
      </c>
      <c r="N46" s="746">
        <v>49</v>
      </c>
      <c r="O46" s="746">
        <v>4</v>
      </c>
      <c r="P46" s="746">
        <v>34</v>
      </c>
      <c r="Q46" s="746" t="s">
        <v>432</v>
      </c>
      <c r="R46" s="746" t="s">
        <v>432</v>
      </c>
      <c r="S46" s="746">
        <v>2</v>
      </c>
      <c r="T46" s="746">
        <v>11</v>
      </c>
      <c r="U46" s="746">
        <v>18</v>
      </c>
      <c r="V46" s="746">
        <v>346</v>
      </c>
      <c r="W46" s="746">
        <v>7</v>
      </c>
      <c r="X46" s="746">
        <v>47</v>
      </c>
      <c r="Y46" s="746">
        <v>22</v>
      </c>
      <c r="Z46" s="746">
        <v>151</v>
      </c>
      <c r="AA46" s="746">
        <v>1</v>
      </c>
      <c r="AB46" s="746">
        <v>8</v>
      </c>
      <c r="AC46" s="3278" t="s">
        <v>1128</v>
      </c>
      <c r="AD46" s="3278"/>
    </row>
    <row r="47" spans="1:30" s="1141" customFormat="1" ht="15" customHeight="1">
      <c r="A47" s="804"/>
      <c r="B47" s="803" t="s">
        <v>60</v>
      </c>
      <c r="C47" s="747">
        <v>14</v>
      </c>
      <c r="D47" s="746">
        <v>115</v>
      </c>
      <c r="E47" s="746" t="s">
        <v>432</v>
      </c>
      <c r="F47" s="746" t="s">
        <v>432</v>
      </c>
      <c r="G47" s="746" t="s">
        <v>432</v>
      </c>
      <c r="H47" s="746" t="s">
        <v>432</v>
      </c>
      <c r="I47" s="746" t="s">
        <v>432</v>
      </c>
      <c r="J47" s="746" t="s">
        <v>432</v>
      </c>
      <c r="K47" s="746" t="s">
        <v>432</v>
      </c>
      <c r="L47" s="746" t="s">
        <v>432</v>
      </c>
      <c r="M47" s="746" t="s">
        <v>432</v>
      </c>
      <c r="N47" s="746" t="s">
        <v>432</v>
      </c>
      <c r="O47" s="746">
        <v>1</v>
      </c>
      <c r="P47" s="746">
        <v>16</v>
      </c>
      <c r="Q47" s="746" t="s">
        <v>432</v>
      </c>
      <c r="R47" s="746" t="s">
        <v>432</v>
      </c>
      <c r="S47" s="746">
        <v>1</v>
      </c>
      <c r="T47" s="746">
        <v>4</v>
      </c>
      <c r="U47" s="746">
        <v>2</v>
      </c>
      <c r="V47" s="746">
        <v>22</v>
      </c>
      <c r="W47" s="746">
        <v>3</v>
      </c>
      <c r="X47" s="746">
        <v>21</v>
      </c>
      <c r="Y47" s="746">
        <v>7</v>
      </c>
      <c r="Z47" s="746">
        <v>52</v>
      </c>
      <c r="AA47" s="746" t="s">
        <v>432</v>
      </c>
      <c r="AB47" s="746" t="s">
        <v>432</v>
      </c>
      <c r="AC47" s="790"/>
      <c r="AD47" s="798" t="s">
        <v>60</v>
      </c>
    </row>
    <row r="48" spans="1:30" s="1141" customFormat="1" ht="15" customHeight="1">
      <c r="A48" s="804"/>
      <c r="B48" s="803" t="s">
        <v>59</v>
      </c>
      <c r="C48" s="747">
        <v>17</v>
      </c>
      <c r="D48" s="746">
        <v>294</v>
      </c>
      <c r="E48" s="746" t="s">
        <v>432</v>
      </c>
      <c r="F48" s="746" t="s">
        <v>432</v>
      </c>
      <c r="G48" s="746">
        <v>2</v>
      </c>
      <c r="H48" s="746">
        <v>3</v>
      </c>
      <c r="I48" s="746">
        <v>3</v>
      </c>
      <c r="J48" s="746">
        <v>11</v>
      </c>
      <c r="K48" s="746">
        <v>1</v>
      </c>
      <c r="L48" s="746">
        <v>1</v>
      </c>
      <c r="M48" s="746">
        <v>1</v>
      </c>
      <c r="N48" s="746">
        <v>8</v>
      </c>
      <c r="O48" s="746">
        <v>2</v>
      </c>
      <c r="P48" s="746">
        <v>16</v>
      </c>
      <c r="Q48" s="746" t="s">
        <v>432</v>
      </c>
      <c r="R48" s="746" t="s">
        <v>432</v>
      </c>
      <c r="S48" s="746" t="s">
        <v>432</v>
      </c>
      <c r="T48" s="746" t="s">
        <v>432</v>
      </c>
      <c r="U48" s="746">
        <v>5</v>
      </c>
      <c r="V48" s="746">
        <v>241</v>
      </c>
      <c r="W48" s="746" t="s">
        <v>432</v>
      </c>
      <c r="X48" s="746" t="s">
        <v>432</v>
      </c>
      <c r="Y48" s="746">
        <v>3</v>
      </c>
      <c r="Z48" s="746">
        <v>14</v>
      </c>
      <c r="AA48" s="746" t="s">
        <v>432</v>
      </c>
      <c r="AB48" s="746" t="s">
        <v>432</v>
      </c>
      <c r="AC48" s="798"/>
      <c r="AD48" s="798" t="s">
        <v>59</v>
      </c>
    </row>
    <row r="49" spans="1:30" s="1141" customFormat="1" ht="15" customHeight="1">
      <c r="A49" s="804"/>
      <c r="B49" s="803" t="s">
        <v>58</v>
      </c>
      <c r="C49" s="747">
        <v>19</v>
      </c>
      <c r="D49" s="746">
        <v>153</v>
      </c>
      <c r="E49" s="746" t="s">
        <v>432</v>
      </c>
      <c r="F49" s="746" t="s">
        <v>432</v>
      </c>
      <c r="G49" s="746">
        <v>1</v>
      </c>
      <c r="H49" s="746">
        <v>1</v>
      </c>
      <c r="I49" s="746" t="s">
        <v>432</v>
      </c>
      <c r="J49" s="746" t="s">
        <v>432</v>
      </c>
      <c r="K49" s="746">
        <v>4</v>
      </c>
      <c r="L49" s="746">
        <v>61</v>
      </c>
      <c r="M49" s="746">
        <v>1</v>
      </c>
      <c r="N49" s="746">
        <v>2</v>
      </c>
      <c r="O49" s="746">
        <v>1</v>
      </c>
      <c r="P49" s="746">
        <v>2</v>
      </c>
      <c r="Q49" s="746" t="s">
        <v>432</v>
      </c>
      <c r="R49" s="746" t="s">
        <v>432</v>
      </c>
      <c r="S49" s="746" t="s">
        <v>432</v>
      </c>
      <c r="T49" s="746" t="s">
        <v>432</v>
      </c>
      <c r="U49" s="746">
        <v>5</v>
      </c>
      <c r="V49" s="746">
        <v>40</v>
      </c>
      <c r="W49" s="746">
        <v>2</v>
      </c>
      <c r="X49" s="746">
        <v>22</v>
      </c>
      <c r="Y49" s="746">
        <v>5</v>
      </c>
      <c r="Z49" s="746">
        <v>25</v>
      </c>
      <c r="AA49" s="746" t="s">
        <v>432</v>
      </c>
      <c r="AB49" s="746" t="s">
        <v>432</v>
      </c>
      <c r="AC49" s="790"/>
      <c r="AD49" s="798" t="s">
        <v>58</v>
      </c>
    </row>
    <row r="50" spans="1:30" s="1141" customFormat="1" ht="15" customHeight="1">
      <c r="A50" s="804"/>
      <c r="B50" s="803" t="s">
        <v>57</v>
      </c>
      <c r="C50" s="747">
        <v>17</v>
      </c>
      <c r="D50" s="746">
        <v>117</v>
      </c>
      <c r="E50" s="746" t="s">
        <v>432</v>
      </c>
      <c r="F50" s="746" t="s">
        <v>432</v>
      </c>
      <c r="G50" s="746">
        <v>1</v>
      </c>
      <c r="H50" s="746">
        <v>7</v>
      </c>
      <c r="I50" s="746">
        <v>2</v>
      </c>
      <c r="J50" s="746">
        <v>5</v>
      </c>
      <c r="K50" s="746">
        <v>3</v>
      </c>
      <c r="L50" s="746">
        <v>15</v>
      </c>
      <c r="M50" s="746">
        <v>3</v>
      </c>
      <c r="N50" s="746">
        <v>18</v>
      </c>
      <c r="O50" s="746" t="s">
        <v>432</v>
      </c>
      <c r="P50" s="746" t="s">
        <v>432</v>
      </c>
      <c r="Q50" s="746" t="s">
        <v>432</v>
      </c>
      <c r="R50" s="746" t="s">
        <v>432</v>
      </c>
      <c r="S50" s="746" t="s">
        <v>432</v>
      </c>
      <c r="T50" s="746" t="s">
        <v>432</v>
      </c>
      <c r="U50" s="746">
        <v>4</v>
      </c>
      <c r="V50" s="746">
        <v>27</v>
      </c>
      <c r="W50" s="746">
        <v>1</v>
      </c>
      <c r="X50" s="746">
        <v>2</v>
      </c>
      <c r="Y50" s="746">
        <v>3</v>
      </c>
      <c r="Z50" s="746">
        <v>43</v>
      </c>
      <c r="AA50" s="746" t="s">
        <v>432</v>
      </c>
      <c r="AB50" s="746" t="s">
        <v>432</v>
      </c>
      <c r="AC50" s="790"/>
      <c r="AD50" s="798" t="s">
        <v>57</v>
      </c>
    </row>
    <row r="51" spans="1:30" s="1141" customFormat="1" ht="15" customHeight="1">
      <c r="A51" s="804"/>
      <c r="B51" s="803" t="s">
        <v>56</v>
      </c>
      <c r="C51" s="747">
        <v>15</v>
      </c>
      <c r="D51" s="746">
        <v>76</v>
      </c>
      <c r="E51" s="746" t="s">
        <v>432</v>
      </c>
      <c r="F51" s="746" t="s">
        <v>432</v>
      </c>
      <c r="G51" s="746">
        <v>1</v>
      </c>
      <c r="H51" s="746">
        <v>3</v>
      </c>
      <c r="I51" s="746" t="s">
        <v>432</v>
      </c>
      <c r="J51" s="746" t="s">
        <v>432</v>
      </c>
      <c r="K51" s="746">
        <v>1</v>
      </c>
      <c r="L51" s="746">
        <v>2</v>
      </c>
      <c r="M51" s="746">
        <v>4</v>
      </c>
      <c r="N51" s="746">
        <v>21</v>
      </c>
      <c r="O51" s="746" t="s">
        <v>432</v>
      </c>
      <c r="P51" s="746" t="s">
        <v>432</v>
      </c>
      <c r="Q51" s="746" t="s">
        <v>432</v>
      </c>
      <c r="R51" s="746" t="s">
        <v>432</v>
      </c>
      <c r="S51" s="746">
        <v>1</v>
      </c>
      <c r="T51" s="746">
        <v>7</v>
      </c>
      <c r="U51" s="746">
        <v>2</v>
      </c>
      <c r="V51" s="746">
        <v>16</v>
      </c>
      <c r="W51" s="746">
        <v>1</v>
      </c>
      <c r="X51" s="746">
        <v>2</v>
      </c>
      <c r="Y51" s="746">
        <v>4</v>
      </c>
      <c r="Z51" s="746">
        <v>17</v>
      </c>
      <c r="AA51" s="746">
        <v>1</v>
      </c>
      <c r="AB51" s="746">
        <v>8</v>
      </c>
      <c r="AC51" s="790"/>
      <c r="AD51" s="798" t="s">
        <v>56</v>
      </c>
    </row>
    <row r="52" spans="1:30" s="1141" customFormat="1" ht="15" customHeight="1">
      <c r="A52" s="804"/>
      <c r="B52" s="803"/>
      <c r="C52" s="747"/>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90"/>
      <c r="AD52" s="798"/>
    </row>
    <row r="53" spans="1:30" s="1141" customFormat="1" ht="15" customHeight="1">
      <c r="A53" s="3280" t="s">
        <v>55</v>
      </c>
      <c r="B53" s="3281"/>
      <c r="C53" s="747">
        <v>1</v>
      </c>
      <c r="D53" s="746">
        <v>7</v>
      </c>
      <c r="E53" s="746" t="s">
        <v>432</v>
      </c>
      <c r="F53" s="746" t="s">
        <v>432</v>
      </c>
      <c r="G53" s="746" t="s">
        <v>432</v>
      </c>
      <c r="H53" s="746" t="s">
        <v>432</v>
      </c>
      <c r="I53" s="746" t="s">
        <v>432</v>
      </c>
      <c r="J53" s="746" t="s">
        <v>432</v>
      </c>
      <c r="K53" s="746" t="s">
        <v>432</v>
      </c>
      <c r="L53" s="746" t="s">
        <v>432</v>
      </c>
      <c r="M53" s="746" t="s">
        <v>432</v>
      </c>
      <c r="N53" s="746" t="s">
        <v>432</v>
      </c>
      <c r="O53" s="746" t="s">
        <v>432</v>
      </c>
      <c r="P53" s="746" t="s">
        <v>432</v>
      </c>
      <c r="Q53" s="746" t="s">
        <v>432</v>
      </c>
      <c r="R53" s="746" t="s">
        <v>432</v>
      </c>
      <c r="S53" s="746" t="s">
        <v>432</v>
      </c>
      <c r="T53" s="746" t="s">
        <v>432</v>
      </c>
      <c r="U53" s="746">
        <v>1</v>
      </c>
      <c r="V53" s="746">
        <v>7</v>
      </c>
      <c r="W53" s="746" t="s">
        <v>432</v>
      </c>
      <c r="X53" s="746" t="s">
        <v>432</v>
      </c>
      <c r="Y53" s="746" t="s">
        <v>432</v>
      </c>
      <c r="Z53" s="746" t="s">
        <v>432</v>
      </c>
      <c r="AA53" s="746" t="s">
        <v>432</v>
      </c>
      <c r="AB53" s="746" t="s">
        <v>432</v>
      </c>
      <c r="AC53" s="3278" t="s">
        <v>55</v>
      </c>
      <c r="AD53" s="3278"/>
    </row>
    <row r="54" spans="1:30" s="1143" customFormat="1" ht="15" customHeight="1">
      <c r="A54" s="804"/>
      <c r="B54" s="803"/>
      <c r="C54" s="747"/>
      <c r="D54" s="746"/>
      <c r="E54" s="746"/>
      <c r="F54" s="746"/>
      <c r="G54" s="746"/>
      <c r="H54" s="746"/>
      <c r="I54" s="746"/>
      <c r="J54" s="746"/>
      <c r="K54" s="746"/>
      <c r="L54" s="746"/>
      <c r="M54" s="746"/>
      <c r="N54" s="746"/>
      <c r="O54" s="746"/>
      <c r="P54" s="746"/>
      <c r="Q54" s="746"/>
      <c r="R54" s="746"/>
      <c r="S54" s="746"/>
      <c r="T54" s="746"/>
      <c r="U54" s="746"/>
      <c r="V54" s="746"/>
      <c r="W54" s="746"/>
      <c r="X54" s="746"/>
      <c r="Y54" s="746"/>
      <c r="Z54" s="746"/>
      <c r="AA54" s="746"/>
      <c r="AB54" s="746"/>
      <c r="AC54" s="749"/>
      <c r="AD54" s="798"/>
    </row>
    <row r="55" spans="1:30" s="1141" customFormat="1" ht="15" customHeight="1">
      <c r="A55" s="3280" t="s">
        <v>1127</v>
      </c>
      <c r="B55" s="3281"/>
      <c r="C55" s="747">
        <v>46</v>
      </c>
      <c r="D55" s="746">
        <v>202</v>
      </c>
      <c r="E55" s="746" t="s">
        <v>432</v>
      </c>
      <c r="F55" s="746" t="s">
        <v>432</v>
      </c>
      <c r="G55" s="746">
        <v>1</v>
      </c>
      <c r="H55" s="746">
        <v>2</v>
      </c>
      <c r="I55" s="746">
        <v>3</v>
      </c>
      <c r="J55" s="746">
        <v>16</v>
      </c>
      <c r="K55" s="746">
        <v>6</v>
      </c>
      <c r="L55" s="746">
        <v>19</v>
      </c>
      <c r="M55" s="746">
        <v>3</v>
      </c>
      <c r="N55" s="746">
        <v>15</v>
      </c>
      <c r="O55" s="746">
        <v>4</v>
      </c>
      <c r="P55" s="746">
        <v>37</v>
      </c>
      <c r="Q55" s="746" t="s">
        <v>432</v>
      </c>
      <c r="R55" s="746" t="s">
        <v>432</v>
      </c>
      <c r="S55" s="746">
        <v>1</v>
      </c>
      <c r="T55" s="746">
        <v>7</v>
      </c>
      <c r="U55" s="746">
        <v>9</v>
      </c>
      <c r="V55" s="746">
        <v>49</v>
      </c>
      <c r="W55" s="746">
        <v>7</v>
      </c>
      <c r="X55" s="746">
        <v>15</v>
      </c>
      <c r="Y55" s="746">
        <v>11</v>
      </c>
      <c r="Z55" s="746">
        <v>41</v>
      </c>
      <c r="AA55" s="746">
        <v>1</v>
      </c>
      <c r="AB55" s="746">
        <v>1</v>
      </c>
      <c r="AC55" s="3278" t="s">
        <v>1127</v>
      </c>
      <c r="AD55" s="3278"/>
    </row>
    <row r="56" spans="1:30" s="1141" customFormat="1" ht="15" customHeight="1">
      <c r="A56" s="804"/>
      <c r="B56" s="803" t="s">
        <v>54</v>
      </c>
      <c r="C56" s="747">
        <v>12</v>
      </c>
      <c r="D56" s="746">
        <v>42</v>
      </c>
      <c r="E56" s="746" t="s">
        <v>432</v>
      </c>
      <c r="F56" s="746" t="s">
        <v>432</v>
      </c>
      <c r="G56" s="746" t="s">
        <v>432</v>
      </c>
      <c r="H56" s="746" t="s">
        <v>432</v>
      </c>
      <c r="I56" s="746">
        <v>1</v>
      </c>
      <c r="J56" s="746">
        <v>2</v>
      </c>
      <c r="K56" s="746">
        <v>1</v>
      </c>
      <c r="L56" s="746">
        <v>2</v>
      </c>
      <c r="M56" s="746" t="s">
        <v>432</v>
      </c>
      <c r="N56" s="746" t="s">
        <v>432</v>
      </c>
      <c r="O56" s="746" t="s">
        <v>432</v>
      </c>
      <c r="P56" s="746" t="s">
        <v>432</v>
      </c>
      <c r="Q56" s="746" t="s">
        <v>432</v>
      </c>
      <c r="R56" s="746" t="s">
        <v>432</v>
      </c>
      <c r="S56" s="746" t="s">
        <v>432</v>
      </c>
      <c r="T56" s="746" t="s">
        <v>432</v>
      </c>
      <c r="U56" s="746">
        <v>2</v>
      </c>
      <c r="V56" s="746">
        <v>22</v>
      </c>
      <c r="W56" s="746">
        <v>5</v>
      </c>
      <c r="X56" s="746">
        <v>12</v>
      </c>
      <c r="Y56" s="746">
        <v>2</v>
      </c>
      <c r="Z56" s="746">
        <v>3</v>
      </c>
      <c r="AA56" s="746">
        <v>1</v>
      </c>
      <c r="AB56" s="746">
        <v>1</v>
      </c>
      <c r="AC56" s="790"/>
      <c r="AD56" s="798" t="s">
        <v>54</v>
      </c>
    </row>
    <row r="57" spans="1:30" s="1141" customFormat="1" ht="15" customHeight="1">
      <c r="A57" s="804"/>
      <c r="B57" s="803" t="s">
        <v>53</v>
      </c>
      <c r="C57" s="747">
        <v>8</v>
      </c>
      <c r="D57" s="746">
        <v>40</v>
      </c>
      <c r="E57" s="746" t="s">
        <v>432</v>
      </c>
      <c r="F57" s="746" t="s">
        <v>432</v>
      </c>
      <c r="G57" s="746" t="s">
        <v>432</v>
      </c>
      <c r="H57" s="746" t="s">
        <v>432</v>
      </c>
      <c r="I57" s="746" t="s">
        <v>432</v>
      </c>
      <c r="J57" s="746" t="s">
        <v>432</v>
      </c>
      <c r="K57" s="746">
        <v>1</v>
      </c>
      <c r="L57" s="746">
        <v>2</v>
      </c>
      <c r="M57" s="746">
        <v>2</v>
      </c>
      <c r="N57" s="746">
        <v>14</v>
      </c>
      <c r="O57" s="746" t="s">
        <v>432</v>
      </c>
      <c r="P57" s="746" t="s">
        <v>432</v>
      </c>
      <c r="Q57" s="746" t="s">
        <v>432</v>
      </c>
      <c r="R57" s="746" t="s">
        <v>432</v>
      </c>
      <c r="S57" s="746" t="s">
        <v>432</v>
      </c>
      <c r="T57" s="746" t="s">
        <v>432</v>
      </c>
      <c r="U57" s="746">
        <v>2</v>
      </c>
      <c r="V57" s="746">
        <v>15</v>
      </c>
      <c r="W57" s="746">
        <v>1</v>
      </c>
      <c r="X57" s="746">
        <v>1</v>
      </c>
      <c r="Y57" s="746">
        <v>2</v>
      </c>
      <c r="Z57" s="746">
        <v>8</v>
      </c>
      <c r="AA57" s="746" t="s">
        <v>432</v>
      </c>
      <c r="AB57" s="746" t="s">
        <v>432</v>
      </c>
      <c r="AC57" s="790"/>
      <c r="AD57" s="798" t="s">
        <v>53</v>
      </c>
    </row>
    <row r="58" spans="1:30" s="1141" customFormat="1" ht="15" customHeight="1">
      <c r="A58" s="804"/>
      <c r="B58" s="803" t="s">
        <v>52</v>
      </c>
      <c r="C58" s="747">
        <v>12</v>
      </c>
      <c r="D58" s="746">
        <v>58</v>
      </c>
      <c r="E58" s="746" t="s">
        <v>432</v>
      </c>
      <c r="F58" s="746" t="s">
        <v>432</v>
      </c>
      <c r="G58" s="746" t="s">
        <v>432</v>
      </c>
      <c r="H58" s="746" t="s">
        <v>432</v>
      </c>
      <c r="I58" s="746">
        <v>2</v>
      </c>
      <c r="J58" s="746">
        <v>14</v>
      </c>
      <c r="K58" s="746">
        <v>1</v>
      </c>
      <c r="L58" s="746">
        <v>2</v>
      </c>
      <c r="M58" s="746" t="s">
        <v>432</v>
      </c>
      <c r="N58" s="746" t="s">
        <v>432</v>
      </c>
      <c r="O58" s="746">
        <v>2</v>
      </c>
      <c r="P58" s="746">
        <v>10</v>
      </c>
      <c r="Q58" s="746" t="s">
        <v>432</v>
      </c>
      <c r="R58" s="746" t="s">
        <v>432</v>
      </c>
      <c r="S58" s="746" t="s">
        <v>432</v>
      </c>
      <c r="T58" s="746" t="s">
        <v>432</v>
      </c>
      <c r="U58" s="746">
        <v>2</v>
      </c>
      <c r="V58" s="746">
        <v>7</v>
      </c>
      <c r="W58" s="746" t="s">
        <v>432</v>
      </c>
      <c r="X58" s="746" t="s">
        <v>432</v>
      </c>
      <c r="Y58" s="746">
        <v>5</v>
      </c>
      <c r="Z58" s="746">
        <v>25</v>
      </c>
      <c r="AA58" s="746" t="s">
        <v>432</v>
      </c>
      <c r="AB58" s="746" t="s">
        <v>432</v>
      </c>
      <c r="AC58" s="799"/>
      <c r="AD58" s="798" t="s">
        <v>52</v>
      </c>
    </row>
    <row r="59" spans="1:30" s="1143" customFormat="1" ht="15" customHeight="1">
      <c r="A59" s="804"/>
      <c r="B59" s="803" t="s">
        <v>51</v>
      </c>
      <c r="C59" s="747">
        <v>2</v>
      </c>
      <c r="D59" s="746">
        <v>8</v>
      </c>
      <c r="E59" s="746" t="s">
        <v>432</v>
      </c>
      <c r="F59" s="746" t="s">
        <v>432</v>
      </c>
      <c r="G59" s="746" t="s">
        <v>432</v>
      </c>
      <c r="H59" s="746" t="s">
        <v>432</v>
      </c>
      <c r="I59" s="746" t="s">
        <v>432</v>
      </c>
      <c r="J59" s="746" t="s">
        <v>432</v>
      </c>
      <c r="K59" s="746">
        <v>1</v>
      </c>
      <c r="L59" s="746">
        <v>1</v>
      </c>
      <c r="M59" s="746" t="s">
        <v>432</v>
      </c>
      <c r="N59" s="746" t="s">
        <v>432</v>
      </c>
      <c r="O59" s="746" t="s">
        <v>432</v>
      </c>
      <c r="P59" s="746" t="s">
        <v>432</v>
      </c>
      <c r="Q59" s="746" t="s">
        <v>432</v>
      </c>
      <c r="R59" s="746" t="s">
        <v>432</v>
      </c>
      <c r="S59" s="746">
        <v>1</v>
      </c>
      <c r="T59" s="746">
        <v>7</v>
      </c>
      <c r="U59" s="746" t="s">
        <v>432</v>
      </c>
      <c r="V59" s="746" t="s">
        <v>432</v>
      </c>
      <c r="W59" s="746" t="s">
        <v>432</v>
      </c>
      <c r="X59" s="746" t="s">
        <v>432</v>
      </c>
      <c r="Y59" s="746" t="s">
        <v>432</v>
      </c>
      <c r="Z59" s="746" t="s">
        <v>432</v>
      </c>
      <c r="AA59" s="746" t="s">
        <v>432</v>
      </c>
      <c r="AB59" s="746" t="s">
        <v>432</v>
      </c>
      <c r="AC59" s="798"/>
      <c r="AD59" s="798" t="s">
        <v>51</v>
      </c>
    </row>
    <row r="60" spans="1:30" s="1141" customFormat="1" ht="15" customHeight="1">
      <c r="A60" s="804"/>
      <c r="B60" s="803" t="s">
        <v>50</v>
      </c>
      <c r="C60" s="747">
        <v>6</v>
      </c>
      <c r="D60" s="746">
        <v>11</v>
      </c>
      <c r="E60" s="746" t="s">
        <v>432</v>
      </c>
      <c r="F60" s="746" t="s">
        <v>432</v>
      </c>
      <c r="G60" s="746">
        <v>1</v>
      </c>
      <c r="H60" s="746">
        <v>2</v>
      </c>
      <c r="I60" s="746" t="s">
        <v>432</v>
      </c>
      <c r="J60" s="746" t="s">
        <v>432</v>
      </c>
      <c r="K60" s="746">
        <v>1</v>
      </c>
      <c r="L60" s="746">
        <v>2</v>
      </c>
      <c r="M60" s="746">
        <v>1</v>
      </c>
      <c r="N60" s="746">
        <v>1</v>
      </c>
      <c r="O60" s="746">
        <v>1</v>
      </c>
      <c r="P60" s="746">
        <v>2</v>
      </c>
      <c r="Q60" s="746" t="s">
        <v>432</v>
      </c>
      <c r="R60" s="746" t="s">
        <v>432</v>
      </c>
      <c r="S60" s="746" t="s">
        <v>432</v>
      </c>
      <c r="T60" s="746" t="s">
        <v>432</v>
      </c>
      <c r="U60" s="746">
        <v>1</v>
      </c>
      <c r="V60" s="746">
        <v>2</v>
      </c>
      <c r="W60" s="746">
        <v>1</v>
      </c>
      <c r="X60" s="746">
        <v>2</v>
      </c>
      <c r="Y60" s="746" t="s">
        <v>432</v>
      </c>
      <c r="Z60" s="746" t="s">
        <v>432</v>
      </c>
      <c r="AA60" s="746" t="s">
        <v>432</v>
      </c>
      <c r="AB60" s="746" t="s">
        <v>432</v>
      </c>
      <c r="AC60" s="790"/>
      <c r="AD60" s="798" t="s">
        <v>50</v>
      </c>
    </row>
    <row r="61" spans="1:30" s="1141" customFormat="1" ht="15" customHeight="1">
      <c r="A61" s="804"/>
      <c r="B61" s="803" t="s">
        <v>49</v>
      </c>
      <c r="C61" s="747">
        <v>6</v>
      </c>
      <c r="D61" s="746">
        <v>43</v>
      </c>
      <c r="E61" s="746" t="s">
        <v>432</v>
      </c>
      <c r="F61" s="746" t="s">
        <v>432</v>
      </c>
      <c r="G61" s="746" t="s">
        <v>432</v>
      </c>
      <c r="H61" s="746" t="s">
        <v>432</v>
      </c>
      <c r="I61" s="746" t="s">
        <v>432</v>
      </c>
      <c r="J61" s="746" t="s">
        <v>432</v>
      </c>
      <c r="K61" s="746">
        <v>1</v>
      </c>
      <c r="L61" s="746">
        <v>10</v>
      </c>
      <c r="M61" s="746" t="s">
        <v>432</v>
      </c>
      <c r="N61" s="746" t="s">
        <v>432</v>
      </c>
      <c r="O61" s="746">
        <v>1</v>
      </c>
      <c r="P61" s="746">
        <v>25</v>
      </c>
      <c r="Q61" s="746" t="s">
        <v>432</v>
      </c>
      <c r="R61" s="746" t="s">
        <v>432</v>
      </c>
      <c r="S61" s="746" t="s">
        <v>432</v>
      </c>
      <c r="T61" s="746" t="s">
        <v>432</v>
      </c>
      <c r="U61" s="746">
        <v>2</v>
      </c>
      <c r="V61" s="746">
        <v>3</v>
      </c>
      <c r="W61" s="746" t="s">
        <v>432</v>
      </c>
      <c r="X61" s="746" t="s">
        <v>432</v>
      </c>
      <c r="Y61" s="746">
        <v>2</v>
      </c>
      <c r="Z61" s="746">
        <v>5</v>
      </c>
      <c r="AA61" s="746" t="s">
        <v>432</v>
      </c>
      <c r="AB61" s="746" t="s">
        <v>432</v>
      </c>
      <c r="AC61" s="790"/>
      <c r="AD61" s="798" t="s">
        <v>49</v>
      </c>
    </row>
    <row r="62" spans="1:30" s="1141" customFormat="1" ht="15" customHeight="1">
      <c r="A62" s="804"/>
      <c r="B62" s="803"/>
      <c r="C62" s="747"/>
      <c r="D62" s="746"/>
      <c r="E62" s="746"/>
      <c r="F62" s="746"/>
      <c r="G62" s="746"/>
      <c r="H62" s="746"/>
      <c r="I62" s="746"/>
      <c r="J62" s="746"/>
      <c r="K62" s="746"/>
      <c r="L62" s="746"/>
      <c r="M62" s="746"/>
      <c r="N62" s="746"/>
      <c r="O62" s="746"/>
      <c r="P62" s="746"/>
      <c r="Q62" s="746"/>
      <c r="R62" s="746"/>
      <c r="S62" s="746"/>
      <c r="T62" s="746"/>
      <c r="U62" s="746"/>
      <c r="V62" s="746"/>
      <c r="W62" s="746"/>
      <c r="X62" s="746"/>
      <c r="Y62" s="746"/>
      <c r="Z62" s="746"/>
      <c r="AA62" s="746"/>
      <c r="AB62" s="746"/>
      <c r="AC62" s="790"/>
      <c r="AD62" s="798"/>
    </row>
    <row r="63" spans="1:30" s="1141" customFormat="1" ht="15" customHeight="1">
      <c r="A63" s="3280" t="s">
        <v>1126</v>
      </c>
      <c r="B63" s="3281"/>
      <c r="C63" s="747">
        <v>78</v>
      </c>
      <c r="D63" s="746">
        <v>475</v>
      </c>
      <c r="E63" s="746" t="s">
        <v>432</v>
      </c>
      <c r="F63" s="746" t="s">
        <v>432</v>
      </c>
      <c r="G63" s="746">
        <v>3</v>
      </c>
      <c r="H63" s="746">
        <v>4</v>
      </c>
      <c r="I63" s="746">
        <v>3</v>
      </c>
      <c r="J63" s="746">
        <v>6</v>
      </c>
      <c r="K63" s="746">
        <v>5</v>
      </c>
      <c r="L63" s="746">
        <v>19</v>
      </c>
      <c r="M63" s="746">
        <v>4</v>
      </c>
      <c r="N63" s="746">
        <v>13</v>
      </c>
      <c r="O63" s="746">
        <v>2</v>
      </c>
      <c r="P63" s="746">
        <v>19</v>
      </c>
      <c r="Q63" s="746" t="s">
        <v>432</v>
      </c>
      <c r="R63" s="746" t="s">
        <v>432</v>
      </c>
      <c r="S63" s="746">
        <v>2</v>
      </c>
      <c r="T63" s="746">
        <v>2</v>
      </c>
      <c r="U63" s="746">
        <v>28</v>
      </c>
      <c r="V63" s="746">
        <v>230</v>
      </c>
      <c r="W63" s="746">
        <v>10</v>
      </c>
      <c r="X63" s="746">
        <v>49</v>
      </c>
      <c r="Y63" s="746">
        <v>18</v>
      </c>
      <c r="Z63" s="746">
        <v>125</v>
      </c>
      <c r="AA63" s="746">
        <v>3</v>
      </c>
      <c r="AB63" s="746">
        <v>8</v>
      </c>
      <c r="AC63" s="3278" t="s">
        <v>1126</v>
      </c>
      <c r="AD63" s="3278"/>
    </row>
    <row r="64" spans="1:30" s="1141" customFormat="1" ht="15" customHeight="1">
      <c r="A64" s="804"/>
      <c r="B64" s="803" t="s">
        <v>48</v>
      </c>
      <c r="C64" s="747">
        <v>26</v>
      </c>
      <c r="D64" s="746">
        <v>69</v>
      </c>
      <c r="E64" s="746" t="s">
        <v>432</v>
      </c>
      <c r="F64" s="746" t="s">
        <v>432</v>
      </c>
      <c r="G64" s="746">
        <v>2</v>
      </c>
      <c r="H64" s="746">
        <v>3</v>
      </c>
      <c r="I64" s="746" t="s">
        <v>432</v>
      </c>
      <c r="J64" s="746" t="s">
        <v>432</v>
      </c>
      <c r="K64" s="746">
        <v>1</v>
      </c>
      <c r="L64" s="746">
        <v>1</v>
      </c>
      <c r="M64" s="746">
        <v>1</v>
      </c>
      <c r="N64" s="746">
        <v>2</v>
      </c>
      <c r="O64" s="746" t="s">
        <v>432</v>
      </c>
      <c r="P64" s="746" t="s">
        <v>432</v>
      </c>
      <c r="Q64" s="746" t="s">
        <v>432</v>
      </c>
      <c r="R64" s="746" t="s">
        <v>432</v>
      </c>
      <c r="S64" s="746">
        <v>1</v>
      </c>
      <c r="T64" s="746">
        <v>1</v>
      </c>
      <c r="U64" s="746">
        <v>15</v>
      </c>
      <c r="V64" s="746">
        <v>52</v>
      </c>
      <c r="W64" s="746">
        <v>2</v>
      </c>
      <c r="X64" s="746">
        <v>3</v>
      </c>
      <c r="Y64" s="746">
        <v>2</v>
      </c>
      <c r="Z64" s="746">
        <v>2</v>
      </c>
      <c r="AA64" s="746">
        <v>2</v>
      </c>
      <c r="AB64" s="746">
        <v>5</v>
      </c>
      <c r="AC64" s="799"/>
      <c r="AD64" s="798" t="s">
        <v>48</v>
      </c>
    </row>
    <row r="65" spans="1:30" s="1143" customFormat="1" ht="15" customHeight="1">
      <c r="A65" s="804"/>
      <c r="B65" s="803" t="s">
        <v>47</v>
      </c>
      <c r="C65" s="747">
        <v>17</v>
      </c>
      <c r="D65" s="746">
        <v>101</v>
      </c>
      <c r="E65" s="746" t="s">
        <v>432</v>
      </c>
      <c r="F65" s="746" t="s">
        <v>432</v>
      </c>
      <c r="G65" s="746">
        <v>1</v>
      </c>
      <c r="H65" s="746">
        <v>1</v>
      </c>
      <c r="I65" s="746" t="s">
        <v>432</v>
      </c>
      <c r="J65" s="746" t="s">
        <v>432</v>
      </c>
      <c r="K65" s="746">
        <v>1</v>
      </c>
      <c r="L65" s="746">
        <v>4</v>
      </c>
      <c r="M65" s="746">
        <v>1</v>
      </c>
      <c r="N65" s="746">
        <v>5</v>
      </c>
      <c r="O65" s="746">
        <v>2</v>
      </c>
      <c r="P65" s="746">
        <v>19</v>
      </c>
      <c r="Q65" s="746" t="s">
        <v>432</v>
      </c>
      <c r="R65" s="746" t="s">
        <v>432</v>
      </c>
      <c r="S65" s="746" t="s">
        <v>432</v>
      </c>
      <c r="T65" s="746" t="s">
        <v>432</v>
      </c>
      <c r="U65" s="746">
        <v>2</v>
      </c>
      <c r="V65" s="746">
        <v>15</v>
      </c>
      <c r="W65" s="746">
        <v>4</v>
      </c>
      <c r="X65" s="746">
        <v>13</v>
      </c>
      <c r="Y65" s="746">
        <v>6</v>
      </c>
      <c r="Z65" s="746">
        <v>44</v>
      </c>
      <c r="AA65" s="746" t="s">
        <v>432</v>
      </c>
      <c r="AB65" s="746" t="s">
        <v>432</v>
      </c>
      <c r="AC65" s="749"/>
      <c r="AD65" s="798" t="s">
        <v>47</v>
      </c>
    </row>
    <row r="66" spans="1:30" s="1141" customFormat="1" ht="15" customHeight="1">
      <c r="A66" s="804"/>
      <c r="B66" s="803" t="s">
        <v>46</v>
      </c>
      <c r="C66" s="747">
        <v>1</v>
      </c>
      <c r="D66" s="746">
        <v>1</v>
      </c>
      <c r="E66" s="746" t="s">
        <v>432</v>
      </c>
      <c r="F66" s="746" t="s">
        <v>432</v>
      </c>
      <c r="G66" s="746" t="s">
        <v>432</v>
      </c>
      <c r="H66" s="746" t="s">
        <v>432</v>
      </c>
      <c r="I66" s="746" t="s">
        <v>432</v>
      </c>
      <c r="J66" s="746" t="s">
        <v>432</v>
      </c>
      <c r="K66" s="746" t="s">
        <v>432</v>
      </c>
      <c r="L66" s="746" t="s">
        <v>432</v>
      </c>
      <c r="M66" s="746">
        <v>1</v>
      </c>
      <c r="N66" s="746">
        <v>1</v>
      </c>
      <c r="O66" s="746" t="s">
        <v>432</v>
      </c>
      <c r="P66" s="746" t="s">
        <v>432</v>
      </c>
      <c r="Q66" s="746" t="s">
        <v>432</v>
      </c>
      <c r="R66" s="746" t="s">
        <v>432</v>
      </c>
      <c r="S66" s="746" t="s">
        <v>432</v>
      </c>
      <c r="T66" s="746" t="s">
        <v>432</v>
      </c>
      <c r="U66" s="746" t="s">
        <v>432</v>
      </c>
      <c r="V66" s="746" t="s">
        <v>432</v>
      </c>
      <c r="W66" s="746" t="s">
        <v>432</v>
      </c>
      <c r="X66" s="746" t="s">
        <v>432</v>
      </c>
      <c r="Y66" s="746" t="s">
        <v>432</v>
      </c>
      <c r="Z66" s="746" t="s">
        <v>432</v>
      </c>
      <c r="AA66" s="746" t="s">
        <v>432</v>
      </c>
      <c r="AB66" s="746" t="s">
        <v>432</v>
      </c>
      <c r="AC66" s="790"/>
      <c r="AD66" s="798" t="s">
        <v>46</v>
      </c>
    </row>
    <row r="67" spans="1:30" s="1141" customFormat="1" ht="15" customHeight="1">
      <c r="A67" s="804"/>
      <c r="B67" s="803" t="s">
        <v>45</v>
      </c>
      <c r="C67" s="747">
        <v>34</v>
      </c>
      <c r="D67" s="746">
        <v>304</v>
      </c>
      <c r="E67" s="746" t="s">
        <v>432</v>
      </c>
      <c r="F67" s="746" t="s">
        <v>432</v>
      </c>
      <c r="G67" s="746" t="s">
        <v>432</v>
      </c>
      <c r="H67" s="746" t="s">
        <v>432</v>
      </c>
      <c r="I67" s="746">
        <v>3</v>
      </c>
      <c r="J67" s="746">
        <v>6</v>
      </c>
      <c r="K67" s="746">
        <v>3</v>
      </c>
      <c r="L67" s="746">
        <v>14</v>
      </c>
      <c r="M67" s="746">
        <v>1</v>
      </c>
      <c r="N67" s="746">
        <v>5</v>
      </c>
      <c r="O67" s="746" t="s">
        <v>432</v>
      </c>
      <c r="P67" s="746" t="s">
        <v>432</v>
      </c>
      <c r="Q67" s="746" t="s">
        <v>432</v>
      </c>
      <c r="R67" s="746" t="s">
        <v>432</v>
      </c>
      <c r="S67" s="746">
        <v>1</v>
      </c>
      <c r="T67" s="746">
        <v>1</v>
      </c>
      <c r="U67" s="746">
        <v>11</v>
      </c>
      <c r="V67" s="746">
        <v>163</v>
      </c>
      <c r="W67" s="746">
        <v>4</v>
      </c>
      <c r="X67" s="746">
        <v>33</v>
      </c>
      <c r="Y67" s="746">
        <v>10</v>
      </c>
      <c r="Z67" s="746">
        <v>79</v>
      </c>
      <c r="AA67" s="746">
        <v>1</v>
      </c>
      <c r="AB67" s="746">
        <v>3</v>
      </c>
      <c r="AC67" s="790"/>
      <c r="AD67" s="798" t="s">
        <v>45</v>
      </c>
    </row>
    <row r="68" spans="1:30" s="1141" customFormat="1" ht="15" customHeight="1">
      <c r="A68" s="804"/>
      <c r="B68" s="803"/>
      <c r="C68" s="747"/>
      <c r="D68" s="746"/>
      <c r="E68" s="746"/>
      <c r="F68" s="746"/>
      <c r="G68" s="746"/>
      <c r="H68" s="746"/>
      <c r="I68" s="746"/>
      <c r="J68" s="746"/>
      <c r="K68" s="746"/>
      <c r="L68" s="746"/>
      <c r="M68" s="746"/>
      <c r="N68" s="746"/>
      <c r="O68" s="746"/>
      <c r="P68" s="746"/>
      <c r="Q68" s="746"/>
      <c r="R68" s="746"/>
      <c r="S68" s="746"/>
      <c r="T68" s="746"/>
      <c r="U68" s="746"/>
      <c r="V68" s="746"/>
      <c r="W68" s="746"/>
      <c r="X68" s="746"/>
      <c r="Y68" s="746"/>
      <c r="Z68" s="746"/>
      <c r="AA68" s="746"/>
      <c r="AB68" s="746"/>
      <c r="AC68" s="790"/>
      <c r="AD68" s="798"/>
    </row>
    <row r="69" spans="1:30" s="1141" customFormat="1" ht="15" customHeight="1">
      <c r="A69" s="3280" t="s">
        <v>1125</v>
      </c>
      <c r="B69" s="3280"/>
      <c r="C69" s="747">
        <v>58</v>
      </c>
      <c r="D69" s="746">
        <v>345</v>
      </c>
      <c r="E69" s="746" t="s">
        <v>432</v>
      </c>
      <c r="F69" s="746" t="s">
        <v>432</v>
      </c>
      <c r="G69" s="746">
        <v>3</v>
      </c>
      <c r="H69" s="746">
        <v>13</v>
      </c>
      <c r="I69" s="746">
        <v>6</v>
      </c>
      <c r="J69" s="746">
        <v>57</v>
      </c>
      <c r="K69" s="746">
        <v>11</v>
      </c>
      <c r="L69" s="746">
        <v>87</v>
      </c>
      <c r="M69" s="746">
        <v>1</v>
      </c>
      <c r="N69" s="746">
        <v>2</v>
      </c>
      <c r="O69" s="746">
        <v>4</v>
      </c>
      <c r="P69" s="746">
        <v>9</v>
      </c>
      <c r="Q69" s="746" t="s">
        <v>432</v>
      </c>
      <c r="R69" s="746" t="s">
        <v>432</v>
      </c>
      <c r="S69" s="746">
        <v>2</v>
      </c>
      <c r="T69" s="746">
        <v>4</v>
      </c>
      <c r="U69" s="746">
        <v>16</v>
      </c>
      <c r="V69" s="746">
        <v>116</v>
      </c>
      <c r="W69" s="746">
        <v>5</v>
      </c>
      <c r="X69" s="746">
        <v>12</v>
      </c>
      <c r="Y69" s="746">
        <v>7</v>
      </c>
      <c r="Z69" s="746">
        <v>26</v>
      </c>
      <c r="AA69" s="746">
        <v>3</v>
      </c>
      <c r="AB69" s="746">
        <v>19</v>
      </c>
      <c r="AC69" s="3278" t="s">
        <v>1125</v>
      </c>
      <c r="AD69" s="3278"/>
    </row>
    <row r="70" spans="1:30" s="1143" customFormat="1" ht="15" customHeight="1">
      <c r="A70" s="804"/>
      <c r="B70" s="803" t="s">
        <v>44</v>
      </c>
      <c r="C70" s="747">
        <v>13</v>
      </c>
      <c r="D70" s="746">
        <v>40</v>
      </c>
      <c r="E70" s="746" t="s">
        <v>432</v>
      </c>
      <c r="F70" s="746" t="s">
        <v>432</v>
      </c>
      <c r="G70" s="746">
        <v>1</v>
      </c>
      <c r="H70" s="746">
        <v>2</v>
      </c>
      <c r="I70" s="746">
        <v>1</v>
      </c>
      <c r="J70" s="746">
        <v>12</v>
      </c>
      <c r="K70" s="746">
        <v>1</v>
      </c>
      <c r="L70" s="746">
        <v>2</v>
      </c>
      <c r="M70" s="746">
        <v>1</v>
      </c>
      <c r="N70" s="746">
        <v>2</v>
      </c>
      <c r="O70" s="746">
        <v>1</v>
      </c>
      <c r="P70" s="746">
        <v>2</v>
      </c>
      <c r="Q70" s="746" t="s">
        <v>432</v>
      </c>
      <c r="R70" s="746" t="s">
        <v>432</v>
      </c>
      <c r="S70" s="746">
        <v>1</v>
      </c>
      <c r="T70" s="746">
        <v>2</v>
      </c>
      <c r="U70" s="746">
        <v>4</v>
      </c>
      <c r="V70" s="746">
        <v>9</v>
      </c>
      <c r="W70" s="746">
        <v>1</v>
      </c>
      <c r="X70" s="746">
        <v>3</v>
      </c>
      <c r="Y70" s="746">
        <v>2</v>
      </c>
      <c r="Z70" s="746">
        <v>6</v>
      </c>
      <c r="AA70" s="746" t="s">
        <v>432</v>
      </c>
      <c r="AB70" s="746" t="s">
        <v>432</v>
      </c>
      <c r="AC70" s="749"/>
      <c r="AD70" s="798" t="s">
        <v>44</v>
      </c>
    </row>
    <row r="71" spans="1:30" s="1141" customFormat="1" ht="15" customHeight="1">
      <c r="A71" s="804"/>
      <c r="B71" s="803" t="s">
        <v>43</v>
      </c>
      <c r="C71" s="747">
        <v>16</v>
      </c>
      <c r="D71" s="746">
        <v>119</v>
      </c>
      <c r="E71" s="746" t="s">
        <v>432</v>
      </c>
      <c r="F71" s="746" t="s">
        <v>432</v>
      </c>
      <c r="G71" s="746" t="s">
        <v>432</v>
      </c>
      <c r="H71" s="746" t="s">
        <v>432</v>
      </c>
      <c r="I71" s="746">
        <v>3</v>
      </c>
      <c r="J71" s="746">
        <v>28</v>
      </c>
      <c r="K71" s="746" t="s">
        <v>432</v>
      </c>
      <c r="L71" s="746" t="s">
        <v>432</v>
      </c>
      <c r="M71" s="746" t="s">
        <v>432</v>
      </c>
      <c r="N71" s="746" t="s">
        <v>432</v>
      </c>
      <c r="O71" s="746">
        <v>1</v>
      </c>
      <c r="P71" s="746">
        <v>1</v>
      </c>
      <c r="Q71" s="746" t="s">
        <v>432</v>
      </c>
      <c r="R71" s="746" t="s">
        <v>432</v>
      </c>
      <c r="S71" s="746" t="s">
        <v>432</v>
      </c>
      <c r="T71" s="746" t="s">
        <v>432</v>
      </c>
      <c r="U71" s="746">
        <v>6</v>
      </c>
      <c r="V71" s="746">
        <v>68</v>
      </c>
      <c r="W71" s="746">
        <v>2</v>
      </c>
      <c r="X71" s="746">
        <v>7</v>
      </c>
      <c r="Y71" s="746">
        <v>4</v>
      </c>
      <c r="Z71" s="746">
        <v>15</v>
      </c>
      <c r="AA71" s="746" t="s">
        <v>432</v>
      </c>
      <c r="AB71" s="746" t="s">
        <v>432</v>
      </c>
      <c r="AC71" s="790"/>
      <c r="AD71" s="798" t="s">
        <v>43</v>
      </c>
    </row>
    <row r="72" spans="1:30" s="1141" customFormat="1" ht="15" customHeight="1">
      <c r="A72" s="804"/>
      <c r="B72" s="803" t="s">
        <v>42</v>
      </c>
      <c r="C72" s="747">
        <v>10</v>
      </c>
      <c r="D72" s="746">
        <v>53</v>
      </c>
      <c r="E72" s="746" t="s">
        <v>432</v>
      </c>
      <c r="F72" s="746" t="s">
        <v>432</v>
      </c>
      <c r="G72" s="746" t="s">
        <v>432</v>
      </c>
      <c r="H72" s="746" t="s">
        <v>432</v>
      </c>
      <c r="I72" s="746">
        <v>1</v>
      </c>
      <c r="J72" s="746">
        <v>3</v>
      </c>
      <c r="K72" s="746">
        <v>4</v>
      </c>
      <c r="L72" s="746">
        <v>28</v>
      </c>
      <c r="M72" s="746" t="s">
        <v>432</v>
      </c>
      <c r="N72" s="746" t="s">
        <v>432</v>
      </c>
      <c r="O72" s="746">
        <v>1</v>
      </c>
      <c r="P72" s="746">
        <v>2</v>
      </c>
      <c r="Q72" s="746" t="s">
        <v>432</v>
      </c>
      <c r="R72" s="746" t="s">
        <v>432</v>
      </c>
      <c r="S72" s="746" t="s">
        <v>432</v>
      </c>
      <c r="T72" s="746" t="s">
        <v>432</v>
      </c>
      <c r="U72" s="746">
        <v>2</v>
      </c>
      <c r="V72" s="746">
        <v>14</v>
      </c>
      <c r="W72" s="746" t="s">
        <v>432</v>
      </c>
      <c r="X72" s="746" t="s">
        <v>432</v>
      </c>
      <c r="Y72" s="746">
        <v>1</v>
      </c>
      <c r="Z72" s="746">
        <v>5</v>
      </c>
      <c r="AA72" s="746">
        <v>1</v>
      </c>
      <c r="AB72" s="746">
        <v>1</v>
      </c>
      <c r="AC72" s="790"/>
      <c r="AD72" s="798" t="s">
        <v>42</v>
      </c>
    </row>
    <row r="73" spans="1:30" s="1141" customFormat="1" ht="15" customHeight="1">
      <c r="A73" s="804"/>
      <c r="B73" s="803" t="s">
        <v>41</v>
      </c>
      <c r="C73" s="747">
        <v>4</v>
      </c>
      <c r="D73" s="746">
        <v>57</v>
      </c>
      <c r="E73" s="746" t="s">
        <v>432</v>
      </c>
      <c r="F73" s="746" t="s">
        <v>432</v>
      </c>
      <c r="G73" s="746">
        <v>1</v>
      </c>
      <c r="H73" s="746">
        <v>10</v>
      </c>
      <c r="I73" s="746" t="s">
        <v>432</v>
      </c>
      <c r="J73" s="746" t="s">
        <v>432</v>
      </c>
      <c r="K73" s="746">
        <v>2</v>
      </c>
      <c r="L73" s="746">
        <v>44</v>
      </c>
      <c r="M73" s="746" t="s">
        <v>432</v>
      </c>
      <c r="N73" s="746" t="s">
        <v>432</v>
      </c>
      <c r="O73" s="746" t="s">
        <v>432</v>
      </c>
      <c r="P73" s="746" t="s">
        <v>432</v>
      </c>
      <c r="Q73" s="746" t="s">
        <v>432</v>
      </c>
      <c r="R73" s="746" t="s">
        <v>432</v>
      </c>
      <c r="S73" s="746" t="s">
        <v>432</v>
      </c>
      <c r="T73" s="746" t="s">
        <v>432</v>
      </c>
      <c r="U73" s="746">
        <v>1</v>
      </c>
      <c r="V73" s="746">
        <v>3</v>
      </c>
      <c r="W73" s="746" t="s">
        <v>432</v>
      </c>
      <c r="X73" s="746" t="s">
        <v>432</v>
      </c>
      <c r="Y73" s="746" t="s">
        <v>432</v>
      </c>
      <c r="Z73" s="746" t="s">
        <v>432</v>
      </c>
      <c r="AA73" s="746" t="s">
        <v>432</v>
      </c>
      <c r="AB73" s="746" t="s">
        <v>432</v>
      </c>
      <c r="AC73" s="790"/>
      <c r="AD73" s="798" t="s">
        <v>41</v>
      </c>
    </row>
    <row r="74" spans="1:30" s="1141" customFormat="1" ht="15" customHeight="1">
      <c r="A74" s="804"/>
      <c r="B74" s="803" t="s">
        <v>40</v>
      </c>
      <c r="C74" s="747">
        <v>9</v>
      </c>
      <c r="D74" s="746">
        <v>60</v>
      </c>
      <c r="E74" s="746" t="s">
        <v>432</v>
      </c>
      <c r="F74" s="746" t="s">
        <v>432</v>
      </c>
      <c r="G74" s="746">
        <v>1</v>
      </c>
      <c r="H74" s="746">
        <v>1</v>
      </c>
      <c r="I74" s="746">
        <v>1</v>
      </c>
      <c r="J74" s="746">
        <v>14</v>
      </c>
      <c r="K74" s="746">
        <v>2</v>
      </c>
      <c r="L74" s="746">
        <v>3</v>
      </c>
      <c r="M74" s="746" t="s">
        <v>432</v>
      </c>
      <c r="N74" s="746" t="s">
        <v>432</v>
      </c>
      <c r="O74" s="746">
        <v>1</v>
      </c>
      <c r="P74" s="746">
        <v>4</v>
      </c>
      <c r="Q74" s="746" t="s">
        <v>432</v>
      </c>
      <c r="R74" s="746" t="s">
        <v>432</v>
      </c>
      <c r="S74" s="746">
        <v>1</v>
      </c>
      <c r="T74" s="746">
        <v>2</v>
      </c>
      <c r="U74" s="746">
        <v>1</v>
      </c>
      <c r="V74" s="746">
        <v>18</v>
      </c>
      <c r="W74" s="746" t="s">
        <v>432</v>
      </c>
      <c r="X74" s="746" t="s">
        <v>432</v>
      </c>
      <c r="Y74" s="746" t="s">
        <v>432</v>
      </c>
      <c r="Z74" s="746" t="s">
        <v>432</v>
      </c>
      <c r="AA74" s="746">
        <v>2</v>
      </c>
      <c r="AB74" s="746">
        <v>18</v>
      </c>
      <c r="AC74" s="790"/>
      <c r="AD74" s="798" t="s">
        <v>40</v>
      </c>
    </row>
    <row r="75" spans="1:30" s="1141" customFormat="1" ht="15" customHeight="1">
      <c r="A75" s="802"/>
      <c r="B75" s="801" t="s">
        <v>39</v>
      </c>
      <c r="C75" s="1137">
        <v>6</v>
      </c>
      <c r="D75" s="781">
        <v>16</v>
      </c>
      <c r="E75" s="781" t="s">
        <v>432</v>
      </c>
      <c r="F75" s="781" t="s">
        <v>432</v>
      </c>
      <c r="G75" s="781" t="s">
        <v>432</v>
      </c>
      <c r="H75" s="781" t="s">
        <v>432</v>
      </c>
      <c r="I75" s="781" t="s">
        <v>432</v>
      </c>
      <c r="J75" s="781" t="s">
        <v>432</v>
      </c>
      <c r="K75" s="781">
        <v>2</v>
      </c>
      <c r="L75" s="781">
        <v>10</v>
      </c>
      <c r="M75" s="781" t="s">
        <v>432</v>
      </c>
      <c r="N75" s="781" t="s">
        <v>432</v>
      </c>
      <c r="O75" s="781" t="s">
        <v>432</v>
      </c>
      <c r="P75" s="781" t="s">
        <v>432</v>
      </c>
      <c r="Q75" s="781" t="s">
        <v>432</v>
      </c>
      <c r="R75" s="781" t="s">
        <v>432</v>
      </c>
      <c r="S75" s="781" t="s">
        <v>432</v>
      </c>
      <c r="T75" s="781" t="s">
        <v>432</v>
      </c>
      <c r="U75" s="781">
        <v>2</v>
      </c>
      <c r="V75" s="781">
        <v>4</v>
      </c>
      <c r="W75" s="781">
        <v>2</v>
      </c>
      <c r="X75" s="781">
        <v>2</v>
      </c>
      <c r="Y75" s="781" t="s">
        <v>432</v>
      </c>
      <c r="Z75" s="781" t="s">
        <v>432</v>
      </c>
      <c r="AA75" s="781" t="s">
        <v>432</v>
      </c>
      <c r="AB75" s="781" t="s">
        <v>432</v>
      </c>
      <c r="AC75" s="1142"/>
      <c r="AD75" s="1142" t="s">
        <v>39</v>
      </c>
    </row>
    <row r="76" spans="1:30" s="737" customFormat="1" ht="15" customHeight="1">
      <c r="A76" s="741" t="s">
        <v>1075</v>
      </c>
      <c r="B76" s="741"/>
      <c r="C76" s="1136"/>
      <c r="D76" s="1136"/>
      <c r="E76" s="1136"/>
      <c r="F76" s="1136"/>
      <c r="G76" s="1136"/>
      <c r="H76" s="1136"/>
      <c r="I76" s="1136"/>
      <c r="J76" s="1136"/>
      <c r="K76" s="1136"/>
      <c r="L76" s="1136"/>
      <c r="M76" s="1135"/>
      <c r="N76" s="779"/>
      <c r="O76" s="779"/>
      <c r="P76" s="779"/>
      <c r="Q76" s="779"/>
      <c r="R76" s="779"/>
      <c r="S76" s="779"/>
      <c r="T76" s="779"/>
      <c r="U76" s="779"/>
      <c r="V76" s="779"/>
      <c r="W76" s="779"/>
      <c r="X76" s="779"/>
      <c r="Y76" s="779"/>
      <c r="Z76" s="779"/>
      <c r="AA76" s="779"/>
      <c r="AB76" s="779"/>
    </row>
  </sheetData>
  <mergeCells count="38">
    <mergeCell ref="A1:D1"/>
    <mergeCell ref="A2:D2"/>
    <mergeCell ref="AA6:AB6"/>
    <mergeCell ref="AC6:AD7"/>
    <mergeCell ref="A3:AD3"/>
    <mergeCell ref="A6:B7"/>
    <mergeCell ref="C6:D6"/>
    <mergeCell ref="E6:F6"/>
    <mergeCell ref="G6:H6"/>
    <mergeCell ref="I6:J6"/>
    <mergeCell ref="K6:L6"/>
    <mergeCell ref="M6:N6"/>
    <mergeCell ref="O6:P6"/>
    <mergeCell ref="Q6:R6"/>
    <mergeCell ref="S6:T6"/>
    <mergeCell ref="U6:V6"/>
    <mergeCell ref="W6:X6"/>
    <mergeCell ref="Y6:Z6"/>
    <mergeCell ref="A9:B9"/>
    <mergeCell ref="AC9:AD9"/>
    <mergeCell ref="A18:B18"/>
    <mergeCell ref="AC18:AD18"/>
    <mergeCell ref="A26:B26"/>
    <mergeCell ref="AC26:AD26"/>
    <mergeCell ref="A34:B34"/>
    <mergeCell ref="AC34:AD34"/>
    <mergeCell ref="A36:B36"/>
    <mergeCell ref="AC36:AD36"/>
    <mergeCell ref="A46:B46"/>
    <mergeCell ref="AC46:AD46"/>
    <mergeCell ref="A69:B69"/>
    <mergeCell ref="AC69:AD69"/>
    <mergeCell ref="A53:B53"/>
    <mergeCell ref="AC53:AD53"/>
    <mergeCell ref="A55:B55"/>
    <mergeCell ref="AC55:AD55"/>
    <mergeCell ref="A63:B63"/>
    <mergeCell ref="AC63:AD63"/>
  </mergeCells>
  <phoneticPr fontId="20"/>
  <printOptions horizontalCentered="1"/>
  <pageMargins left="0.62992125984251968" right="0.62992125984251968" top="0.74803149606299213" bottom="0.74803149606299213" header="0.31496062992125984" footer="0.31496062992125984"/>
  <headerFooter alignWithMargins="0"/>
  <colBreaks count="1" manualBreakCount="1">
    <brk id="16" min="2" max="223"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85" zoomScaleNormal="85" zoomScaleSheetLayoutView="85" workbookViewId="0">
      <selection activeCell="G7" sqref="G7"/>
    </sheetView>
  </sheetViews>
  <sheetFormatPr defaultColWidth="8.875" defaultRowHeight="13.5"/>
  <cols>
    <col min="1" max="1" width="30.625" style="1148" customWidth="1"/>
    <col min="2" max="4" width="16.625" style="1146" customWidth="1"/>
    <col min="5" max="6" width="16.625" style="1147" customWidth="1"/>
    <col min="7" max="11" width="16.625" style="1146" customWidth="1"/>
    <col min="12" max="16384" width="8.875" style="1145"/>
  </cols>
  <sheetData>
    <row r="1" spans="1:11" s="1763" customFormat="1" ht="20.100000000000001" customHeight="1">
      <c r="A1" s="3046" t="str">
        <f>HYPERLINK("#目次!A1","【目次に戻る】")</f>
        <v>【目次に戻る】</v>
      </c>
      <c r="B1" s="3046"/>
      <c r="C1" s="3046"/>
      <c r="D1" s="3046"/>
      <c r="E1" s="1762"/>
      <c r="F1" s="1762"/>
      <c r="G1" s="1762"/>
      <c r="H1" s="1762"/>
      <c r="I1" s="1762"/>
      <c r="J1" s="1762"/>
      <c r="K1" s="1762"/>
    </row>
    <row r="2" spans="1:11"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row>
    <row r="3" spans="1:11" s="1180" customFormat="1" ht="26.1" customHeight="1">
      <c r="A3" s="3485" t="s">
        <v>1969</v>
      </c>
      <c r="B3" s="3485"/>
      <c r="C3" s="3485"/>
      <c r="D3" s="3485"/>
      <c r="E3" s="3485"/>
      <c r="F3" s="3485"/>
      <c r="G3" s="3485"/>
      <c r="H3" s="3485"/>
      <c r="I3" s="3485"/>
      <c r="J3" s="3485"/>
      <c r="K3" s="3485"/>
    </row>
    <row r="4" spans="1:11" s="1149" customFormat="1" ht="15" customHeight="1">
      <c r="B4" s="1179"/>
      <c r="C4" s="1179"/>
      <c r="D4" s="1179"/>
      <c r="E4" s="1179"/>
      <c r="F4" s="1179"/>
      <c r="G4" s="1179"/>
      <c r="H4" s="1179"/>
      <c r="I4" s="1179"/>
      <c r="J4" s="1179"/>
      <c r="K4" s="1179"/>
    </row>
    <row r="5" spans="1:11" s="1149" customFormat="1" ht="15" customHeight="1" thickBot="1">
      <c r="A5" s="1178"/>
      <c r="B5" s="1152"/>
      <c r="C5" s="1152"/>
      <c r="D5" s="1152"/>
      <c r="E5" s="1153"/>
      <c r="F5" s="1153"/>
      <c r="G5" s="1152"/>
      <c r="H5" s="1152"/>
      <c r="I5" s="1152"/>
      <c r="J5" s="1152"/>
      <c r="K5" s="1177" t="s">
        <v>1968</v>
      </c>
    </row>
    <row r="6" spans="1:11" s="1173" customFormat="1" ht="18" customHeight="1" thickTop="1">
      <c r="A6" s="3486" t="s">
        <v>1967</v>
      </c>
      <c r="B6" s="3488" t="s">
        <v>1966</v>
      </c>
      <c r="C6" s="3489"/>
      <c r="D6" s="3489"/>
      <c r="E6" s="3489"/>
      <c r="F6" s="3489"/>
      <c r="G6" s="3488" t="s">
        <v>1965</v>
      </c>
      <c r="H6" s="3489"/>
      <c r="I6" s="3489"/>
      <c r="J6" s="3489"/>
      <c r="K6" s="3489"/>
    </row>
    <row r="7" spans="1:11" s="1173" customFormat="1" ht="35.1" customHeight="1">
      <c r="A7" s="3487"/>
      <c r="B7" s="1176" t="s">
        <v>1964</v>
      </c>
      <c r="C7" s="1174" t="s">
        <v>1963</v>
      </c>
      <c r="D7" s="1174" t="s">
        <v>1962</v>
      </c>
      <c r="E7" s="1174" t="s">
        <v>1961</v>
      </c>
      <c r="F7" s="1175" t="s">
        <v>1960</v>
      </c>
      <c r="G7" s="1174" t="s">
        <v>1964</v>
      </c>
      <c r="H7" s="1174" t="s">
        <v>1963</v>
      </c>
      <c r="I7" s="1174" t="s">
        <v>1962</v>
      </c>
      <c r="J7" s="1174" t="s">
        <v>1961</v>
      </c>
      <c r="K7" s="1174" t="s">
        <v>1960</v>
      </c>
    </row>
    <row r="8" spans="1:11" s="1149" customFormat="1" ht="18" customHeight="1">
      <c r="A8" s="1172"/>
      <c r="B8" s="1171"/>
      <c r="C8" s="1169" t="s">
        <v>1088</v>
      </c>
      <c r="D8" s="1169" t="s">
        <v>1088</v>
      </c>
      <c r="E8" s="1169" t="s">
        <v>1959</v>
      </c>
      <c r="F8" s="1169" t="s">
        <v>673</v>
      </c>
      <c r="G8" s="1170"/>
      <c r="H8" s="1169" t="s">
        <v>1088</v>
      </c>
      <c r="I8" s="1169" t="s">
        <v>1088</v>
      </c>
      <c r="J8" s="1169" t="s">
        <v>1959</v>
      </c>
      <c r="K8" s="1169" t="s">
        <v>673</v>
      </c>
    </row>
    <row r="9" spans="1:11" s="1165" customFormat="1" ht="18" customHeight="1">
      <c r="A9" s="1168" t="s">
        <v>1958</v>
      </c>
      <c r="B9" s="1167">
        <v>1451</v>
      </c>
      <c r="C9" s="1166">
        <v>9370</v>
      </c>
      <c r="D9" s="1166">
        <v>9655</v>
      </c>
      <c r="E9" s="1166">
        <v>145769</v>
      </c>
      <c r="F9" s="1166">
        <v>158633</v>
      </c>
      <c r="G9" s="1166">
        <v>164</v>
      </c>
      <c r="H9" s="1166">
        <v>3580</v>
      </c>
      <c r="I9" s="1166">
        <v>3623</v>
      </c>
      <c r="J9" s="1166">
        <v>68831</v>
      </c>
      <c r="K9" s="1166">
        <v>81394</v>
      </c>
    </row>
    <row r="10" spans="1:11" s="1158" customFormat="1" ht="18" customHeight="1">
      <c r="A10" s="1164" t="s">
        <v>1957</v>
      </c>
      <c r="B10" s="1163">
        <v>38</v>
      </c>
      <c r="C10" s="1162">
        <v>153</v>
      </c>
      <c r="D10" s="1162">
        <v>154</v>
      </c>
      <c r="E10" s="1162">
        <v>1980</v>
      </c>
      <c r="F10" s="1162">
        <v>1877</v>
      </c>
      <c r="G10" s="1162" t="s">
        <v>432</v>
      </c>
      <c r="H10" s="1162" t="s">
        <v>432</v>
      </c>
      <c r="I10" s="1162" t="s">
        <v>432</v>
      </c>
      <c r="J10" s="1162" t="s">
        <v>432</v>
      </c>
      <c r="K10" s="1162" t="s">
        <v>432</v>
      </c>
    </row>
    <row r="11" spans="1:11" s="1158" customFormat="1" ht="18" customHeight="1">
      <c r="A11" s="1164" t="s">
        <v>1956</v>
      </c>
      <c r="B11" s="1163">
        <v>60</v>
      </c>
      <c r="C11" s="1162">
        <v>322</v>
      </c>
      <c r="D11" s="1162">
        <v>329</v>
      </c>
      <c r="E11" s="1162">
        <v>5921</v>
      </c>
      <c r="F11" s="1162">
        <v>4419</v>
      </c>
      <c r="G11" s="1162">
        <v>1</v>
      </c>
      <c r="H11" s="1162">
        <v>113</v>
      </c>
      <c r="I11" s="1162">
        <v>113</v>
      </c>
      <c r="J11" s="1162" t="s">
        <v>1940</v>
      </c>
      <c r="K11" s="1162" t="s">
        <v>1940</v>
      </c>
    </row>
    <row r="12" spans="1:11" s="1158" customFormat="1" ht="18" customHeight="1">
      <c r="A12" s="1164" t="s">
        <v>1955</v>
      </c>
      <c r="B12" s="1163">
        <v>70</v>
      </c>
      <c r="C12" s="1162">
        <v>342</v>
      </c>
      <c r="D12" s="1162">
        <v>375</v>
      </c>
      <c r="E12" s="1162">
        <v>3680</v>
      </c>
      <c r="F12" s="1162">
        <v>4076</v>
      </c>
      <c r="G12" s="1162" t="s">
        <v>432</v>
      </c>
      <c r="H12" s="1162" t="s">
        <v>432</v>
      </c>
      <c r="I12" s="1162" t="s">
        <v>432</v>
      </c>
      <c r="J12" s="1162" t="s">
        <v>432</v>
      </c>
      <c r="K12" s="1162" t="s">
        <v>432</v>
      </c>
    </row>
    <row r="13" spans="1:11" s="1158" customFormat="1" ht="18" customHeight="1">
      <c r="A13" s="1164" t="s">
        <v>1954</v>
      </c>
      <c r="B13" s="1163">
        <v>129</v>
      </c>
      <c r="C13" s="1162">
        <v>921</v>
      </c>
      <c r="D13" s="1162">
        <v>976</v>
      </c>
      <c r="E13" s="1162">
        <v>15310</v>
      </c>
      <c r="F13" s="1162">
        <v>18008</v>
      </c>
      <c r="G13" s="1162">
        <v>26</v>
      </c>
      <c r="H13" s="1162">
        <v>445</v>
      </c>
      <c r="I13" s="1162">
        <v>452</v>
      </c>
      <c r="J13" s="1162">
        <v>7652</v>
      </c>
      <c r="K13" s="1162">
        <v>10778</v>
      </c>
    </row>
    <row r="14" spans="1:11" s="1158" customFormat="1" ht="18" customHeight="1">
      <c r="A14" s="1164" t="s">
        <v>1953</v>
      </c>
      <c r="B14" s="1163">
        <v>73</v>
      </c>
      <c r="C14" s="1162">
        <v>412</v>
      </c>
      <c r="D14" s="1162">
        <v>428</v>
      </c>
      <c r="E14" s="1162">
        <v>6780</v>
      </c>
      <c r="F14" s="1162">
        <v>5247</v>
      </c>
      <c r="G14" s="1162">
        <v>12</v>
      </c>
      <c r="H14" s="1162">
        <v>111</v>
      </c>
      <c r="I14" s="1162">
        <v>111</v>
      </c>
      <c r="J14" s="1162">
        <v>1610</v>
      </c>
      <c r="K14" s="1162">
        <v>612</v>
      </c>
    </row>
    <row r="15" spans="1:11" s="1158" customFormat="1" ht="18" customHeight="1">
      <c r="A15" s="1164" t="s">
        <v>1952</v>
      </c>
      <c r="B15" s="1163">
        <v>93</v>
      </c>
      <c r="C15" s="1162">
        <v>865</v>
      </c>
      <c r="D15" s="1162">
        <v>872</v>
      </c>
      <c r="E15" s="1162">
        <v>16410</v>
      </c>
      <c r="F15" s="1162">
        <v>18928</v>
      </c>
      <c r="G15" s="1162">
        <v>17</v>
      </c>
      <c r="H15" s="1162">
        <v>497</v>
      </c>
      <c r="I15" s="1162">
        <v>497</v>
      </c>
      <c r="J15" s="1162">
        <v>10083</v>
      </c>
      <c r="K15" s="1162">
        <v>13341</v>
      </c>
    </row>
    <row r="16" spans="1:11" s="1158" customFormat="1" ht="18" customHeight="1">
      <c r="A16" s="1164" t="s">
        <v>1951</v>
      </c>
      <c r="B16" s="1163">
        <v>70</v>
      </c>
      <c r="C16" s="1162">
        <v>371</v>
      </c>
      <c r="D16" s="1162">
        <v>389</v>
      </c>
      <c r="E16" s="1162">
        <v>3243</v>
      </c>
      <c r="F16" s="1162">
        <v>3751</v>
      </c>
      <c r="G16" s="1162" t="s">
        <v>432</v>
      </c>
      <c r="H16" s="1162" t="s">
        <v>432</v>
      </c>
      <c r="I16" s="1162" t="s">
        <v>432</v>
      </c>
      <c r="J16" s="1162" t="s">
        <v>432</v>
      </c>
      <c r="K16" s="1162" t="s">
        <v>432</v>
      </c>
    </row>
    <row r="17" spans="1:11" s="1158" customFormat="1" ht="18" customHeight="1">
      <c r="A17" s="1164" t="s">
        <v>1950</v>
      </c>
      <c r="B17" s="1163">
        <v>33</v>
      </c>
      <c r="C17" s="1162">
        <v>88</v>
      </c>
      <c r="D17" s="1162">
        <v>87</v>
      </c>
      <c r="E17" s="1162">
        <v>735</v>
      </c>
      <c r="F17" s="1162">
        <v>1290</v>
      </c>
      <c r="G17" s="1162" t="s">
        <v>432</v>
      </c>
      <c r="H17" s="1162" t="s">
        <v>432</v>
      </c>
      <c r="I17" s="1162" t="s">
        <v>432</v>
      </c>
      <c r="J17" s="1162" t="s">
        <v>432</v>
      </c>
      <c r="K17" s="1162" t="s">
        <v>432</v>
      </c>
    </row>
    <row r="18" spans="1:11" s="1158" customFormat="1" ht="18" customHeight="1">
      <c r="A18" s="1164" t="s">
        <v>1949</v>
      </c>
      <c r="B18" s="1163">
        <v>31</v>
      </c>
      <c r="C18" s="1162">
        <v>210</v>
      </c>
      <c r="D18" s="1162">
        <v>220</v>
      </c>
      <c r="E18" s="1162">
        <v>2543</v>
      </c>
      <c r="F18" s="1162">
        <v>1570</v>
      </c>
      <c r="G18" s="1162" t="s">
        <v>432</v>
      </c>
      <c r="H18" s="1162" t="s">
        <v>432</v>
      </c>
      <c r="I18" s="1162" t="s">
        <v>432</v>
      </c>
      <c r="J18" s="1162" t="s">
        <v>432</v>
      </c>
      <c r="K18" s="1162" t="s">
        <v>432</v>
      </c>
    </row>
    <row r="19" spans="1:11" s="1158" customFormat="1" ht="18" customHeight="1">
      <c r="A19" s="1164" t="s">
        <v>1948</v>
      </c>
      <c r="B19" s="1163">
        <v>21</v>
      </c>
      <c r="C19" s="1162">
        <v>295</v>
      </c>
      <c r="D19" s="1162">
        <v>295</v>
      </c>
      <c r="E19" s="1162">
        <v>5188</v>
      </c>
      <c r="F19" s="1162">
        <v>5947</v>
      </c>
      <c r="G19" s="1162">
        <v>5</v>
      </c>
      <c r="H19" s="1162">
        <v>240</v>
      </c>
      <c r="I19" s="1162">
        <v>240</v>
      </c>
      <c r="J19" s="1162">
        <v>3985</v>
      </c>
      <c r="K19" s="1162">
        <v>5252</v>
      </c>
    </row>
    <row r="20" spans="1:11" s="1158" customFormat="1" ht="18" customHeight="1">
      <c r="A20" s="1164" t="s">
        <v>1947</v>
      </c>
      <c r="B20" s="1163">
        <v>117</v>
      </c>
      <c r="C20" s="1162">
        <v>625</v>
      </c>
      <c r="D20" s="1162">
        <v>644</v>
      </c>
      <c r="E20" s="1162">
        <v>7346</v>
      </c>
      <c r="F20" s="1162">
        <v>8285</v>
      </c>
      <c r="G20" s="1162">
        <v>20</v>
      </c>
      <c r="H20" s="1162">
        <v>134</v>
      </c>
      <c r="I20" s="1162">
        <v>138</v>
      </c>
      <c r="J20" s="1162">
        <v>1504</v>
      </c>
      <c r="K20" s="1162">
        <v>2666</v>
      </c>
    </row>
    <row r="21" spans="1:11" s="1158" customFormat="1" ht="18" customHeight="1">
      <c r="A21" s="1164" t="s">
        <v>1946</v>
      </c>
      <c r="B21" s="1163">
        <v>48</v>
      </c>
      <c r="C21" s="1162">
        <v>242</v>
      </c>
      <c r="D21" s="1162">
        <v>248</v>
      </c>
      <c r="E21" s="1162">
        <v>3368</v>
      </c>
      <c r="F21" s="1162">
        <v>5113</v>
      </c>
      <c r="G21" s="1162">
        <v>1</v>
      </c>
      <c r="H21" s="1162">
        <v>63</v>
      </c>
      <c r="I21" s="1162">
        <v>63</v>
      </c>
      <c r="J21" s="1162" t="s">
        <v>1940</v>
      </c>
      <c r="K21" s="1162" t="s">
        <v>1940</v>
      </c>
    </row>
    <row r="22" spans="1:11" s="1158" customFormat="1" ht="18" customHeight="1">
      <c r="A22" s="1164" t="s">
        <v>1945</v>
      </c>
      <c r="B22" s="1163">
        <v>86</v>
      </c>
      <c r="C22" s="1162">
        <v>361</v>
      </c>
      <c r="D22" s="1162">
        <v>362</v>
      </c>
      <c r="E22" s="1162">
        <v>4167</v>
      </c>
      <c r="F22" s="1162">
        <v>5036</v>
      </c>
      <c r="G22" s="1162" t="s">
        <v>432</v>
      </c>
      <c r="H22" s="1162" t="s">
        <v>432</v>
      </c>
      <c r="I22" s="1162" t="s">
        <v>432</v>
      </c>
      <c r="J22" s="1162" t="s">
        <v>432</v>
      </c>
      <c r="K22" s="1162" t="s">
        <v>432</v>
      </c>
    </row>
    <row r="23" spans="1:11" s="1158" customFormat="1" ht="18" customHeight="1">
      <c r="A23" s="1164" t="s">
        <v>1944</v>
      </c>
      <c r="B23" s="1163">
        <v>35</v>
      </c>
      <c r="C23" s="1162">
        <v>103</v>
      </c>
      <c r="D23" s="1162">
        <v>103</v>
      </c>
      <c r="E23" s="1162">
        <v>1088</v>
      </c>
      <c r="F23" s="1162">
        <v>1703</v>
      </c>
      <c r="G23" s="1162" t="s">
        <v>432</v>
      </c>
      <c r="H23" s="1162" t="s">
        <v>432</v>
      </c>
      <c r="I23" s="1162" t="s">
        <v>432</v>
      </c>
      <c r="J23" s="1162" t="s">
        <v>432</v>
      </c>
      <c r="K23" s="1162" t="s">
        <v>432</v>
      </c>
    </row>
    <row r="24" spans="1:11" s="1158" customFormat="1" ht="18" customHeight="1">
      <c r="A24" s="1164" t="s">
        <v>1943</v>
      </c>
      <c r="B24" s="1163">
        <v>18</v>
      </c>
      <c r="C24" s="1162">
        <v>51</v>
      </c>
      <c r="D24" s="1162">
        <v>54</v>
      </c>
      <c r="E24" s="1162">
        <v>467</v>
      </c>
      <c r="F24" s="1162">
        <v>542</v>
      </c>
      <c r="G24" s="1162" t="s">
        <v>432</v>
      </c>
      <c r="H24" s="1162" t="s">
        <v>432</v>
      </c>
      <c r="I24" s="1162" t="s">
        <v>432</v>
      </c>
      <c r="J24" s="1162" t="s">
        <v>432</v>
      </c>
      <c r="K24" s="1162" t="s">
        <v>432</v>
      </c>
    </row>
    <row r="25" spans="1:11" s="1158" customFormat="1" ht="18" customHeight="1">
      <c r="A25" s="1164" t="s">
        <v>1942</v>
      </c>
      <c r="B25" s="1163">
        <v>25</v>
      </c>
      <c r="C25" s="1162">
        <v>103</v>
      </c>
      <c r="D25" s="1162">
        <v>106</v>
      </c>
      <c r="E25" s="1162">
        <v>1726</v>
      </c>
      <c r="F25" s="1162">
        <v>1588</v>
      </c>
      <c r="G25" s="1162">
        <v>1</v>
      </c>
      <c r="H25" s="1162">
        <v>4</v>
      </c>
      <c r="I25" s="1162">
        <v>7</v>
      </c>
      <c r="J25" s="1162" t="s">
        <v>1940</v>
      </c>
      <c r="K25" s="1162" t="s">
        <v>1940</v>
      </c>
    </row>
    <row r="26" spans="1:11" s="1158" customFormat="1" ht="18" customHeight="1">
      <c r="A26" s="1164" t="s">
        <v>1941</v>
      </c>
      <c r="B26" s="1163">
        <v>45</v>
      </c>
      <c r="C26" s="1162">
        <v>226</v>
      </c>
      <c r="D26" s="1162">
        <v>231</v>
      </c>
      <c r="E26" s="1162">
        <v>3270</v>
      </c>
      <c r="F26" s="1162">
        <v>5246</v>
      </c>
      <c r="G26" s="1162">
        <v>2</v>
      </c>
      <c r="H26" s="1162">
        <v>48</v>
      </c>
      <c r="I26" s="1162">
        <v>50</v>
      </c>
      <c r="J26" s="1162" t="s">
        <v>1940</v>
      </c>
      <c r="K26" s="1162" t="s">
        <v>1940</v>
      </c>
    </row>
    <row r="27" spans="1:11" s="1158" customFormat="1" ht="18" customHeight="1">
      <c r="A27" s="1164" t="s">
        <v>1939</v>
      </c>
      <c r="B27" s="1163">
        <v>51</v>
      </c>
      <c r="C27" s="1162">
        <v>363</v>
      </c>
      <c r="D27" s="1162">
        <v>371</v>
      </c>
      <c r="E27" s="1162">
        <v>5298</v>
      </c>
      <c r="F27" s="1162">
        <v>4468</v>
      </c>
      <c r="G27" s="1162" t="s">
        <v>432</v>
      </c>
      <c r="H27" s="1162" t="s">
        <v>432</v>
      </c>
      <c r="I27" s="1162" t="s">
        <v>432</v>
      </c>
      <c r="J27" s="1162" t="s">
        <v>432</v>
      </c>
      <c r="K27" s="1162" t="s">
        <v>432</v>
      </c>
    </row>
    <row r="28" spans="1:11" s="1158" customFormat="1" ht="18" customHeight="1">
      <c r="A28" s="1164" t="s">
        <v>1938</v>
      </c>
      <c r="B28" s="1163">
        <v>34</v>
      </c>
      <c r="C28" s="1162">
        <v>121</v>
      </c>
      <c r="D28" s="1162">
        <v>122</v>
      </c>
      <c r="E28" s="1162">
        <v>1304</v>
      </c>
      <c r="F28" s="1162">
        <v>1960</v>
      </c>
      <c r="G28" s="1162" t="s">
        <v>432</v>
      </c>
      <c r="H28" s="1162" t="s">
        <v>432</v>
      </c>
      <c r="I28" s="1162" t="s">
        <v>432</v>
      </c>
      <c r="J28" s="1162" t="s">
        <v>432</v>
      </c>
      <c r="K28" s="1162" t="s">
        <v>432</v>
      </c>
    </row>
    <row r="29" spans="1:11" s="1158" customFormat="1" ht="18" customHeight="1">
      <c r="A29" s="1164" t="s">
        <v>1937</v>
      </c>
      <c r="B29" s="1163">
        <v>18</v>
      </c>
      <c r="C29" s="1162">
        <v>88</v>
      </c>
      <c r="D29" s="1162">
        <v>121</v>
      </c>
      <c r="E29" s="1162">
        <v>823</v>
      </c>
      <c r="F29" s="1162">
        <v>1025</v>
      </c>
      <c r="G29" s="1162" t="s">
        <v>432</v>
      </c>
      <c r="H29" s="1162" t="s">
        <v>432</v>
      </c>
      <c r="I29" s="1162" t="s">
        <v>432</v>
      </c>
      <c r="J29" s="1162" t="s">
        <v>432</v>
      </c>
      <c r="K29" s="1162" t="s">
        <v>432</v>
      </c>
    </row>
    <row r="30" spans="1:11" s="1158" customFormat="1" ht="18" customHeight="1">
      <c r="A30" s="1164" t="s">
        <v>1936</v>
      </c>
      <c r="B30" s="1163">
        <v>20</v>
      </c>
      <c r="C30" s="1162">
        <v>53</v>
      </c>
      <c r="D30" s="1162">
        <v>53</v>
      </c>
      <c r="E30" s="1162">
        <v>470</v>
      </c>
      <c r="F30" s="1162">
        <v>640</v>
      </c>
      <c r="G30" s="1162" t="s">
        <v>432</v>
      </c>
      <c r="H30" s="1162" t="s">
        <v>432</v>
      </c>
      <c r="I30" s="1162" t="s">
        <v>432</v>
      </c>
      <c r="J30" s="1162" t="s">
        <v>432</v>
      </c>
      <c r="K30" s="1162" t="s">
        <v>432</v>
      </c>
    </row>
    <row r="31" spans="1:11" s="1158" customFormat="1" ht="18" customHeight="1">
      <c r="A31" s="1164" t="s">
        <v>1935</v>
      </c>
      <c r="B31" s="1163">
        <v>81</v>
      </c>
      <c r="C31" s="1162">
        <v>406</v>
      </c>
      <c r="D31" s="1162">
        <v>412</v>
      </c>
      <c r="E31" s="1162">
        <v>4967</v>
      </c>
      <c r="F31" s="1162">
        <v>5105</v>
      </c>
      <c r="G31" s="1162">
        <v>5</v>
      </c>
      <c r="H31" s="1162">
        <v>149</v>
      </c>
      <c r="I31" s="1162">
        <v>151</v>
      </c>
      <c r="J31" s="1162">
        <v>2982</v>
      </c>
      <c r="K31" s="1162">
        <v>2510</v>
      </c>
    </row>
    <row r="32" spans="1:11" s="1158" customFormat="1" ht="18" customHeight="1">
      <c r="A32" s="1164" t="s">
        <v>1934</v>
      </c>
      <c r="B32" s="1163">
        <v>153</v>
      </c>
      <c r="C32" s="1162">
        <v>805</v>
      </c>
      <c r="D32" s="1162">
        <v>826</v>
      </c>
      <c r="E32" s="1162">
        <v>13400</v>
      </c>
      <c r="F32" s="1162">
        <v>10448</v>
      </c>
      <c r="G32" s="1162">
        <v>4</v>
      </c>
      <c r="H32" s="1162">
        <v>130</v>
      </c>
      <c r="I32" s="1162">
        <v>131</v>
      </c>
      <c r="J32" s="1162">
        <v>3636</v>
      </c>
      <c r="K32" s="1162">
        <v>1250</v>
      </c>
    </row>
    <row r="33" spans="1:11" s="1158" customFormat="1" ht="18" customHeight="1">
      <c r="A33" s="1164" t="s">
        <v>1933</v>
      </c>
      <c r="B33" s="1163">
        <v>10</v>
      </c>
      <c r="C33" s="1162">
        <v>85</v>
      </c>
      <c r="D33" s="1162">
        <v>86</v>
      </c>
      <c r="E33" s="1162">
        <v>1516</v>
      </c>
      <c r="F33" s="1162">
        <v>738</v>
      </c>
      <c r="G33" s="1162" t="s">
        <v>432</v>
      </c>
      <c r="H33" s="1162" t="s">
        <v>432</v>
      </c>
      <c r="I33" s="1162" t="s">
        <v>432</v>
      </c>
      <c r="J33" s="1162" t="s">
        <v>432</v>
      </c>
      <c r="K33" s="1162" t="s">
        <v>432</v>
      </c>
    </row>
    <row r="34" spans="1:11" s="1158" customFormat="1" ht="18" customHeight="1">
      <c r="A34" s="1164" t="s">
        <v>1932</v>
      </c>
      <c r="B34" s="1163">
        <v>11</v>
      </c>
      <c r="C34" s="1162">
        <v>35</v>
      </c>
      <c r="D34" s="1162">
        <v>43</v>
      </c>
      <c r="E34" s="1162">
        <v>354</v>
      </c>
      <c r="F34" s="1162">
        <v>1466</v>
      </c>
      <c r="G34" s="1162" t="s">
        <v>432</v>
      </c>
      <c r="H34" s="1162" t="s">
        <v>432</v>
      </c>
      <c r="I34" s="1162" t="s">
        <v>432</v>
      </c>
      <c r="J34" s="1162" t="s">
        <v>432</v>
      </c>
      <c r="K34" s="1162" t="s">
        <v>432</v>
      </c>
    </row>
    <row r="35" spans="1:11" s="1158" customFormat="1" ht="18" customHeight="1">
      <c r="A35" s="1164" t="s">
        <v>1931</v>
      </c>
      <c r="B35" s="1163">
        <v>60</v>
      </c>
      <c r="C35" s="1162">
        <v>1352</v>
      </c>
      <c r="D35" s="1162">
        <v>1367</v>
      </c>
      <c r="E35" s="1162">
        <v>26645</v>
      </c>
      <c r="F35" s="1162">
        <v>28550</v>
      </c>
      <c r="G35" s="1162">
        <v>56</v>
      </c>
      <c r="H35" s="1162">
        <v>1308</v>
      </c>
      <c r="I35" s="1162">
        <v>1323</v>
      </c>
      <c r="J35" s="1162">
        <v>25740</v>
      </c>
      <c r="K35" s="1162">
        <v>27924</v>
      </c>
    </row>
    <row r="36" spans="1:11" s="1158" customFormat="1" ht="18" customHeight="1">
      <c r="A36" s="1161" t="s">
        <v>1930</v>
      </c>
      <c r="B36" s="1160">
        <v>21</v>
      </c>
      <c r="C36" s="1159">
        <v>372</v>
      </c>
      <c r="D36" s="1159">
        <v>381</v>
      </c>
      <c r="E36" s="1159">
        <v>7771</v>
      </c>
      <c r="F36" s="1159">
        <v>11607</v>
      </c>
      <c r="G36" s="1159">
        <v>14</v>
      </c>
      <c r="H36" s="1159">
        <v>338</v>
      </c>
      <c r="I36" s="1159">
        <v>347</v>
      </c>
      <c r="J36" s="1159">
        <v>6733</v>
      </c>
      <c r="K36" s="1159">
        <v>10269</v>
      </c>
    </row>
    <row r="37" spans="1:11" s="1149" customFormat="1" ht="15" customHeight="1">
      <c r="A37" s="1157" t="s">
        <v>1929</v>
      </c>
      <c r="B37" s="1157"/>
      <c r="C37" s="1157"/>
      <c r="D37" s="1157"/>
      <c r="E37" s="1157"/>
      <c r="F37" s="1157"/>
      <c r="G37" s="1157"/>
      <c r="H37" s="1157"/>
      <c r="I37" s="1157"/>
      <c r="J37" s="1157"/>
      <c r="K37" s="1157"/>
    </row>
    <row r="38" spans="1:11" s="1149" customFormat="1" ht="15" customHeight="1">
      <c r="A38" s="1151" t="s">
        <v>1928</v>
      </c>
      <c r="B38" s="1156"/>
      <c r="C38" s="1156"/>
      <c r="D38" s="1156"/>
      <c r="E38" s="1156"/>
      <c r="F38" s="1156"/>
      <c r="G38" s="1156"/>
      <c r="H38" s="1156"/>
      <c r="I38" s="1156"/>
      <c r="J38" s="1156"/>
      <c r="K38" s="1156"/>
    </row>
    <row r="39" spans="1:11" s="1149" customFormat="1" ht="15" customHeight="1">
      <c r="A39" s="1155" t="s">
        <v>1927</v>
      </c>
      <c r="B39" s="1154"/>
      <c r="C39" s="1154"/>
      <c r="D39" s="1154"/>
      <c r="E39" s="1154"/>
      <c r="F39" s="1153"/>
      <c r="G39" s="1152"/>
      <c r="H39" s="1152"/>
      <c r="I39" s="1152"/>
      <c r="J39" s="1152"/>
      <c r="K39" s="1152"/>
    </row>
    <row r="40" spans="1:11" s="1149" customFormat="1" ht="15" customHeight="1">
      <c r="A40" s="1151" t="s">
        <v>1926</v>
      </c>
      <c r="B40" s="1150"/>
      <c r="C40" s="1150"/>
      <c r="D40" s="1150"/>
      <c r="E40" s="1150"/>
      <c r="F40" s="1150"/>
      <c r="G40" s="1150"/>
      <c r="H40" s="1150"/>
      <c r="I40" s="1150"/>
      <c r="J40" s="1150"/>
      <c r="K40" s="1150"/>
    </row>
  </sheetData>
  <mergeCells count="6">
    <mergeCell ref="A3:K3"/>
    <mergeCell ref="A6:A7"/>
    <mergeCell ref="B6:F6"/>
    <mergeCell ref="G6:K6"/>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Normal="100" zoomScaleSheetLayoutView="100" workbookViewId="0">
      <selection activeCell="F8" sqref="F8:F9"/>
    </sheetView>
  </sheetViews>
  <sheetFormatPr defaultRowHeight="13.5"/>
  <cols>
    <col min="1" max="1" width="13.625" style="529" customWidth="1"/>
    <col min="2" max="12" width="6.625" style="529" customWidth="1"/>
    <col min="13" max="17" width="7.625" style="529" customWidth="1"/>
    <col min="18" max="16384" width="9" style="529"/>
  </cols>
  <sheetData>
    <row r="1" spans="1:17"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row>
    <row r="2" spans="1:17"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row>
    <row r="3" spans="1:17" s="589" customFormat="1" ht="26.1" customHeight="1">
      <c r="A3" s="3505" t="s">
        <v>1999</v>
      </c>
      <c r="B3" s="3505"/>
      <c r="C3" s="3505"/>
      <c r="D3" s="3505"/>
      <c r="E3" s="3505"/>
      <c r="F3" s="3505"/>
      <c r="G3" s="3505"/>
      <c r="H3" s="3505"/>
      <c r="I3" s="3505"/>
      <c r="J3" s="3505"/>
      <c r="K3" s="3505"/>
      <c r="L3" s="3505"/>
      <c r="M3" s="3505"/>
      <c r="N3" s="3505"/>
      <c r="O3" s="3505"/>
      <c r="P3" s="3505"/>
      <c r="Q3" s="3505"/>
    </row>
    <row r="4" spans="1:17" s="532" customFormat="1" ht="15" customHeight="1"/>
    <row r="5" spans="1:17" s="532" customFormat="1" ht="15" customHeight="1" thickBot="1">
      <c r="A5" s="1182"/>
      <c r="B5" s="1182"/>
      <c r="C5" s="1182"/>
      <c r="D5" s="1182"/>
      <c r="E5" s="1182"/>
      <c r="F5" s="1182"/>
      <c r="G5" s="1182"/>
      <c r="H5" s="1182"/>
      <c r="I5" s="1182"/>
      <c r="J5" s="1182"/>
      <c r="K5" s="1182"/>
      <c r="L5" s="1182"/>
      <c r="M5" s="1182"/>
      <c r="N5" s="1182"/>
      <c r="O5" s="1182"/>
      <c r="Q5" s="1194" t="s">
        <v>1998</v>
      </c>
    </row>
    <row r="6" spans="1:17" s="533" customFormat="1" ht="18" customHeight="1" thickTop="1">
      <c r="A6" s="3490" t="s">
        <v>322</v>
      </c>
      <c r="B6" s="3506" t="s">
        <v>1997</v>
      </c>
      <c r="C6" s="3506"/>
      <c r="D6" s="3506"/>
      <c r="E6" s="3506"/>
      <c r="F6" s="3506"/>
      <c r="G6" s="3506"/>
      <c r="H6" s="3506"/>
      <c r="I6" s="3506"/>
      <c r="J6" s="3506"/>
      <c r="K6" s="3506"/>
      <c r="L6" s="3506"/>
      <c r="M6" s="3502" t="s">
        <v>1996</v>
      </c>
      <c r="N6" s="3490" t="s">
        <v>1995</v>
      </c>
      <c r="O6" s="3506"/>
      <c r="P6" s="3506"/>
      <c r="Q6" s="3507"/>
    </row>
    <row r="7" spans="1:17" s="533" customFormat="1" ht="18" customHeight="1">
      <c r="A7" s="3491"/>
      <c r="B7" s="3492" t="s">
        <v>25</v>
      </c>
      <c r="C7" s="3499" t="s">
        <v>1994</v>
      </c>
      <c r="D7" s="3498"/>
      <c r="E7" s="3491"/>
      <c r="F7" s="3497" t="s">
        <v>1993</v>
      </c>
      <c r="G7" s="3498"/>
      <c r="H7" s="3498"/>
      <c r="I7" s="3498"/>
      <c r="J7" s="3498"/>
      <c r="K7" s="3498"/>
      <c r="L7" s="3491"/>
      <c r="M7" s="3503"/>
      <c r="N7" s="3492" t="s">
        <v>25</v>
      </c>
      <c r="O7" s="3491" t="s">
        <v>618</v>
      </c>
      <c r="P7" s="3508" t="s">
        <v>617</v>
      </c>
      <c r="Q7" s="3497" t="s">
        <v>1992</v>
      </c>
    </row>
    <row r="8" spans="1:17" s="533" customFormat="1" ht="18" customHeight="1">
      <c r="A8" s="3491"/>
      <c r="B8" s="3492"/>
      <c r="C8" s="3495" t="s">
        <v>1991</v>
      </c>
      <c r="D8" s="3497" t="s">
        <v>1990</v>
      </c>
      <c r="E8" s="3491"/>
      <c r="F8" s="3500" t="s">
        <v>1989</v>
      </c>
      <c r="G8" s="3493" t="s">
        <v>1988</v>
      </c>
      <c r="H8" s="3493" t="s">
        <v>1987</v>
      </c>
      <c r="I8" s="3493" t="s">
        <v>1986</v>
      </c>
      <c r="J8" s="3493" t="s">
        <v>1985</v>
      </c>
      <c r="K8" s="3493" t="s">
        <v>1984</v>
      </c>
      <c r="L8" s="3500" t="s">
        <v>1983</v>
      </c>
      <c r="M8" s="3503"/>
      <c r="N8" s="3492"/>
      <c r="O8" s="3491"/>
      <c r="P8" s="3508"/>
      <c r="Q8" s="3497"/>
    </row>
    <row r="9" spans="1:17" s="533" customFormat="1" ht="32.1" customHeight="1">
      <c r="A9" s="3491"/>
      <c r="B9" s="3492"/>
      <c r="C9" s="3496"/>
      <c r="D9" s="1193" t="s">
        <v>1982</v>
      </c>
      <c r="E9" s="1193" t="s">
        <v>1981</v>
      </c>
      <c r="F9" s="3501"/>
      <c r="G9" s="3494"/>
      <c r="H9" s="3494"/>
      <c r="I9" s="3494"/>
      <c r="J9" s="3494"/>
      <c r="K9" s="3494"/>
      <c r="L9" s="3501"/>
      <c r="M9" s="3504"/>
      <c r="N9" s="3492"/>
      <c r="O9" s="3491"/>
      <c r="P9" s="3508"/>
      <c r="Q9" s="3497"/>
    </row>
    <row r="10" spans="1:17" s="532" customFormat="1" ht="18" customHeight="1">
      <c r="A10" s="1192"/>
      <c r="B10" s="1191" t="s">
        <v>1980</v>
      </c>
      <c r="C10" s="1191" t="s">
        <v>1980</v>
      </c>
      <c r="D10" s="1191" t="s">
        <v>1980</v>
      </c>
      <c r="E10" s="1191" t="s">
        <v>1980</v>
      </c>
      <c r="F10" s="1191" t="s">
        <v>1980</v>
      </c>
      <c r="G10" s="1191" t="s">
        <v>1980</v>
      </c>
      <c r="H10" s="1191" t="s">
        <v>1980</v>
      </c>
      <c r="I10" s="1191" t="s">
        <v>1980</v>
      </c>
      <c r="J10" s="1191" t="s">
        <v>1980</v>
      </c>
      <c r="K10" s="1191" t="s">
        <v>1980</v>
      </c>
      <c r="L10" s="1191" t="s">
        <v>1980</v>
      </c>
      <c r="M10" s="1191" t="s">
        <v>4</v>
      </c>
      <c r="N10" s="1191" t="s">
        <v>1979</v>
      </c>
      <c r="O10" s="1191" t="s">
        <v>1979</v>
      </c>
      <c r="P10" s="1191" t="s">
        <v>1979</v>
      </c>
      <c r="Q10" s="1191" t="s">
        <v>1979</v>
      </c>
    </row>
    <row r="11" spans="1:17" s="533" customFormat="1" ht="18" customHeight="1">
      <c r="A11" s="1190" t="s">
        <v>1978</v>
      </c>
      <c r="B11" s="1188">
        <v>211</v>
      </c>
      <c r="C11" s="1188">
        <v>8</v>
      </c>
      <c r="D11" s="1188">
        <v>21</v>
      </c>
      <c r="E11" s="1188">
        <v>182</v>
      </c>
      <c r="F11" s="1188">
        <v>91</v>
      </c>
      <c r="G11" s="1188">
        <v>47</v>
      </c>
      <c r="H11" s="1188">
        <v>51</v>
      </c>
      <c r="I11" s="1188">
        <v>10</v>
      </c>
      <c r="J11" s="1188">
        <v>6</v>
      </c>
      <c r="K11" s="1188">
        <v>5</v>
      </c>
      <c r="L11" s="1188">
        <v>1</v>
      </c>
      <c r="M11" s="1188">
        <v>1027</v>
      </c>
      <c r="N11" s="1188">
        <v>10463</v>
      </c>
      <c r="O11" s="1188">
        <v>3597</v>
      </c>
      <c r="P11" s="1188">
        <v>6820</v>
      </c>
      <c r="Q11" s="1188">
        <v>46</v>
      </c>
    </row>
    <row r="12" spans="1:17" s="533" customFormat="1" ht="18" customHeight="1">
      <c r="A12" s="1190" t="s">
        <v>1977</v>
      </c>
      <c r="B12" s="1188">
        <v>132</v>
      </c>
      <c r="C12" s="1188">
        <v>24</v>
      </c>
      <c r="D12" s="1188">
        <v>23</v>
      </c>
      <c r="E12" s="1188">
        <v>85</v>
      </c>
      <c r="F12" s="1188">
        <v>34</v>
      </c>
      <c r="G12" s="1188">
        <v>36</v>
      </c>
      <c r="H12" s="1188">
        <v>36</v>
      </c>
      <c r="I12" s="1188">
        <v>14</v>
      </c>
      <c r="J12" s="1188">
        <v>6</v>
      </c>
      <c r="K12" s="1188">
        <v>3</v>
      </c>
      <c r="L12" s="1188">
        <v>3</v>
      </c>
      <c r="M12" s="1188">
        <v>904</v>
      </c>
      <c r="N12" s="1188">
        <v>9210</v>
      </c>
      <c r="O12" s="1188">
        <v>3794</v>
      </c>
      <c r="P12" s="1188">
        <v>5411</v>
      </c>
      <c r="Q12" s="1188" t="s">
        <v>717</v>
      </c>
    </row>
    <row r="13" spans="1:17" s="533" customFormat="1" ht="18" customHeight="1">
      <c r="A13" s="1190" t="s">
        <v>1824</v>
      </c>
      <c r="B13" s="1188">
        <v>103</v>
      </c>
      <c r="C13" s="1188">
        <v>35</v>
      </c>
      <c r="D13" s="1188">
        <v>19</v>
      </c>
      <c r="E13" s="1188">
        <v>49</v>
      </c>
      <c r="F13" s="1188">
        <v>31</v>
      </c>
      <c r="G13" s="1188">
        <v>27</v>
      </c>
      <c r="H13" s="1188">
        <v>28</v>
      </c>
      <c r="I13" s="1188">
        <v>9</v>
      </c>
      <c r="J13" s="1188">
        <v>6</v>
      </c>
      <c r="K13" s="1188">
        <v>3</v>
      </c>
      <c r="L13" s="1188">
        <v>3</v>
      </c>
      <c r="M13" s="1188">
        <v>516</v>
      </c>
      <c r="N13" s="1188">
        <v>8413</v>
      </c>
      <c r="O13" s="1188">
        <v>4157</v>
      </c>
      <c r="P13" s="1188">
        <v>4216</v>
      </c>
      <c r="Q13" s="1188" t="s">
        <v>717</v>
      </c>
    </row>
    <row r="14" spans="1:17" s="533" customFormat="1" ht="18" customHeight="1">
      <c r="A14" s="1190" t="s">
        <v>1976</v>
      </c>
      <c r="B14" s="1189">
        <v>96</v>
      </c>
      <c r="C14" s="1188">
        <v>24</v>
      </c>
      <c r="D14" s="1188">
        <v>13</v>
      </c>
      <c r="E14" s="1188">
        <v>59</v>
      </c>
      <c r="F14" s="448">
        <v>23</v>
      </c>
      <c r="G14" s="448">
        <v>21</v>
      </c>
      <c r="H14" s="448">
        <v>32</v>
      </c>
      <c r="I14" s="448">
        <v>8</v>
      </c>
      <c r="J14" s="448">
        <v>7</v>
      </c>
      <c r="K14" s="448">
        <v>3</v>
      </c>
      <c r="L14" s="448">
        <v>3</v>
      </c>
      <c r="M14" s="1188">
        <v>454</v>
      </c>
      <c r="N14" s="1188">
        <v>8506</v>
      </c>
      <c r="O14" s="1188">
        <v>4485</v>
      </c>
      <c r="P14" s="1188">
        <v>3946</v>
      </c>
      <c r="Q14" s="1188">
        <v>75</v>
      </c>
    </row>
    <row r="15" spans="1:17" s="541" customFormat="1" ht="17.25" customHeight="1">
      <c r="A15" s="1187" t="s">
        <v>437</v>
      </c>
      <c r="B15" s="1186">
        <v>75</v>
      </c>
      <c r="C15" s="1185">
        <v>33</v>
      </c>
      <c r="D15" s="1185">
        <v>5</v>
      </c>
      <c r="E15" s="1185">
        <v>37</v>
      </c>
      <c r="F15" s="1185">
        <v>18</v>
      </c>
      <c r="G15" s="1185">
        <v>18</v>
      </c>
      <c r="H15" s="1185">
        <v>26</v>
      </c>
      <c r="I15" s="1185">
        <v>3</v>
      </c>
      <c r="J15" s="1185">
        <v>8</v>
      </c>
      <c r="K15" s="1185">
        <v>2</v>
      </c>
      <c r="L15" s="1185">
        <v>3</v>
      </c>
      <c r="M15" s="1185">
        <v>338</v>
      </c>
      <c r="N15" s="1185">
        <v>7073</v>
      </c>
      <c r="O15" s="1185">
        <v>3371</v>
      </c>
      <c r="P15" s="1185">
        <v>3613</v>
      </c>
      <c r="Q15" s="1185">
        <v>89</v>
      </c>
    </row>
    <row r="16" spans="1:17" s="532" customFormat="1" ht="15" customHeight="1">
      <c r="A16" s="1184" t="s">
        <v>1975</v>
      </c>
      <c r="B16" s="1184"/>
      <c r="C16" s="1184"/>
      <c r="D16" s="1184"/>
      <c r="E16" s="1184"/>
      <c r="F16" s="1184"/>
      <c r="G16" s="1184"/>
      <c r="H16" s="1184"/>
      <c r="I16" s="1181"/>
      <c r="J16" s="1181"/>
      <c r="L16" s="1183"/>
    </row>
    <row r="17" spans="1:13" s="532" customFormat="1" ht="15" customHeight="1">
      <c r="A17" s="532" t="s">
        <v>1974</v>
      </c>
      <c r="H17" s="1181"/>
      <c r="I17" s="1181"/>
      <c r="J17" s="1181"/>
      <c r="M17" s="1182"/>
    </row>
    <row r="18" spans="1:13" s="532" customFormat="1" ht="15" customHeight="1">
      <c r="A18" s="532" t="s">
        <v>1973</v>
      </c>
    </row>
    <row r="19" spans="1:13" s="532" customFormat="1" ht="15" customHeight="1">
      <c r="A19" s="1181" t="s">
        <v>1972</v>
      </c>
      <c r="B19" s="1181"/>
      <c r="C19" s="1181"/>
      <c r="D19" s="1181"/>
      <c r="E19" s="1181"/>
      <c r="F19" s="1181"/>
      <c r="G19" s="1181"/>
      <c r="H19" s="1181"/>
      <c r="I19" s="1181"/>
      <c r="J19" s="1181"/>
    </row>
    <row r="20" spans="1:13" s="532" customFormat="1" ht="15" customHeight="1">
      <c r="A20" s="1181" t="s">
        <v>1971</v>
      </c>
      <c r="B20" s="1181"/>
      <c r="C20" s="1181"/>
      <c r="D20" s="1181"/>
      <c r="E20" s="1181"/>
      <c r="F20" s="1181"/>
      <c r="G20" s="1181"/>
      <c r="H20" s="1181"/>
      <c r="I20" s="1181"/>
      <c r="J20" s="1181"/>
    </row>
    <row r="21" spans="1:13" s="532" customFormat="1" ht="15" customHeight="1">
      <c r="A21" s="1181" t="s">
        <v>1970</v>
      </c>
      <c r="B21" s="1181"/>
      <c r="C21" s="1181"/>
      <c r="D21" s="1181"/>
      <c r="E21" s="1181"/>
      <c r="F21" s="1181"/>
      <c r="G21" s="1181"/>
      <c r="H21" s="1181"/>
      <c r="I21" s="1181"/>
      <c r="J21" s="1181"/>
    </row>
  </sheetData>
  <mergeCells count="23">
    <mergeCell ref="M6:M9"/>
    <mergeCell ref="A1:D1"/>
    <mergeCell ref="A2:D2"/>
    <mergeCell ref="A3:Q3"/>
    <mergeCell ref="I8:I9"/>
    <mergeCell ref="J8:J9"/>
    <mergeCell ref="K8:K9"/>
    <mergeCell ref="L8:L9"/>
    <mergeCell ref="N6:Q6"/>
    <mergeCell ref="N7:N9"/>
    <mergeCell ref="O7:O9"/>
    <mergeCell ref="P7:P9"/>
    <mergeCell ref="H8:H9"/>
    <mergeCell ref="Q7:Q9"/>
    <mergeCell ref="B6:L6"/>
    <mergeCell ref="D8:E8"/>
    <mergeCell ref="A6:A9"/>
    <mergeCell ref="B7:B9"/>
    <mergeCell ref="G8:G9"/>
    <mergeCell ref="C8:C9"/>
    <mergeCell ref="F7:L7"/>
    <mergeCell ref="C7:E7"/>
    <mergeCell ref="F8:F9"/>
  </mergeCells>
  <phoneticPr fontId="20"/>
  <pageMargins left="0.62992125984251968" right="0.62992125984251968" top="0.74803149606299213" bottom="0.74803149606299213" header="0.31496062992125984" footer="0.31496062992125984"/>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zoomScaleNormal="100" zoomScaleSheetLayoutView="100" workbookViewId="0">
      <selection activeCell="G7" sqref="G7:G8"/>
    </sheetView>
  </sheetViews>
  <sheetFormatPr defaultRowHeight="13.5"/>
  <cols>
    <col min="1" max="1" width="13.625" style="529" customWidth="1"/>
    <col min="2" max="9" width="8.625" style="1195" customWidth="1"/>
    <col min="10" max="13" width="10.625" style="529" customWidth="1"/>
    <col min="14" max="16384" width="9" style="529"/>
  </cols>
  <sheetData>
    <row r="1" spans="1:13" s="1763" customFormat="1" ht="20.100000000000001" customHeight="1">
      <c r="A1" s="3046" t="str">
        <f>HYPERLINK("#目次!A1","【目次に戻る】")</f>
        <v>【目次に戻る】</v>
      </c>
      <c r="B1" s="3046"/>
      <c r="C1" s="3046"/>
      <c r="D1" s="3046"/>
      <c r="E1" s="1762"/>
      <c r="F1" s="1762"/>
      <c r="G1" s="1762"/>
      <c r="H1" s="1762"/>
      <c r="I1" s="1762"/>
      <c r="J1" s="1762"/>
      <c r="K1" s="1762"/>
      <c r="L1" s="1762"/>
      <c r="M1" s="1762"/>
    </row>
    <row r="2" spans="1:13"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row>
    <row r="3" spans="1:13" s="1211" customFormat="1" ht="26.1" customHeight="1">
      <c r="A3" s="3505" t="s">
        <v>2007</v>
      </c>
      <c r="B3" s="3505"/>
      <c r="C3" s="3505"/>
      <c r="D3" s="3505"/>
      <c r="E3" s="3505"/>
      <c r="F3" s="3505"/>
      <c r="G3" s="3505"/>
      <c r="H3" s="3505"/>
      <c r="I3" s="3505"/>
      <c r="J3" s="3505"/>
      <c r="K3" s="3505"/>
      <c r="L3" s="3505"/>
      <c r="M3" s="3505"/>
    </row>
    <row r="4" spans="1:13" s="532" customFormat="1" ht="15" customHeight="1">
      <c r="B4" s="1152"/>
      <c r="C4" s="1152"/>
      <c r="D4" s="1152"/>
      <c r="E4" s="1152"/>
      <c r="F4" s="1152"/>
      <c r="G4" s="1152"/>
      <c r="H4" s="1152"/>
      <c r="I4" s="1152"/>
    </row>
    <row r="5" spans="1:13" s="532" customFormat="1" ht="15" customHeight="1" thickBot="1">
      <c r="B5" s="1152"/>
      <c r="C5" s="1152"/>
      <c r="D5" s="1152"/>
      <c r="E5" s="1152"/>
      <c r="F5" s="1152"/>
      <c r="G5" s="1152"/>
      <c r="H5" s="1152"/>
      <c r="I5" s="1152"/>
      <c r="L5" s="1210"/>
      <c r="M5" s="1194" t="s">
        <v>2006</v>
      </c>
    </row>
    <row r="6" spans="1:13" s="533" customFormat="1" ht="18" customHeight="1" thickTop="1">
      <c r="A6" s="3509" t="s">
        <v>279</v>
      </c>
      <c r="B6" s="3512" t="s">
        <v>1997</v>
      </c>
      <c r="C6" s="3512"/>
      <c r="D6" s="3512"/>
      <c r="E6" s="3512"/>
      <c r="F6" s="3512"/>
      <c r="G6" s="3512" t="s">
        <v>2005</v>
      </c>
      <c r="H6" s="3512"/>
      <c r="I6" s="3512"/>
      <c r="J6" s="3506" t="s">
        <v>1995</v>
      </c>
      <c r="K6" s="3506"/>
      <c r="L6" s="3506"/>
      <c r="M6" s="3507"/>
    </row>
    <row r="7" spans="1:13" s="533" customFormat="1" ht="18" customHeight="1">
      <c r="A7" s="3510"/>
      <c r="B7" s="3516" t="s">
        <v>25</v>
      </c>
      <c r="C7" s="3517" t="s">
        <v>2004</v>
      </c>
      <c r="D7" s="3513" t="s">
        <v>2003</v>
      </c>
      <c r="E7" s="3514"/>
      <c r="F7" s="3515"/>
      <c r="G7" s="3516" t="s">
        <v>25</v>
      </c>
      <c r="H7" s="3515" t="s">
        <v>1</v>
      </c>
      <c r="I7" s="3518" t="s">
        <v>2</v>
      </c>
      <c r="J7" s="3492" t="s">
        <v>25</v>
      </c>
      <c r="K7" s="3491" t="s">
        <v>618</v>
      </c>
      <c r="L7" s="3508" t="s">
        <v>617</v>
      </c>
      <c r="M7" s="3497" t="s">
        <v>1992</v>
      </c>
    </row>
    <row r="8" spans="1:13" s="533" customFormat="1" ht="18" customHeight="1">
      <c r="A8" s="3511"/>
      <c r="B8" s="3516"/>
      <c r="C8" s="3515"/>
      <c r="D8" s="1209" t="s">
        <v>25</v>
      </c>
      <c r="E8" s="1208" t="s">
        <v>1982</v>
      </c>
      <c r="F8" s="1207" t="s">
        <v>1981</v>
      </c>
      <c r="G8" s="3516"/>
      <c r="H8" s="3515"/>
      <c r="I8" s="3518"/>
      <c r="J8" s="3492"/>
      <c r="K8" s="3491"/>
      <c r="L8" s="3508"/>
      <c r="M8" s="3497"/>
    </row>
    <row r="9" spans="1:13" s="532" customFormat="1" ht="18" customHeight="1">
      <c r="A9" s="1192"/>
      <c r="B9" s="1169" t="s">
        <v>1980</v>
      </c>
      <c r="C9" s="1169" t="s">
        <v>1980</v>
      </c>
      <c r="D9" s="1169" t="s">
        <v>1980</v>
      </c>
      <c r="E9" s="1169" t="s">
        <v>1980</v>
      </c>
      <c r="F9" s="1169" t="s">
        <v>1980</v>
      </c>
      <c r="G9" s="1169" t="s">
        <v>4</v>
      </c>
      <c r="H9" s="1169" t="s">
        <v>4</v>
      </c>
      <c r="I9" s="1169" t="s">
        <v>4</v>
      </c>
      <c r="J9" s="1191" t="s">
        <v>1979</v>
      </c>
      <c r="K9" s="1191" t="s">
        <v>1979</v>
      </c>
      <c r="L9" s="1191" t="s">
        <v>1979</v>
      </c>
      <c r="M9" s="1191" t="s">
        <v>1979</v>
      </c>
    </row>
    <row r="10" spans="1:13" s="541" customFormat="1" ht="18" customHeight="1">
      <c r="A10" s="1206" t="s">
        <v>2002</v>
      </c>
      <c r="B10" s="1166">
        <f t="shared" ref="B10:M10" si="0">B11+B35+B36+B37</f>
        <v>5623</v>
      </c>
      <c r="C10" s="1166">
        <f t="shared" si="0"/>
        <v>2613</v>
      </c>
      <c r="D10" s="1166">
        <f t="shared" si="0"/>
        <v>3010</v>
      </c>
      <c r="E10" s="1166">
        <f t="shared" si="0"/>
        <v>444</v>
      </c>
      <c r="F10" s="1166">
        <f t="shared" si="0"/>
        <v>2566</v>
      </c>
      <c r="G10" s="1166">
        <f t="shared" si="0"/>
        <v>20996</v>
      </c>
      <c r="H10" s="1166">
        <f t="shared" si="0"/>
        <v>10524</v>
      </c>
      <c r="I10" s="1166">
        <f t="shared" si="0"/>
        <v>10472</v>
      </c>
      <c r="J10" s="1166">
        <f t="shared" si="0"/>
        <v>424532</v>
      </c>
      <c r="K10" s="1166">
        <f t="shared" si="0"/>
        <v>22579</v>
      </c>
      <c r="L10" s="1166">
        <f t="shared" si="0"/>
        <v>292621</v>
      </c>
      <c r="M10" s="1166">
        <f t="shared" si="0"/>
        <v>109332</v>
      </c>
    </row>
    <row r="11" spans="1:13" s="533" customFormat="1" ht="18" customHeight="1">
      <c r="A11" s="1204" t="s">
        <v>274</v>
      </c>
      <c r="B11" s="1162">
        <v>849</v>
      </c>
      <c r="C11" s="1162">
        <v>351</v>
      </c>
      <c r="D11" s="1162">
        <v>498</v>
      </c>
      <c r="E11" s="1162">
        <v>49</v>
      </c>
      <c r="F11" s="1162">
        <v>449</v>
      </c>
      <c r="G11" s="1203">
        <v>3588</v>
      </c>
      <c r="H11" s="1202">
        <v>1794</v>
      </c>
      <c r="I11" s="1202">
        <v>1794</v>
      </c>
      <c r="J11" s="1162">
        <v>53730</v>
      </c>
      <c r="K11" s="1162">
        <v>7967</v>
      </c>
      <c r="L11" s="1162">
        <v>37992</v>
      </c>
      <c r="M11" s="1162">
        <v>7771</v>
      </c>
    </row>
    <row r="12" spans="1:13" s="533" customFormat="1" ht="18" customHeight="1">
      <c r="A12" s="1204" t="s">
        <v>273</v>
      </c>
      <c r="B12" s="1162" t="s">
        <v>432</v>
      </c>
      <c r="C12" s="1162" t="s">
        <v>432</v>
      </c>
      <c r="D12" s="1162" t="s">
        <v>432</v>
      </c>
      <c r="E12" s="1162" t="s">
        <v>432</v>
      </c>
      <c r="F12" s="1162" t="s">
        <v>432</v>
      </c>
      <c r="G12" s="1203" t="s">
        <v>432</v>
      </c>
      <c r="H12" s="1202" t="s">
        <v>432</v>
      </c>
      <c r="I12" s="1202" t="s">
        <v>432</v>
      </c>
      <c r="J12" s="1162" t="s">
        <v>967</v>
      </c>
      <c r="K12" s="1162" t="s">
        <v>967</v>
      </c>
      <c r="L12" s="1162" t="s">
        <v>967</v>
      </c>
      <c r="M12" s="1162" t="s">
        <v>967</v>
      </c>
    </row>
    <row r="13" spans="1:13" s="533" customFormat="1" ht="18" customHeight="1">
      <c r="A13" s="1204" t="s">
        <v>272</v>
      </c>
      <c r="B13" s="1162" t="s">
        <v>432</v>
      </c>
      <c r="C13" s="1162" t="s">
        <v>432</v>
      </c>
      <c r="D13" s="1162" t="s">
        <v>432</v>
      </c>
      <c r="E13" s="1162" t="s">
        <v>432</v>
      </c>
      <c r="F13" s="1162" t="s">
        <v>432</v>
      </c>
      <c r="G13" s="1203" t="s">
        <v>432</v>
      </c>
      <c r="H13" s="1202" t="s">
        <v>432</v>
      </c>
      <c r="I13" s="1202" t="s">
        <v>432</v>
      </c>
      <c r="J13" s="1162">
        <v>2828</v>
      </c>
      <c r="K13" s="1162" t="s">
        <v>432</v>
      </c>
      <c r="L13" s="1162">
        <v>2168</v>
      </c>
      <c r="M13" s="1162">
        <v>660</v>
      </c>
    </row>
    <row r="14" spans="1:13" s="533" customFormat="1" ht="18" customHeight="1">
      <c r="A14" s="1204" t="s">
        <v>271</v>
      </c>
      <c r="B14" s="1162">
        <v>1</v>
      </c>
      <c r="C14" s="1162" t="s">
        <v>717</v>
      </c>
      <c r="D14" s="1162" t="s">
        <v>717</v>
      </c>
      <c r="E14" s="1162" t="s">
        <v>717</v>
      </c>
      <c r="F14" s="1162" t="s">
        <v>717</v>
      </c>
      <c r="G14" s="1203" t="s">
        <v>717</v>
      </c>
      <c r="H14" s="1202" t="s">
        <v>717</v>
      </c>
      <c r="I14" s="1202" t="s">
        <v>717</v>
      </c>
      <c r="J14" s="1162" t="s">
        <v>717</v>
      </c>
      <c r="K14" s="1162" t="s">
        <v>967</v>
      </c>
      <c r="L14" s="1162" t="s">
        <v>967</v>
      </c>
      <c r="M14" s="1162" t="s">
        <v>967</v>
      </c>
    </row>
    <row r="15" spans="1:13" s="533" customFormat="1" ht="18" customHeight="1">
      <c r="A15" s="1204" t="s">
        <v>270</v>
      </c>
      <c r="B15" s="1162" t="s">
        <v>432</v>
      </c>
      <c r="C15" s="1162" t="s">
        <v>432</v>
      </c>
      <c r="D15" s="1162" t="s">
        <v>432</v>
      </c>
      <c r="E15" s="1162" t="s">
        <v>432</v>
      </c>
      <c r="F15" s="1162" t="s">
        <v>432</v>
      </c>
      <c r="G15" s="1203" t="s">
        <v>432</v>
      </c>
      <c r="H15" s="1202" t="s">
        <v>432</v>
      </c>
      <c r="I15" s="1202" t="s">
        <v>432</v>
      </c>
      <c r="J15" s="1162" t="s">
        <v>432</v>
      </c>
      <c r="K15" s="1162" t="s">
        <v>432</v>
      </c>
      <c r="L15" s="1162" t="s">
        <v>432</v>
      </c>
      <c r="M15" s="1162" t="s">
        <v>432</v>
      </c>
    </row>
    <row r="16" spans="1:13" s="533" customFormat="1" ht="18" customHeight="1">
      <c r="A16" s="1204" t="s">
        <v>269</v>
      </c>
      <c r="B16" s="1162" t="s">
        <v>432</v>
      </c>
      <c r="C16" s="1162" t="s">
        <v>432</v>
      </c>
      <c r="D16" s="1162" t="s">
        <v>432</v>
      </c>
      <c r="E16" s="1162" t="s">
        <v>432</v>
      </c>
      <c r="F16" s="1162" t="s">
        <v>432</v>
      </c>
      <c r="G16" s="1203" t="s">
        <v>432</v>
      </c>
      <c r="H16" s="1202" t="s">
        <v>432</v>
      </c>
      <c r="I16" s="1202" t="s">
        <v>432</v>
      </c>
      <c r="J16" s="1162" t="s">
        <v>432</v>
      </c>
      <c r="K16" s="1162" t="s">
        <v>432</v>
      </c>
      <c r="L16" s="1162" t="s">
        <v>432</v>
      </c>
      <c r="M16" s="1162" t="s">
        <v>432</v>
      </c>
    </row>
    <row r="17" spans="1:13" s="533" customFormat="1" ht="18" customHeight="1">
      <c r="A17" s="1204" t="s">
        <v>268</v>
      </c>
      <c r="B17" s="1162" t="s">
        <v>432</v>
      </c>
      <c r="C17" s="1162" t="s">
        <v>432</v>
      </c>
      <c r="D17" s="1162" t="s">
        <v>432</v>
      </c>
      <c r="E17" s="1162" t="s">
        <v>432</v>
      </c>
      <c r="F17" s="1162" t="s">
        <v>432</v>
      </c>
      <c r="G17" s="1203" t="s">
        <v>432</v>
      </c>
      <c r="H17" s="1202" t="s">
        <v>432</v>
      </c>
      <c r="I17" s="1202" t="s">
        <v>432</v>
      </c>
      <c r="J17" s="1162" t="s">
        <v>967</v>
      </c>
      <c r="K17" s="1162" t="s">
        <v>967</v>
      </c>
      <c r="L17" s="1162" t="s">
        <v>967</v>
      </c>
      <c r="M17" s="1162" t="s">
        <v>967</v>
      </c>
    </row>
    <row r="18" spans="1:13" s="533" customFormat="1" ht="18" customHeight="1">
      <c r="A18" s="1204" t="s">
        <v>267</v>
      </c>
      <c r="B18" s="1162" t="s">
        <v>432</v>
      </c>
      <c r="C18" s="1162" t="s">
        <v>432</v>
      </c>
      <c r="D18" s="1162" t="s">
        <v>432</v>
      </c>
      <c r="E18" s="1162" t="s">
        <v>432</v>
      </c>
      <c r="F18" s="1162" t="s">
        <v>432</v>
      </c>
      <c r="G18" s="1203" t="s">
        <v>432</v>
      </c>
      <c r="H18" s="1202" t="s">
        <v>432</v>
      </c>
      <c r="I18" s="1202" t="s">
        <v>432</v>
      </c>
      <c r="J18" s="1162" t="s">
        <v>432</v>
      </c>
      <c r="K18" s="1162" t="s">
        <v>432</v>
      </c>
      <c r="L18" s="1162" t="s">
        <v>432</v>
      </c>
      <c r="M18" s="1162" t="s">
        <v>432</v>
      </c>
    </row>
    <row r="19" spans="1:13" s="533" customFormat="1" ht="18" customHeight="1">
      <c r="A19" s="1204" t="s">
        <v>266</v>
      </c>
      <c r="B19" s="1162" t="s">
        <v>432</v>
      </c>
      <c r="C19" s="1162" t="s">
        <v>432</v>
      </c>
      <c r="D19" s="1162" t="s">
        <v>432</v>
      </c>
      <c r="E19" s="1162" t="s">
        <v>432</v>
      </c>
      <c r="F19" s="1162" t="s">
        <v>432</v>
      </c>
      <c r="G19" s="1203" t="s">
        <v>432</v>
      </c>
      <c r="H19" s="1202" t="s">
        <v>432</v>
      </c>
      <c r="I19" s="1202" t="s">
        <v>432</v>
      </c>
      <c r="J19" s="1162" t="s">
        <v>967</v>
      </c>
      <c r="K19" s="1162" t="s">
        <v>967</v>
      </c>
      <c r="L19" s="1162" t="s">
        <v>967</v>
      </c>
      <c r="M19" s="1162" t="s">
        <v>967</v>
      </c>
    </row>
    <row r="20" spans="1:13" s="533" customFormat="1" ht="18" customHeight="1">
      <c r="A20" s="1204" t="s">
        <v>265</v>
      </c>
      <c r="B20" s="1162" t="s">
        <v>432</v>
      </c>
      <c r="C20" s="1162" t="s">
        <v>432</v>
      </c>
      <c r="D20" s="1162" t="s">
        <v>432</v>
      </c>
      <c r="E20" s="1162" t="s">
        <v>432</v>
      </c>
      <c r="F20" s="1162" t="s">
        <v>432</v>
      </c>
      <c r="G20" s="1203" t="s">
        <v>432</v>
      </c>
      <c r="H20" s="1202" t="s">
        <v>432</v>
      </c>
      <c r="I20" s="1202" t="s">
        <v>432</v>
      </c>
      <c r="J20" s="1162" t="s">
        <v>432</v>
      </c>
      <c r="K20" s="1162" t="s">
        <v>432</v>
      </c>
      <c r="L20" s="1162" t="s">
        <v>432</v>
      </c>
      <c r="M20" s="1162" t="s">
        <v>432</v>
      </c>
    </row>
    <row r="21" spans="1:13" s="533" customFormat="1" ht="18" customHeight="1">
      <c r="A21" s="1204" t="s">
        <v>264</v>
      </c>
      <c r="B21" s="1162">
        <v>7</v>
      </c>
      <c r="C21" s="1162">
        <v>3</v>
      </c>
      <c r="D21" s="1162">
        <v>4</v>
      </c>
      <c r="E21" s="1162" t="s">
        <v>432</v>
      </c>
      <c r="F21" s="1162">
        <v>4</v>
      </c>
      <c r="G21" s="1203">
        <v>26</v>
      </c>
      <c r="H21" s="1202">
        <v>11</v>
      </c>
      <c r="I21" s="1202">
        <v>15</v>
      </c>
      <c r="J21" s="1162">
        <v>219</v>
      </c>
      <c r="K21" s="1162">
        <v>10</v>
      </c>
      <c r="L21" s="1162">
        <v>164</v>
      </c>
      <c r="M21" s="1162">
        <v>45</v>
      </c>
    </row>
    <row r="22" spans="1:13" s="533" customFormat="1" ht="18" customHeight="1">
      <c r="A22" s="1204" t="s">
        <v>263</v>
      </c>
      <c r="B22" s="1162">
        <v>7</v>
      </c>
      <c r="C22" s="1162">
        <v>2</v>
      </c>
      <c r="D22" s="1162">
        <v>5</v>
      </c>
      <c r="E22" s="1162" t="s">
        <v>432</v>
      </c>
      <c r="F22" s="1162">
        <v>5</v>
      </c>
      <c r="G22" s="1162">
        <v>28</v>
      </c>
      <c r="H22" s="1162">
        <v>14</v>
      </c>
      <c r="I22" s="1162">
        <v>14</v>
      </c>
      <c r="J22" s="1162">
        <v>348</v>
      </c>
      <c r="K22" s="1162" t="s">
        <v>432</v>
      </c>
      <c r="L22" s="1162">
        <v>317</v>
      </c>
      <c r="M22" s="1162">
        <v>31</v>
      </c>
    </row>
    <row r="23" spans="1:13" s="533" customFormat="1" ht="18" customHeight="1">
      <c r="A23" s="1204" t="s">
        <v>262</v>
      </c>
      <c r="B23" s="1162">
        <v>189</v>
      </c>
      <c r="C23" s="1162">
        <v>65</v>
      </c>
      <c r="D23" s="1162">
        <v>124</v>
      </c>
      <c r="E23" s="1162">
        <v>4</v>
      </c>
      <c r="F23" s="1162">
        <v>120</v>
      </c>
      <c r="G23" s="1162">
        <v>781</v>
      </c>
      <c r="H23" s="1162">
        <v>387</v>
      </c>
      <c r="I23" s="1162">
        <v>394</v>
      </c>
      <c r="J23" s="1162">
        <v>9778</v>
      </c>
      <c r="K23" s="1162">
        <v>1736</v>
      </c>
      <c r="L23" s="1162">
        <v>5664</v>
      </c>
      <c r="M23" s="1162">
        <v>2378</v>
      </c>
    </row>
    <row r="24" spans="1:13" s="533" customFormat="1" ht="18" customHeight="1">
      <c r="A24" s="1204" t="s">
        <v>261</v>
      </c>
      <c r="B24" s="1162" t="s">
        <v>432</v>
      </c>
      <c r="C24" s="1162" t="s">
        <v>432</v>
      </c>
      <c r="D24" s="1162" t="s">
        <v>432</v>
      </c>
      <c r="E24" s="1162" t="s">
        <v>432</v>
      </c>
      <c r="F24" s="1162" t="s">
        <v>432</v>
      </c>
      <c r="G24" s="1203" t="s">
        <v>432</v>
      </c>
      <c r="H24" s="1202" t="s">
        <v>432</v>
      </c>
      <c r="I24" s="1202" t="s">
        <v>432</v>
      </c>
      <c r="J24" s="1162" t="s">
        <v>432</v>
      </c>
      <c r="K24" s="1162" t="s">
        <v>432</v>
      </c>
      <c r="L24" s="1162" t="s">
        <v>432</v>
      </c>
      <c r="M24" s="1162" t="s">
        <v>432</v>
      </c>
    </row>
    <row r="25" spans="1:13" s="533" customFormat="1" ht="18" customHeight="1">
      <c r="A25" s="1204" t="s">
        <v>260</v>
      </c>
      <c r="B25" s="1162">
        <v>5</v>
      </c>
      <c r="C25" s="1162" t="s">
        <v>967</v>
      </c>
      <c r="D25" s="1162" t="s">
        <v>967</v>
      </c>
      <c r="E25" s="1162" t="s">
        <v>967</v>
      </c>
      <c r="F25" s="1162" t="s">
        <v>967</v>
      </c>
      <c r="G25" s="1203" t="s">
        <v>967</v>
      </c>
      <c r="H25" s="1202" t="s">
        <v>967</v>
      </c>
      <c r="I25" s="1202" t="s">
        <v>967</v>
      </c>
      <c r="J25" s="1162">
        <v>455</v>
      </c>
      <c r="K25" s="1162">
        <v>95</v>
      </c>
      <c r="L25" s="1162">
        <v>159</v>
      </c>
      <c r="M25" s="1162">
        <v>201</v>
      </c>
    </row>
    <row r="26" spans="1:13" s="533" customFormat="1" ht="18" customHeight="1">
      <c r="A26" s="1204" t="s">
        <v>259</v>
      </c>
      <c r="B26" s="1162">
        <v>59</v>
      </c>
      <c r="C26" s="1162">
        <v>21</v>
      </c>
      <c r="D26" s="1162">
        <v>38</v>
      </c>
      <c r="E26" s="1162">
        <v>3</v>
      </c>
      <c r="F26" s="1162">
        <v>35</v>
      </c>
      <c r="G26" s="1203">
        <v>227</v>
      </c>
      <c r="H26" s="1202">
        <v>117</v>
      </c>
      <c r="I26" s="1202">
        <v>110</v>
      </c>
      <c r="J26" s="1162">
        <v>3513</v>
      </c>
      <c r="K26" s="1162">
        <v>7</v>
      </c>
      <c r="L26" s="1162">
        <v>2802</v>
      </c>
      <c r="M26" s="1162">
        <v>704</v>
      </c>
    </row>
    <row r="27" spans="1:13" s="533" customFormat="1" ht="18" customHeight="1">
      <c r="A27" s="1204" t="s">
        <v>258</v>
      </c>
      <c r="B27" s="1162" t="s">
        <v>432</v>
      </c>
      <c r="C27" s="1162" t="s">
        <v>432</v>
      </c>
      <c r="D27" s="1162" t="s">
        <v>432</v>
      </c>
      <c r="E27" s="1162" t="s">
        <v>432</v>
      </c>
      <c r="F27" s="1162" t="s">
        <v>432</v>
      </c>
      <c r="G27" s="1203" t="s">
        <v>432</v>
      </c>
      <c r="H27" s="1202" t="s">
        <v>432</v>
      </c>
      <c r="I27" s="1202" t="s">
        <v>432</v>
      </c>
      <c r="J27" s="1162" t="s">
        <v>967</v>
      </c>
      <c r="K27" s="1162" t="s">
        <v>967</v>
      </c>
      <c r="L27" s="1162" t="s">
        <v>967</v>
      </c>
      <c r="M27" s="1162" t="s">
        <v>967</v>
      </c>
    </row>
    <row r="28" spans="1:13" s="533" customFormat="1" ht="18" customHeight="1">
      <c r="A28" s="1204" t="s">
        <v>257</v>
      </c>
      <c r="B28" s="1162" t="s">
        <v>432</v>
      </c>
      <c r="C28" s="1162" t="s">
        <v>432</v>
      </c>
      <c r="D28" s="1162" t="s">
        <v>432</v>
      </c>
      <c r="E28" s="1162" t="s">
        <v>432</v>
      </c>
      <c r="F28" s="1162" t="s">
        <v>432</v>
      </c>
      <c r="G28" s="1203" t="s">
        <v>432</v>
      </c>
      <c r="H28" s="1202" t="s">
        <v>432</v>
      </c>
      <c r="I28" s="1202" t="s">
        <v>432</v>
      </c>
      <c r="J28" s="1162" t="s">
        <v>432</v>
      </c>
      <c r="K28" s="1162" t="s">
        <v>432</v>
      </c>
      <c r="L28" s="1162" t="s">
        <v>432</v>
      </c>
      <c r="M28" s="1162" t="s">
        <v>432</v>
      </c>
    </row>
    <row r="29" spans="1:13" s="533" customFormat="1" ht="18" customHeight="1">
      <c r="A29" s="1204" t="s">
        <v>256</v>
      </c>
      <c r="B29" s="1162" t="s">
        <v>432</v>
      </c>
      <c r="C29" s="1162" t="s">
        <v>432</v>
      </c>
      <c r="D29" s="1162" t="s">
        <v>432</v>
      </c>
      <c r="E29" s="1162" t="s">
        <v>432</v>
      </c>
      <c r="F29" s="1162" t="s">
        <v>432</v>
      </c>
      <c r="G29" s="1203" t="s">
        <v>432</v>
      </c>
      <c r="H29" s="1202" t="s">
        <v>432</v>
      </c>
      <c r="I29" s="1202" t="s">
        <v>432</v>
      </c>
      <c r="J29" s="1162" t="s">
        <v>432</v>
      </c>
      <c r="K29" s="1162" t="s">
        <v>432</v>
      </c>
      <c r="L29" s="1162" t="s">
        <v>432</v>
      </c>
      <c r="M29" s="1162" t="s">
        <v>432</v>
      </c>
    </row>
    <row r="30" spans="1:13" s="533" customFormat="1" ht="18" customHeight="1">
      <c r="A30" s="1204" t="s">
        <v>255</v>
      </c>
      <c r="B30" s="1162">
        <v>27</v>
      </c>
      <c r="C30" s="1162">
        <v>12</v>
      </c>
      <c r="D30" s="1162">
        <v>15</v>
      </c>
      <c r="E30" s="1162" t="s">
        <v>432</v>
      </c>
      <c r="F30" s="1162">
        <v>15</v>
      </c>
      <c r="G30" s="1203">
        <v>107</v>
      </c>
      <c r="H30" s="1202">
        <v>55</v>
      </c>
      <c r="I30" s="1202">
        <v>52</v>
      </c>
      <c r="J30" s="1162">
        <v>1430</v>
      </c>
      <c r="K30" s="1162">
        <v>293</v>
      </c>
      <c r="L30" s="1162">
        <v>885</v>
      </c>
      <c r="M30" s="1162">
        <v>252</v>
      </c>
    </row>
    <row r="31" spans="1:13" s="533" customFormat="1" ht="18" customHeight="1">
      <c r="A31" s="1204" t="s">
        <v>254</v>
      </c>
      <c r="B31" s="1162">
        <v>289</v>
      </c>
      <c r="C31" s="1162">
        <v>132</v>
      </c>
      <c r="D31" s="1162">
        <v>157</v>
      </c>
      <c r="E31" s="1162">
        <v>20</v>
      </c>
      <c r="F31" s="1162">
        <v>137</v>
      </c>
      <c r="G31" s="1203">
        <v>1201</v>
      </c>
      <c r="H31" s="1202">
        <v>603</v>
      </c>
      <c r="I31" s="1202">
        <v>598</v>
      </c>
      <c r="J31" s="1162">
        <v>16030</v>
      </c>
      <c r="K31" s="1162">
        <v>46</v>
      </c>
      <c r="L31" s="1162">
        <v>13175</v>
      </c>
      <c r="M31" s="1162">
        <v>2809</v>
      </c>
    </row>
    <row r="32" spans="1:13" s="533" customFormat="1" ht="18" customHeight="1">
      <c r="A32" s="1204" t="s">
        <v>253</v>
      </c>
      <c r="B32" s="1162">
        <v>80</v>
      </c>
      <c r="C32" s="1162">
        <v>31</v>
      </c>
      <c r="D32" s="1162">
        <v>49</v>
      </c>
      <c r="E32" s="1162">
        <v>7</v>
      </c>
      <c r="F32" s="1162">
        <v>42</v>
      </c>
      <c r="G32" s="1203">
        <v>362</v>
      </c>
      <c r="H32" s="1202">
        <v>180</v>
      </c>
      <c r="I32" s="1202">
        <v>182</v>
      </c>
      <c r="J32" s="1162">
        <v>5709</v>
      </c>
      <c r="K32" s="1162">
        <v>1315</v>
      </c>
      <c r="L32" s="1162">
        <v>4253</v>
      </c>
      <c r="M32" s="1162">
        <v>141</v>
      </c>
    </row>
    <row r="33" spans="1:13" s="541" customFormat="1" ht="18" customHeight="1">
      <c r="A33" s="1206" t="s">
        <v>759</v>
      </c>
      <c r="B33" s="1166">
        <v>75</v>
      </c>
      <c r="C33" s="1166">
        <v>33</v>
      </c>
      <c r="D33" s="1166">
        <v>42</v>
      </c>
      <c r="E33" s="1166">
        <v>5</v>
      </c>
      <c r="F33" s="1166">
        <v>37</v>
      </c>
      <c r="G33" s="1166">
        <v>338</v>
      </c>
      <c r="H33" s="1205">
        <v>168</v>
      </c>
      <c r="I33" s="1205">
        <v>170</v>
      </c>
      <c r="J33" s="1166">
        <v>7073</v>
      </c>
      <c r="K33" s="1166">
        <v>3371</v>
      </c>
      <c r="L33" s="1166">
        <v>3613</v>
      </c>
      <c r="M33" s="1166">
        <v>89</v>
      </c>
    </row>
    <row r="34" spans="1:13" s="533" customFormat="1" ht="18" customHeight="1">
      <c r="A34" s="1204" t="s">
        <v>252</v>
      </c>
      <c r="B34" s="1162">
        <v>110</v>
      </c>
      <c r="C34" s="1162">
        <v>52</v>
      </c>
      <c r="D34" s="1162">
        <v>58</v>
      </c>
      <c r="E34" s="1162">
        <v>9</v>
      </c>
      <c r="F34" s="1162">
        <v>49</v>
      </c>
      <c r="G34" s="1203">
        <v>493</v>
      </c>
      <c r="H34" s="1202">
        <v>248</v>
      </c>
      <c r="I34" s="1202">
        <v>245</v>
      </c>
      <c r="J34" s="1162">
        <v>5907</v>
      </c>
      <c r="K34" s="1162">
        <v>1064</v>
      </c>
      <c r="L34" s="1162">
        <v>4562</v>
      </c>
      <c r="M34" s="1162">
        <v>281</v>
      </c>
    </row>
    <row r="35" spans="1:13" s="533" customFormat="1" ht="18" customHeight="1">
      <c r="A35" s="1204" t="s">
        <v>251</v>
      </c>
      <c r="B35" s="1162">
        <v>4026</v>
      </c>
      <c r="C35" s="1162">
        <v>1806</v>
      </c>
      <c r="D35" s="1162">
        <v>2220</v>
      </c>
      <c r="E35" s="1162">
        <v>346</v>
      </c>
      <c r="F35" s="1162">
        <v>1874</v>
      </c>
      <c r="G35" s="1203">
        <v>15638</v>
      </c>
      <c r="H35" s="1202">
        <v>7795</v>
      </c>
      <c r="I35" s="1202">
        <v>7843</v>
      </c>
      <c r="J35" s="1162">
        <v>294253</v>
      </c>
      <c r="K35" s="1162">
        <v>14441</v>
      </c>
      <c r="L35" s="1162">
        <v>217885</v>
      </c>
      <c r="M35" s="1162">
        <v>61927</v>
      </c>
    </row>
    <row r="36" spans="1:13" s="533" customFormat="1" ht="18" customHeight="1">
      <c r="A36" s="1204" t="s">
        <v>2001</v>
      </c>
      <c r="B36" s="1162">
        <v>210</v>
      </c>
      <c r="C36" s="1162">
        <v>81</v>
      </c>
      <c r="D36" s="1162">
        <v>129</v>
      </c>
      <c r="E36" s="1162">
        <v>20</v>
      </c>
      <c r="F36" s="1162">
        <v>109</v>
      </c>
      <c r="G36" s="1203">
        <v>699</v>
      </c>
      <c r="H36" s="1202">
        <v>348</v>
      </c>
      <c r="I36" s="1202">
        <v>351</v>
      </c>
      <c r="J36" s="1162">
        <v>15949</v>
      </c>
      <c r="K36" s="1162">
        <v>114</v>
      </c>
      <c r="L36" s="1162">
        <v>11957</v>
      </c>
      <c r="M36" s="1162">
        <v>3878</v>
      </c>
    </row>
    <row r="37" spans="1:13" s="533" customFormat="1" ht="18" customHeight="1">
      <c r="A37" s="1201" t="s">
        <v>249</v>
      </c>
      <c r="B37" s="1159">
        <v>538</v>
      </c>
      <c r="C37" s="1159">
        <v>375</v>
      </c>
      <c r="D37" s="1159">
        <v>163</v>
      </c>
      <c r="E37" s="1159">
        <v>29</v>
      </c>
      <c r="F37" s="1159">
        <v>134</v>
      </c>
      <c r="G37" s="1200">
        <v>1071</v>
      </c>
      <c r="H37" s="1200">
        <v>587</v>
      </c>
      <c r="I37" s="1200">
        <v>484</v>
      </c>
      <c r="J37" s="1159">
        <v>60600</v>
      </c>
      <c r="K37" s="1159">
        <v>57</v>
      </c>
      <c r="L37" s="1159">
        <v>24787</v>
      </c>
      <c r="M37" s="1159">
        <v>35756</v>
      </c>
    </row>
    <row r="38" spans="1:13" s="114" customFormat="1" ht="14.25">
      <c r="A38" s="1199" t="s">
        <v>2000</v>
      </c>
      <c r="B38" s="1198"/>
      <c r="C38" s="1197"/>
      <c r="D38" s="1197"/>
      <c r="E38" s="1197"/>
      <c r="F38" s="1197"/>
      <c r="G38" s="1197"/>
      <c r="H38" s="1197"/>
      <c r="I38" s="1197"/>
      <c r="J38" s="1197"/>
      <c r="K38" s="1197"/>
      <c r="L38" s="1197"/>
      <c r="M38" s="1197"/>
    </row>
    <row r="39" spans="1:13" s="532" customFormat="1" ht="15" customHeight="1">
      <c r="A39" s="532" t="s">
        <v>1970</v>
      </c>
      <c r="B39" s="1152"/>
      <c r="C39" s="1152"/>
      <c r="D39" s="1152"/>
      <c r="E39" s="1152"/>
      <c r="F39" s="1152"/>
      <c r="G39" s="1196"/>
      <c r="H39" s="1152"/>
      <c r="I39" s="1152"/>
    </row>
  </sheetData>
  <mergeCells count="17">
    <mergeCell ref="A1:D1"/>
    <mergeCell ref="A2:D2"/>
    <mergeCell ref="A3:M3"/>
    <mergeCell ref="G6:I6"/>
    <mergeCell ref="J6:M6"/>
    <mergeCell ref="M7:M8"/>
    <mergeCell ref="L7:L8"/>
    <mergeCell ref="K7:K8"/>
    <mergeCell ref="A6:A8"/>
    <mergeCell ref="B6:F6"/>
    <mergeCell ref="D7:F7"/>
    <mergeCell ref="B7:B8"/>
    <mergeCell ref="C7:C8"/>
    <mergeCell ref="G7:G8"/>
    <mergeCell ref="J7:J8"/>
    <mergeCell ref="H7:H8"/>
    <mergeCell ref="I7:I8"/>
  </mergeCells>
  <phoneticPr fontId="20"/>
  <pageMargins left="0.62992125984251968" right="0.62992125984251968" top="0.74803149606299213" bottom="0.74803149606299213" header="0.31496062992125984" footer="0.31496062992125984"/>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Normal="100" zoomScaleSheetLayoutView="100" workbookViewId="0">
      <selection activeCell="G7" sqref="G7"/>
    </sheetView>
  </sheetViews>
  <sheetFormatPr defaultColWidth="9" defaultRowHeight="14.25"/>
  <cols>
    <col min="1" max="1" width="22.5" style="24" customWidth="1"/>
    <col min="2" max="5" width="25.625" style="24" customWidth="1"/>
    <col min="6" max="16384" width="9" style="24"/>
  </cols>
  <sheetData>
    <row r="1" spans="1:5" s="1763" customFormat="1" ht="20.100000000000001" customHeight="1">
      <c r="A1" s="3046" t="str">
        <f>HYPERLINK("#目次!A1","【目次に戻る】")</f>
        <v>【目次に戻る】</v>
      </c>
      <c r="B1" s="3046"/>
      <c r="C1" s="3046"/>
      <c r="D1" s="3046"/>
      <c r="E1" s="1762"/>
    </row>
    <row r="2" spans="1:5" s="1763" customFormat="1" ht="20.100000000000001" customHeight="1">
      <c r="A2" s="3046" t="str">
        <f>HYPERLINK("#業務所管課別目次!A1","【業務所管課別目次に戻る】")</f>
        <v>【業務所管課別目次に戻る】</v>
      </c>
      <c r="B2" s="3046"/>
      <c r="C2" s="3046"/>
      <c r="D2" s="3046"/>
      <c r="E2" s="1762"/>
    </row>
    <row r="3" spans="1:5" s="114" customFormat="1" ht="26.1" customHeight="1">
      <c r="A3" s="3047" t="s">
        <v>2020</v>
      </c>
      <c r="B3" s="3047"/>
      <c r="C3" s="3047"/>
      <c r="D3" s="3047"/>
      <c r="E3" s="3047"/>
    </row>
    <row r="4" spans="1:5" s="90" customFormat="1" ht="15" customHeight="1">
      <c r="A4" s="111"/>
      <c r="B4" s="111"/>
      <c r="C4" s="111"/>
      <c r="D4" s="110"/>
    </row>
    <row r="5" spans="1:5" ht="20.100000000000001" customHeight="1">
      <c r="A5" s="3519" t="s">
        <v>2019</v>
      </c>
      <c r="B5" s="3519"/>
      <c r="C5" s="3519"/>
      <c r="D5" s="3519"/>
      <c r="E5" s="3519"/>
    </row>
    <row r="6" spans="1:5" s="90" customFormat="1" ht="15" customHeight="1" thickBot="1">
      <c r="A6" s="1226"/>
      <c r="B6" s="1226"/>
      <c r="C6" s="1226"/>
      <c r="D6" s="1226"/>
      <c r="E6" s="107"/>
    </row>
    <row r="7" spans="1:5" ht="18" customHeight="1" thickTop="1">
      <c r="A7" s="3076" t="s">
        <v>2018</v>
      </c>
      <c r="B7" s="3066" t="s">
        <v>2017</v>
      </c>
      <c r="C7" s="3036"/>
      <c r="D7" s="3520" t="s">
        <v>2016</v>
      </c>
      <c r="E7" s="3196"/>
    </row>
    <row r="8" spans="1:5" ht="18" customHeight="1">
      <c r="A8" s="3134"/>
      <c r="B8" s="257" t="s">
        <v>707</v>
      </c>
      <c r="C8" s="352" t="s">
        <v>2015</v>
      </c>
      <c r="D8" s="352" t="s">
        <v>2014</v>
      </c>
      <c r="E8" s="352" t="s">
        <v>2013</v>
      </c>
    </row>
    <row r="9" spans="1:5" s="90" customFormat="1" ht="18" customHeight="1">
      <c r="A9" s="1225"/>
      <c r="B9" s="211" t="s">
        <v>704</v>
      </c>
      <c r="C9" s="42" t="s">
        <v>2011</v>
      </c>
      <c r="D9" s="42" t="s">
        <v>2012</v>
      </c>
      <c r="E9" s="42" t="s">
        <v>2011</v>
      </c>
    </row>
    <row r="10" spans="1:5" ht="18" customHeight="1">
      <c r="A10" s="17" t="s">
        <v>661</v>
      </c>
      <c r="B10" s="1217">
        <v>1246</v>
      </c>
      <c r="C10" s="1216">
        <v>9330480</v>
      </c>
      <c r="D10" s="1216">
        <v>1063</v>
      </c>
      <c r="E10" s="1216">
        <v>7236706</v>
      </c>
    </row>
    <row r="11" spans="1:5" ht="18" customHeight="1">
      <c r="A11" s="17">
        <v>29</v>
      </c>
      <c r="B11" s="1217">
        <v>1187</v>
      </c>
      <c r="C11" s="1216">
        <v>8668050</v>
      </c>
      <c r="D11" s="1216">
        <v>1082</v>
      </c>
      <c r="E11" s="1216">
        <v>7443440</v>
      </c>
    </row>
    <row r="12" spans="1:5" ht="18" customHeight="1">
      <c r="A12" s="17">
        <v>30</v>
      </c>
      <c r="B12" s="1217">
        <v>1310</v>
      </c>
      <c r="C12" s="1216">
        <v>10987920</v>
      </c>
      <c r="D12" s="1216">
        <v>1175</v>
      </c>
      <c r="E12" s="1224">
        <v>9633330</v>
      </c>
    </row>
    <row r="13" spans="1:5" ht="18" customHeight="1">
      <c r="A13" s="17" t="s">
        <v>2010</v>
      </c>
      <c r="B13" s="1223">
        <v>1530</v>
      </c>
      <c r="C13" s="1222">
        <v>13130540</v>
      </c>
      <c r="D13" s="1222">
        <v>1257</v>
      </c>
      <c r="E13" s="1222">
        <v>10368400</v>
      </c>
    </row>
    <row r="14" spans="1:5" s="310" customFormat="1" ht="18" customHeight="1">
      <c r="A14" s="1221">
        <v>2</v>
      </c>
      <c r="B14" s="1220">
        <f>SUM(B15:B26)</f>
        <v>3838</v>
      </c>
      <c r="C14" s="1219">
        <f>SUM(C15:C26)</f>
        <v>28883500</v>
      </c>
      <c r="D14" s="1219">
        <f>SUM(D15:D26)</f>
        <v>3212</v>
      </c>
      <c r="E14" s="1219">
        <f>SUM(E15:E26)</f>
        <v>22924409</v>
      </c>
    </row>
    <row r="15" spans="1:5" ht="18" customHeight="1">
      <c r="A15" s="1218" t="s">
        <v>2009</v>
      </c>
      <c r="B15" s="1217">
        <v>634</v>
      </c>
      <c r="C15" s="1216">
        <v>4977700</v>
      </c>
      <c r="D15" s="1216">
        <v>335</v>
      </c>
      <c r="E15" s="1216">
        <v>2589220</v>
      </c>
    </row>
    <row r="16" spans="1:5" ht="18" customHeight="1">
      <c r="A16" s="102">
        <v>5</v>
      </c>
      <c r="B16" s="1217">
        <v>996</v>
      </c>
      <c r="C16" s="1216">
        <v>7614810</v>
      </c>
      <c r="D16" s="1216">
        <v>386</v>
      </c>
      <c r="E16" s="1216">
        <v>3016300</v>
      </c>
    </row>
    <row r="17" spans="1:5" ht="18" customHeight="1">
      <c r="A17" s="711">
        <v>6</v>
      </c>
      <c r="B17" s="1217">
        <v>619</v>
      </c>
      <c r="C17" s="1216">
        <v>4809160</v>
      </c>
      <c r="D17" s="1216">
        <v>607</v>
      </c>
      <c r="E17" s="1216">
        <v>4526130</v>
      </c>
    </row>
    <row r="18" spans="1:5" ht="18" customHeight="1">
      <c r="A18" s="711">
        <v>7</v>
      </c>
      <c r="B18" s="1217">
        <v>266</v>
      </c>
      <c r="C18" s="1216">
        <v>2025920</v>
      </c>
      <c r="D18" s="1216">
        <v>468</v>
      </c>
      <c r="E18" s="1216">
        <v>3359350</v>
      </c>
    </row>
    <row r="19" spans="1:5" ht="18" customHeight="1">
      <c r="A19" s="711">
        <v>8</v>
      </c>
      <c r="B19" s="1217">
        <v>220</v>
      </c>
      <c r="C19" s="1216">
        <v>1744370</v>
      </c>
      <c r="D19" s="1216">
        <v>322</v>
      </c>
      <c r="E19" s="1216">
        <v>2182020</v>
      </c>
    </row>
    <row r="20" spans="1:5" ht="18" customHeight="1">
      <c r="A20" s="711">
        <v>9</v>
      </c>
      <c r="B20" s="1217">
        <v>215</v>
      </c>
      <c r="C20" s="1216">
        <v>1478880</v>
      </c>
      <c r="D20" s="1216">
        <v>253</v>
      </c>
      <c r="E20" s="1216">
        <v>1754700</v>
      </c>
    </row>
    <row r="21" spans="1:5" ht="18" customHeight="1">
      <c r="A21" s="711">
        <v>10</v>
      </c>
      <c r="B21" s="1217">
        <v>136</v>
      </c>
      <c r="C21" s="1216">
        <v>1044310</v>
      </c>
      <c r="D21" s="1216">
        <v>195</v>
      </c>
      <c r="E21" s="1216">
        <v>1221160</v>
      </c>
    </row>
    <row r="22" spans="1:5" ht="18" customHeight="1">
      <c r="A22" s="711">
        <v>11</v>
      </c>
      <c r="B22" s="1217">
        <v>131</v>
      </c>
      <c r="C22" s="1216">
        <v>864990</v>
      </c>
      <c r="D22" s="1216">
        <v>109</v>
      </c>
      <c r="E22" s="1216">
        <v>727700</v>
      </c>
    </row>
    <row r="23" spans="1:5" ht="18" customHeight="1">
      <c r="A23" s="711">
        <v>12</v>
      </c>
      <c r="B23" s="1217">
        <v>137</v>
      </c>
      <c r="C23" s="1216">
        <v>1115950</v>
      </c>
      <c r="D23" s="1216">
        <v>148</v>
      </c>
      <c r="E23" s="1216">
        <v>1050570</v>
      </c>
    </row>
    <row r="24" spans="1:5" ht="18" customHeight="1">
      <c r="A24" s="711">
        <v>1</v>
      </c>
      <c r="B24" s="1217">
        <v>127</v>
      </c>
      <c r="C24" s="1216">
        <v>841030</v>
      </c>
      <c r="D24" s="1216">
        <v>89</v>
      </c>
      <c r="E24" s="1216">
        <v>593570</v>
      </c>
    </row>
    <row r="25" spans="1:5" ht="18" customHeight="1">
      <c r="A25" s="711">
        <v>2</v>
      </c>
      <c r="B25" s="1217">
        <v>166</v>
      </c>
      <c r="C25" s="1216">
        <v>1118110</v>
      </c>
      <c r="D25" s="1216">
        <v>111</v>
      </c>
      <c r="E25" s="1216">
        <v>697510</v>
      </c>
    </row>
    <row r="26" spans="1:5" ht="18" customHeight="1">
      <c r="A26" s="1215">
        <v>3</v>
      </c>
      <c r="B26" s="1214">
        <v>191</v>
      </c>
      <c r="C26" s="1213">
        <v>1248270</v>
      </c>
      <c r="D26" s="1213">
        <v>189</v>
      </c>
      <c r="E26" s="1213">
        <v>1206179</v>
      </c>
    </row>
    <row r="28" spans="1:5" ht="25.5">
      <c r="A28" s="1212" t="s">
        <v>2008</v>
      </c>
    </row>
  </sheetData>
  <mergeCells count="7">
    <mergeCell ref="A1:D1"/>
    <mergeCell ref="A2:D2"/>
    <mergeCell ref="A3:E3"/>
    <mergeCell ref="A5:E5"/>
    <mergeCell ref="D7:E7"/>
    <mergeCell ref="B7:C7"/>
    <mergeCell ref="A7:A8"/>
  </mergeCells>
  <phoneticPr fontId="20"/>
  <pageMargins left="0.62992125984251968" right="0.62992125984251968" top="0.74803149606299213" bottom="0.74803149606299213" header="0.31496062992125984" footer="0.3149606299212598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3"/>
  <sheetViews>
    <sheetView zoomScaleNormal="100" zoomScaleSheetLayoutView="100" workbookViewId="0">
      <selection activeCell="G7" sqref="G7"/>
    </sheetView>
  </sheetViews>
  <sheetFormatPr defaultColWidth="9" defaultRowHeight="13.5"/>
  <cols>
    <col min="1" max="1" width="22.625" style="85" customWidth="1"/>
    <col min="2" max="6" width="20.625" style="84" customWidth="1"/>
    <col min="7" max="16384" width="9" style="84"/>
  </cols>
  <sheetData>
    <row r="1" spans="1:6" s="1763" customFormat="1" ht="20.100000000000001" customHeight="1">
      <c r="A1" s="3046" t="str">
        <f>HYPERLINK("#目次!A1","【目次に戻る】")</f>
        <v>【目次に戻る】</v>
      </c>
      <c r="B1" s="3046"/>
      <c r="C1" s="3046"/>
      <c r="D1" s="3046"/>
      <c r="E1" s="1762"/>
      <c r="F1" s="1762"/>
    </row>
    <row r="2" spans="1:6" s="1763" customFormat="1" ht="20.100000000000001" customHeight="1">
      <c r="A2" s="3046" t="str">
        <f>HYPERLINK("#業務所管課別目次!A1","【業務所管課別目次に戻る】")</f>
        <v>【業務所管課別目次に戻る】</v>
      </c>
      <c r="B2" s="3046"/>
      <c r="C2" s="3046"/>
      <c r="D2" s="3046"/>
      <c r="E2" s="1762"/>
      <c r="F2" s="1762"/>
    </row>
    <row r="3" spans="1:6" ht="20.100000000000001" customHeight="1">
      <c r="A3" s="3064" t="s">
        <v>225</v>
      </c>
      <c r="B3" s="3065"/>
      <c r="C3" s="3065"/>
      <c r="D3" s="3065"/>
      <c r="E3" s="3065"/>
      <c r="F3" s="3065"/>
    </row>
    <row r="4" spans="1:6" s="92" customFormat="1" ht="15" customHeight="1">
      <c r="A4" s="125" t="s">
        <v>224</v>
      </c>
      <c r="B4" s="125"/>
      <c r="C4" s="89"/>
      <c r="D4" s="42"/>
      <c r="E4" s="90"/>
      <c r="F4" s="42" t="s">
        <v>223</v>
      </c>
    </row>
    <row r="5" spans="1:6" s="92" customFormat="1" ht="18" customHeight="1">
      <c r="A5" s="124" t="s">
        <v>213</v>
      </c>
      <c r="B5" s="123" t="s">
        <v>205</v>
      </c>
      <c r="C5" s="122" t="s">
        <v>222</v>
      </c>
      <c r="D5" s="122" t="s">
        <v>221</v>
      </c>
      <c r="E5" s="122" t="s">
        <v>220</v>
      </c>
      <c r="F5" s="122" t="s">
        <v>219</v>
      </c>
    </row>
    <row r="6" spans="1:6" s="92" customFormat="1" ht="18" customHeight="1">
      <c r="A6" s="119" t="s">
        <v>420</v>
      </c>
      <c r="B6" s="121">
        <v>3601</v>
      </c>
      <c r="C6" s="120">
        <v>4455</v>
      </c>
      <c r="D6" s="120">
        <v>74</v>
      </c>
      <c r="E6" s="120">
        <v>2325</v>
      </c>
      <c r="F6" s="120">
        <v>837</v>
      </c>
    </row>
    <row r="7" spans="1:6" s="92" customFormat="1" ht="18" customHeight="1">
      <c r="A7" s="119" t="s">
        <v>418</v>
      </c>
      <c r="B7" s="104">
        <v>3530</v>
      </c>
      <c r="C7" s="22">
        <v>4449</v>
      </c>
      <c r="D7" s="22">
        <v>79</v>
      </c>
      <c r="E7" s="22">
        <v>2342</v>
      </c>
      <c r="F7" s="22">
        <v>813</v>
      </c>
    </row>
    <row r="8" spans="1:6" s="92" customFormat="1" ht="18" customHeight="1">
      <c r="A8" s="119" t="s">
        <v>419</v>
      </c>
      <c r="B8" s="104">
        <v>3528</v>
      </c>
      <c r="C8" s="22">
        <v>4489</v>
      </c>
      <c r="D8" s="22">
        <v>48</v>
      </c>
      <c r="E8" s="22">
        <v>2344</v>
      </c>
      <c r="F8" s="22">
        <v>819</v>
      </c>
    </row>
    <row r="9" spans="1:6" s="92" customFormat="1" ht="18" customHeight="1">
      <c r="A9" s="119" t="s">
        <v>201</v>
      </c>
      <c r="B9" s="104">
        <v>3280</v>
      </c>
      <c r="C9" s="22">
        <v>4826</v>
      </c>
      <c r="D9" s="22">
        <v>54</v>
      </c>
      <c r="E9" s="22">
        <v>2316</v>
      </c>
      <c r="F9" s="22">
        <v>858</v>
      </c>
    </row>
    <row r="10" spans="1:6" s="98" customFormat="1" ht="18" customHeight="1">
      <c r="A10" s="306" t="s">
        <v>421</v>
      </c>
      <c r="B10" s="302">
        <f>SUM(B11:B22)</f>
        <v>3292</v>
      </c>
      <c r="C10" s="303">
        <f>SUM(C11:C22)</f>
        <v>4580</v>
      </c>
      <c r="D10" s="303">
        <f>SUM(D11:D22)</f>
        <v>48</v>
      </c>
      <c r="E10" s="303">
        <f>SUM(E11:E22)</f>
        <v>1979</v>
      </c>
      <c r="F10" s="303">
        <f>SUM(F11:F22)</f>
        <v>743</v>
      </c>
    </row>
    <row r="11" spans="1:6" s="92" customFormat="1" ht="18" customHeight="1">
      <c r="A11" s="117" t="s">
        <v>218</v>
      </c>
      <c r="B11" s="104">
        <v>300</v>
      </c>
      <c r="C11" s="22">
        <v>446</v>
      </c>
      <c r="D11" s="22">
        <v>4</v>
      </c>
      <c r="E11" s="22">
        <v>155</v>
      </c>
      <c r="F11" s="22">
        <v>74</v>
      </c>
    </row>
    <row r="12" spans="1:6" s="92" customFormat="1" ht="18" customHeight="1">
      <c r="A12" s="101">
        <v>2</v>
      </c>
      <c r="B12" s="104">
        <v>254</v>
      </c>
      <c r="C12" s="22">
        <v>373</v>
      </c>
      <c r="D12" s="22">
        <v>2</v>
      </c>
      <c r="E12" s="22">
        <v>300</v>
      </c>
      <c r="F12" s="22">
        <v>72</v>
      </c>
    </row>
    <row r="13" spans="1:6" s="92" customFormat="1" ht="18" customHeight="1">
      <c r="A13" s="101">
        <v>3</v>
      </c>
      <c r="B13" s="104">
        <v>274</v>
      </c>
      <c r="C13" s="22">
        <v>399</v>
      </c>
      <c r="D13" s="22">
        <v>2</v>
      </c>
      <c r="E13" s="22">
        <v>146</v>
      </c>
      <c r="F13" s="22">
        <v>85</v>
      </c>
    </row>
    <row r="14" spans="1:6" s="92" customFormat="1" ht="18" customHeight="1">
      <c r="A14" s="101">
        <v>4</v>
      </c>
      <c r="B14" s="104">
        <v>269</v>
      </c>
      <c r="C14" s="22">
        <v>390</v>
      </c>
      <c r="D14" s="22">
        <v>2</v>
      </c>
      <c r="E14" s="22">
        <v>144</v>
      </c>
      <c r="F14" s="22">
        <v>50</v>
      </c>
    </row>
    <row r="15" spans="1:6" s="92" customFormat="1" ht="18" customHeight="1">
      <c r="A15" s="101">
        <v>5</v>
      </c>
      <c r="B15" s="104">
        <v>249</v>
      </c>
      <c r="C15" s="22">
        <v>331</v>
      </c>
      <c r="D15" s="22">
        <v>2</v>
      </c>
      <c r="E15" s="22">
        <v>123</v>
      </c>
      <c r="F15" s="22">
        <v>41</v>
      </c>
    </row>
    <row r="16" spans="1:6" s="92" customFormat="1" ht="18" customHeight="1">
      <c r="A16" s="101">
        <v>6</v>
      </c>
      <c r="B16" s="104">
        <v>285</v>
      </c>
      <c r="C16" s="22">
        <v>348</v>
      </c>
      <c r="D16" s="22">
        <v>4</v>
      </c>
      <c r="E16" s="22">
        <v>160</v>
      </c>
      <c r="F16" s="22">
        <v>63</v>
      </c>
    </row>
    <row r="17" spans="1:6" s="92" customFormat="1" ht="18" customHeight="1">
      <c r="A17" s="101">
        <v>7</v>
      </c>
      <c r="B17" s="104">
        <v>297</v>
      </c>
      <c r="C17" s="22">
        <v>361</v>
      </c>
      <c r="D17" s="22">
        <v>3</v>
      </c>
      <c r="E17" s="22">
        <v>132</v>
      </c>
      <c r="F17" s="22">
        <v>60</v>
      </c>
    </row>
    <row r="18" spans="1:6" s="92" customFormat="1" ht="18" customHeight="1">
      <c r="A18" s="101">
        <v>8</v>
      </c>
      <c r="B18" s="104">
        <v>284</v>
      </c>
      <c r="C18" s="22">
        <v>347</v>
      </c>
      <c r="D18" s="22">
        <v>4</v>
      </c>
      <c r="E18" s="22">
        <v>149</v>
      </c>
      <c r="F18" s="22">
        <v>43</v>
      </c>
    </row>
    <row r="19" spans="1:6" s="92" customFormat="1" ht="18" customHeight="1">
      <c r="A19" s="101">
        <v>9</v>
      </c>
      <c r="B19" s="104">
        <v>286</v>
      </c>
      <c r="C19" s="22">
        <v>347</v>
      </c>
      <c r="D19" s="22">
        <v>9</v>
      </c>
      <c r="E19" s="22">
        <v>111</v>
      </c>
      <c r="F19" s="22">
        <v>54</v>
      </c>
    </row>
    <row r="20" spans="1:6" s="92" customFormat="1" ht="18" customHeight="1">
      <c r="A20" s="101">
        <v>10</v>
      </c>
      <c r="B20" s="104">
        <v>247</v>
      </c>
      <c r="C20" s="22">
        <v>356</v>
      </c>
      <c r="D20" s="22">
        <v>6</v>
      </c>
      <c r="E20" s="22">
        <v>151</v>
      </c>
      <c r="F20" s="22">
        <v>59</v>
      </c>
    </row>
    <row r="21" spans="1:6" s="92" customFormat="1" ht="18" customHeight="1">
      <c r="A21" s="101">
        <v>11</v>
      </c>
      <c r="B21" s="104">
        <v>271</v>
      </c>
      <c r="C21" s="22">
        <v>418</v>
      </c>
      <c r="D21" s="22">
        <v>1</v>
      </c>
      <c r="E21" s="22">
        <v>254</v>
      </c>
      <c r="F21" s="22">
        <v>70</v>
      </c>
    </row>
    <row r="22" spans="1:6" s="92" customFormat="1" ht="18" customHeight="1">
      <c r="A22" s="97">
        <v>12</v>
      </c>
      <c r="B22" s="116">
        <v>276</v>
      </c>
      <c r="C22" s="115">
        <v>464</v>
      </c>
      <c r="D22" s="115">
        <v>9</v>
      </c>
      <c r="E22" s="115">
        <v>154</v>
      </c>
      <c r="F22" s="115">
        <v>72</v>
      </c>
    </row>
    <row r="23" spans="1:6" s="112" customFormat="1" ht="15" customHeight="1">
      <c r="A23" s="91" t="s">
        <v>36</v>
      </c>
      <c r="B23" s="113"/>
      <c r="C23" s="113"/>
      <c r="D23" s="113"/>
      <c r="E23" s="113"/>
      <c r="F23" s="113"/>
    </row>
  </sheetData>
  <mergeCells count="3">
    <mergeCell ref="A3:F3"/>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zoomScaleNormal="100" zoomScaleSheetLayoutView="100" workbookViewId="0">
      <selection activeCell="G7" sqref="G7"/>
    </sheetView>
  </sheetViews>
  <sheetFormatPr defaultColWidth="9" defaultRowHeight="14.25"/>
  <cols>
    <col min="1" max="1" width="12.625" style="24" customWidth="1"/>
    <col min="2" max="2" width="10.625" style="24" customWidth="1"/>
    <col min="3" max="3" width="11.625" style="24" customWidth="1"/>
    <col min="4" max="4" width="10.625" style="24" customWidth="1"/>
    <col min="5" max="5" width="11.625" style="24" customWidth="1"/>
    <col min="6" max="6" width="10.625" style="24" customWidth="1"/>
    <col min="7" max="7" width="11.625" style="24" customWidth="1"/>
    <col min="8" max="8" width="10.625" style="24" customWidth="1"/>
    <col min="9" max="9" width="11.625" style="24" customWidth="1"/>
    <col min="10" max="10" width="10.625" style="24" customWidth="1"/>
    <col min="11" max="11" width="11.625" style="24" customWidth="1"/>
    <col min="12" max="16384" width="9" style="24"/>
  </cols>
  <sheetData>
    <row r="1" spans="1:11" s="1763" customFormat="1" ht="20.100000000000001" customHeight="1">
      <c r="A1" s="3046" t="str">
        <f>HYPERLINK("#目次!A1","【目次に戻る】")</f>
        <v>【目次に戻る】</v>
      </c>
      <c r="B1" s="3046"/>
      <c r="C1" s="3046"/>
      <c r="D1" s="3046"/>
      <c r="E1" s="1762"/>
      <c r="F1" s="1762"/>
      <c r="G1" s="1762"/>
      <c r="H1" s="1762"/>
      <c r="I1" s="1762"/>
      <c r="J1" s="1762"/>
      <c r="K1" s="1762"/>
    </row>
    <row r="2" spans="1:11"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row>
    <row r="3" spans="1:11" ht="20.100000000000001" customHeight="1">
      <c r="A3" s="3048" t="s">
        <v>2025</v>
      </c>
      <c r="B3" s="3048"/>
      <c r="C3" s="3048"/>
      <c r="D3" s="3048"/>
      <c r="E3" s="3048"/>
      <c r="F3" s="3048"/>
      <c r="G3" s="3048"/>
      <c r="H3" s="3048"/>
      <c r="I3" s="3048"/>
      <c r="J3" s="3048"/>
      <c r="K3" s="3048"/>
    </row>
    <row r="4" spans="1:11" ht="15" customHeight="1">
      <c r="A4" s="1230"/>
      <c r="B4" s="141"/>
      <c r="C4" s="141"/>
      <c r="D4" s="141"/>
      <c r="E4" s="141"/>
      <c r="F4" s="141"/>
      <c r="G4" s="141"/>
      <c r="H4" s="141"/>
      <c r="I4" s="141"/>
      <c r="J4" s="141"/>
      <c r="K4" s="141"/>
    </row>
    <row r="5" spans="1:11" s="90" customFormat="1" ht="15" customHeight="1" thickBot="1">
      <c r="A5" s="107"/>
      <c r="B5" s="107"/>
    </row>
    <row r="6" spans="1:11" ht="18" customHeight="1" thickTop="1">
      <c r="A6" s="3076" t="s">
        <v>2024</v>
      </c>
      <c r="B6" s="3040" t="s">
        <v>25</v>
      </c>
      <c r="C6" s="3521"/>
      <c r="D6" s="3036" t="s">
        <v>1059</v>
      </c>
      <c r="E6" s="3040"/>
      <c r="F6" s="3040" t="s">
        <v>1060</v>
      </c>
      <c r="G6" s="3040"/>
      <c r="H6" s="3040" t="s">
        <v>2023</v>
      </c>
      <c r="I6" s="3040"/>
      <c r="J6" s="3040" t="s">
        <v>2022</v>
      </c>
      <c r="K6" s="3066"/>
    </row>
    <row r="7" spans="1:11" ht="18" customHeight="1">
      <c r="A7" s="3134"/>
      <c r="B7" s="347" t="s">
        <v>707</v>
      </c>
      <c r="C7" s="45" t="s">
        <v>2013</v>
      </c>
      <c r="D7" s="346" t="s">
        <v>707</v>
      </c>
      <c r="E7" s="347" t="s">
        <v>2013</v>
      </c>
      <c r="F7" s="347" t="s">
        <v>707</v>
      </c>
      <c r="G7" s="347" t="s">
        <v>2013</v>
      </c>
      <c r="H7" s="347" t="s">
        <v>707</v>
      </c>
      <c r="I7" s="347" t="s">
        <v>2013</v>
      </c>
      <c r="J7" s="347" t="s">
        <v>707</v>
      </c>
      <c r="K7" s="352" t="s">
        <v>2013</v>
      </c>
    </row>
    <row r="8" spans="1:11" s="90" customFormat="1" ht="18" customHeight="1">
      <c r="A8" s="1229"/>
      <c r="B8" s="211" t="s">
        <v>704</v>
      </c>
      <c r="C8" s="226" t="s">
        <v>2011</v>
      </c>
      <c r="D8" s="226" t="s">
        <v>704</v>
      </c>
      <c r="E8" s="226" t="s">
        <v>2011</v>
      </c>
      <c r="F8" s="226" t="s">
        <v>704</v>
      </c>
      <c r="G8" s="226" t="s">
        <v>2011</v>
      </c>
      <c r="H8" s="226" t="s">
        <v>704</v>
      </c>
      <c r="I8" s="226" t="s">
        <v>2011</v>
      </c>
      <c r="J8" s="226" t="s">
        <v>704</v>
      </c>
      <c r="K8" s="226" t="s">
        <v>2011</v>
      </c>
    </row>
    <row r="9" spans="1:11" s="391" customFormat="1" ht="18" customHeight="1">
      <c r="A9" s="322" t="s">
        <v>25</v>
      </c>
      <c r="B9" s="1228">
        <f t="shared" ref="B9:K9" si="0">SUM(B10:B11)</f>
        <v>3211</v>
      </c>
      <c r="C9" s="662">
        <f t="shared" si="0"/>
        <v>22922409</v>
      </c>
      <c r="D9" s="662">
        <f t="shared" si="0"/>
        <v>738</v>
      </c>
      <c r="E9" s="662">
        <f t="shared" si="0"/>
        <v>6019590</v>
      </c>
      <c r="F9" s="662">
        <f t="shared" si="0"/>
        <v>673</v>
      </c>
      <c r="G9" s="662">
        <f t="shared" si="0"/>
        <v>4988450</v>
      </c>
      <c r="H9" s="662">
        <f t="shared" si="0"/>
        <v>543</v>
      </c>
      <c r="I9" s="662">
        <f t="shared" si="0"/>
        <v>4122980</v>
      </c>
      <c r="J9" s="662">
        <f t="shared" si="0"/>
        <v>1257</v>
      </c>
      <c r="K9" s="662">
        <f t="shared" si="0"/>
        <v>7791389</v>
      </c>
    </row>
    <row r="10" spans="1:11" ht="18" customHeight="1">
      <c r="A10" s="354" t="s">
        <v>2021</v>
      </c>
      <c r="B10" s="1227">
        <v>2247</v>
      </c>
      <c r="C10" s="621">
        <v>18933850</v>
      </c>
      <c r="D10" s="621">
        <v>583</v>
      </c>
      <c r="E10" s="621">
        <v>5288230</v>
      </c>
      <c r="F10" s="621">
        <v>561</v>
      </c>
      <c r="G10" s="621">
        <v>4609470</v>
      </c>
      <c r="H10" s="621">
        <v>420</v>
      </c>
      <c r="I10" s="621">
        <v>3578950</v>
      </c>
      <c r="J10" s="621">
        <v>683</v>
      </c>
      <c r="K10" s="621">
        <v>5457200</v>
      </c>
    </row>
    <row r="11" spans="1:11" ht="18" customHeight="1">
      <c r="A11" s="567" t="s">
        <v>1031</v>
      </c>
      <c r="B11" s="619">
        <v>964</v>
      </c>
      <c r="C11" s="618">
        <v>3988559</v>
      </c>
      <c r="D11" s="618">
        <v>155</v>
      </c>
      <c r="E11" s="618">
        <v>731360</v>
      </c>
      <c r="F11" s="618">
        <v>112</v>
      </c>
      <c r="G11" s="618">
        <v>378980</v>
      </c>
      <c r="H11" s="618">
        <v>123</v>
      </c>
      <c r="I11" s="618">
        <v>544030</v>
      </c>
      <c r="J11" s="618">
        <v>574</v>
      </c>
      <c r="K11" s="618">
        <v>2334189</v>
      </c>
    </row>
  </sheetData>
  <mergeCells count="9">
    <mergeCell ref="A1:D1"/>
    <mergeCell ref="A2:D2"/>
    <mergeCell ref="A3:K3"/>
    <mergeCell ref="A6:A7"/>
    <mergeCell ref="B6:C6"/>
    <mergeCell ref="D6:E6"/>
    <mergeCell ref="F6:G6"/>
    <mergeCell ref="H6:I6"/>
    <mergeCell ref="J6:K6"/>
  </mergeCells>
  <phoneticPr fontId="20"/>
  <pageMargins left="0.62992125984251968" right="0.62992125984251968" top="0.74803149606299213" bottom="0.74803149606299213" header="0.31496062992125984" footer="0.31496062992125984"/>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
  <sheetViews>
    <sheetView zoomScaleNormal="100" zoomScaleSheetLayoutView="100" workbookViewId="0">
      <selection activeCell="P20" sqref="P20"/>
    </sheetView>
  </sheetViews>
  <sheetFormatPr defaultColWidth="9" defaultRowHeight="14.25"/>
  <cols>
    <col min="1" max="1" width="12.625" style="24" customWidth="1"/>
    <col min="2" max="4" width="8.625" style="24" customWidth="1"/>
    <col min="5" max="16" width="7.125" style="24" customWidth="1"/>
    <col min="17" max="16384" width="9" style="24"/>
  </cols>
  <sheetData>
    <row r="1" spans="1:16"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row>
    <row r="2" spans="1:16"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row>
    <row r="3" spans="1:16" ht="20.100000000000001" customHeight="1">
      <c r="A3" s="3048" t="s">
        <v>2037</v>
      </c>
      <c r="B3" s="3048"/>
      <c r="C3" s="3048"/>
      <c r="D3" s="3048"/>
      <c r="E3" s="3048"/>
      <c r="F3" s="3048"/>
      <c r="G3" s="3048"/>
      <c r="H3" s="3048"/>
      <c r="I3" s="3048"/>
      <c r="J3" s="3048"/>
      <c r="K3" s="3048"/>
      <c r="L3" s="3048"/>
      <c r="M3" s="3048"/>
      <c r="N3" s="3048"/>
      <c r="O3" s="3048"/>
      <c r="P3" s="3048"/>
    </row>
    <row r="4" spans="1:16" s="90" customFormat="1" ht="15" customHeight="1">
      <c r="A4" s="3522"/>
      <c r="B4" s="3522"/>
    </row>
    <row r="5" spans="1:16" s="90" customFormat="1" ht="15" customHeight="1" thickBot="1">
      <c r="A5" s="1778" t="s">
        <v>224</v>
      </c>
      <c r="B5" s="1778"/>
    </row>
    <row r="6" spans="1:16" ht="18" customHeight="1" thickTop="1">
      <c r="A6" s="3076" t="s">
        <v>2024</v>
      </c>
      <c r="B6" s="3523" t="s">
        <v>25</v>
      </c>
      <c r="C6" s="3523"/>
      <c r="D6" s="3524"/>
      <c r="E6" s="3036" t="s">
        <v>2036</v>
      </c>
      <c r="F6" s="3040"/>
      <c r="G6" s="3040" t="s">
        <v>2035</v>
      </c>
      <c r="H6" s="3040"/>
      <c r="I6" s="3040" t="s">
        <v>2034</v>
      </c>
      <c r="J6" s="3040"/>
      <c r="K6" s="3040" t="s">
        <v>2033</v>
      </c>
      <c r="L6" s="3040"/>
      <c r="M6" s="3040" t="s">
        <v>2032</v>
      </c>
      <c r="N6" s="3040"/>
      <c r="O6" s="3040" t="s">
        <v>2031</v>
      </c>
      <c r="P6" s="3066"/>
    </row>
    <row r="7" spans="1:16" ht="18" customHeight="1">
      <c r="A7" s="3134"/>
      <c r="B7" s="45" t="s">
        <v>194</v>
      </c>
      <c r="C7" s="346" t="s">
        <v>2030</v>
      </c>
      <c r="D7" s="45" t="s">
        <v>2029</v>
      </c>
      <c r="E7" s="346" t="s">
        <v>2021</v>
      </c>
      <c r="F7" s="347" t="s">
        <v>1031</v>
      </c>
      <c r="G7" s="347" t="s">
        <v>2021</v>
      </c>
      <c r="H7" s="347" t="s">
        <v>1031</v>
      </c>
      <c r="I7" s="347" t="s">
        <v>2021</v>
      </c>
      <c r="J7" s="347" t="s">
        <v>1031</v>
      </c>
      <c r="K7" s="347" t="s">
        <v>2021</v>
      </c>
      <c r="L7" s="347" t="s">
        <v>1031</v>
      </c>
      <c r="M7" s="347" t="s">
        <v>2021</v>
      </c>
      <c r="N7" s="347" t="s">
        <v>1031</v>
      </c>
      <c r="O7" s="347" t="s">
        <v>2021</v>
      </c>
      <c r="P7" s="352" t="s">
        <v>1031</v>
      </c>
    </row>
    <row r="8" spans="1:16" s="310" customFormat="1" ht="18" customHeight="1">
      <c r="A8" s="1233" t="s">
        <v>25</v>
      </c>
      <c r="B8" s="1232">
        <f>SUM(C8:D8)</f>
        <v>3024</v>
      </c>
      <c r="C8" s="1231">
        <f>E8+G8+I8+K8+M8+O8</f>
        <v>2131</v>
      </c>
      <c r="D8" s="1231">
        <f>F8+H8+J8+L8+N8+P8</f>
        <v>893</v>
      </c>
      <c r="E8" s="665">
        <f t="shared" ref="E8:P8" si="0">SUM(E9:E11)</f>
        <v>32</v>
      </c>
      <c r="F8" s="665">
        <f t="shared" si="0"/>
        <v>101</v>
      </c>
      <c r="G8" s="665">
        <f t="shared" si="0"/>
        <v>78</v>
      </c>
      <c r="H8" s="665">
        <f t="shared" si="0"/>
        <v>192</v>
      </c>
      <c r="I8" s="665">
        <f t="shared" si="0"/>
        <v>135</v>
      </c>
      <c r="J8" s="665">
        <f t="shared" si="0"/>
        <v>209</v>
      </c>
      <c r="K8" s="665">
        <f t="shared" si="0"/>
        <v>50</v>
      </c>
      <c r="L8" s="665">
        <f t="shared" si="0"/>
        <v>58</v>
      </c>
      <c r="M8" s="665">
        <f t="shared" si="0"/>
        <v>287</v>
      </c>
      <c r="N8" s="665">
        <f t="shared" si="0"/>
        <v>142</v>
      </c>
      <c r="O8" s="665">
        <f t="shared" si="0"/>
        <v>1549</v>
      </c>
      <c r="P8" s="665">
        <f t="shared" si="0"/>
        <v>191</v>
      </c>
    </row>
    <row r="9" spans="1:16" ht="18" customHeight="1">
      <c r="A9" s="643" t="s">
        <v>2028</v>
      </c>
      <c r="B9" s="104">
        <v>2934</v>
      </c>
      <c r="C9" s="22">
        <v>2091</v>
      </c>
      <c r="D9" s="22">
        <v>843</v>
      </c>
      <c r="E9" s="22">
        <v>29</v>
      </c>
      <c r="F9" s="22">
        <v>98</v>
      </c>
      <c r="G9" s="22">
        <v>73</v>
      </c>
      <c r="H9" s="22">
        <v>188</v>
      </c>
      <c r="I9" s="22">
        <v>129</v>
      </c>
      <c r="J9" s="22">
        <v>195</v>
      </c>
      <c r="K9" s="22">
        <v>46</v>
      </c>
      <c r="L9" s="22">
        <v>53</v>
      </c>
      <c r="M9" s="22">
        <v>282</v>
      </c>
      <c r="N9" s="22">
        <v>137</v>
      </c>
      <c r="O9" s="621">
        <v>1532</v>
      </c>
      <c r="P9" s="22">
        <v>172</v>
      </c>
    </row>
    <row r="10" spans="1:16" ht="18" customHeight="1">
      <c r="A10" s="643" t="s">
        <v>2027</v>
      </c>
      <c r="B10" s="104">
        <v>52</v>
      </c>
      <c r="C10" s="22">
        <v>25</v>
      </c>
      <c r="D10" s="22">
        <v>27</v>
      </c>
      <c r="E10" s="22">
        <v>3</v>
      </c>
      <c r="F10" s="22">
        <v>2</v>
      </c>
      <c r="G10" s="22">
        <v>5</v>
      </c>
      <c r="H10" s="22">
        <v>3</v>
      </c>
      <c r="I10" s="22">
        <v>6</v>
      </c>
      <c r="J10" s="22">
        <v>8</v>
      </c>
      <c r="K10" s="22">
        <v>3</v>
      </c>
      <c r="L10" s="22">
        <v>5</v>
      </c>
      <c r="M10" s="22">
        <v>4</v>
      </c>
      <c r="N10" s="22">
        <v>2</v>
      </c>
      <c r="O10" s="22">
        <v>4</v>
      </c>
      <c r="P10" s="22">
        <v>7</v>
      </c>
    </row>
    <row r="11" spans="1:16" ht="18" customHeight="1">
      <c r="A11" s="567" t="s">
        <v>2026</v>
      </c>
      <c r="B11" s="116">
        <v>38</v>
      </c>
      <c r="C11" s="115">
        <v>15</v>
      </c>
      <c r="D11" s="115">
        <v>23</v>
      </c>
      <c r="E11" s="115" t="s">
        <v>443</v>
      </c>
      <c r="F11" s="115">
        <v>1</v>
      </c>
      <c r="G11" s="115" t="s">
        <v>443</v>
      </c>
      <c r="H11" s="115">
        <v>1</v>
      </c>
      <c r="I11" s="115" t="s">
        <v>443</v>
      </c>
      <c r="J11" s="115">
        <v>6</v>
      </c>
      <c r="K11" s="115">
        <v>1</v>
      </c>
      <c r="L11" s="115" t="s">
        <v>443</v>
      </c>
      <c r="M11" s="115">
        <v>1</v>
      </c>
      <c r="N11" s="115">
        <v>3</v>
      </c>
      <c r="O11" s="115">
        <v>13</v>
      </c>
      <c r="P11" s="115">
        <v>12</v>
      </c>
    </row>
  </sheetData>
  <mergeCells count="12">
    <mergeCell ref="A1:D1"/>
    <mergeCell ref="A2:D2"/>
    <mergeCell ref="M6:N6"/>
    <mergeCell ref="O6:P6"/>
    <mergeCell ref="A3:P3"/>
    <mergeCell ref="A4:B4"/>
    <mergeCell ref="A6:A7"/>
    <mergeCell ref="B6:D6"/>
    <mergeCell ref="E6:F6"/>
    <mergeCell ref="G6:H6"/>
    <mergeCell ref="I6:J6"/>
    <mergeCell ref="K6:L6"/>
  </mergeCells>
  <phoneticPr fontId="20"/>
  <pageMargins left="0.62992125984251968" right="0.62992125984251968" top="0.74803149606299213" bottom="0.74803149606299213" header="0.31496062992125984" footer="0.31496062992125984"/>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zoomScaleNormal="100" zoomScaleSheetLayoutView="100" workbookViewId="0">
      <selection activeCell="G7" sqref="G7"/>
    </sheetView>
  </sheetViews>
  <sheetFormatPr defaultColWidth="9" defaultRowHeight="14.25"/>
  <cols>
    <col min="1" max="1" width="10.625" style="24" customWidth="1"/>
    <col min="2" max="2" width="5.625" style="24" customWidth="1"/>
    <col min="3" max="3" width="10.625" style="24" customWidth="1"/>
    <col min="4" max="4" width="4.625" style="24" customWidth="1"/>
    <col min="5" max="5" width="9.625" style="24" customWidth="1"/>
    <col min="6" max="6" width="4.625" style="24" customWidth="1"/>
    <col min="7" max="7" width="8.625" style="24" customWidth="1"/>
    <col min="8" max="8" width="4.625" style="24" customWidth="1"/>
    <col min="9" max="9" width="9.625" style="24" customWidth="1"/>
    <col min="10" max="10" width="4.625" style="24" customWidth="1"/>
    <col min="11" max="11" width="9.625" style="24" customWidth="1"/>
    <col min="12" max="12" width="4.625" style="24" customWidth="1"/>
    <col min="13" max="13" width="9.625" style="24" customWidth="1"/>
    <col min="14" max="14" width="4.625" style="24" customWidth="1"/>
    <col min="15" max="15" width="8.625" style="24" customWidth="1"/>
    <col min="16" max="16" width="4.625" style="24" customWidth="1"/>
    <col min="17" max="17" width="8.625" style="24" customWidth="1"/>
    <col min="18" max="16384" width="9" style="24"/>
  </cols>
  <sheetData>
    <row r="1" spans="1:17"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c r="Q1" s="1762"/>
    </row>
    <row r="2" spans="1:17"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c r="Q2" s="1762"/>
    </row>
    <row r="3" spans="1:17" ht="20.100000000000001" customHeight="1">
      <c r="A3" s="3048" t="s">
        <v>2045</v>
      </c>
      <c r="B3" s="3048"/>
      <c r="C3" s="3048"/>
      <c r="D3" s="3048"/>
      <c r="E3" s="3048"/>
      <c r="F3" s="3048"/>
      <c r="G3" s="3048"/>
      <c r="H3" s="3048"/>
      <c r="I3" s="3048"/>
      <c r="J3" s="3048"/>
      <c r="K3" s="3048"/>
      <c r="L3" s="3048"/>
      <c r="M3" s="3048"/>
      <c r="N3" s="3048"/>
      <c r="O3" s="3048"/>
      <c r="P3" s="3048"/>
      <c r="Q3" s="3048"/>
    </row>
    <row r="4" spans="1:17" s="90" customFormat="1" ht="15" customHeight="1" thickBot="1">
      <c r="A4" s="3525"/>
      <c r="B4" s="3525"/>
    </row>
    <row r="5" spans="1:17" ht="18" customHeight="1" thickTop="1">
      <c r="A5" s="3076" t="s">
        <v>2024</v>
      </c>
      <c r="B5" s="3040" t="s">
        <v>25</v>
      </c>
      <c r="C5" s="3521"/>
      <c r="D5" s="3526" t="s">
        <v>2044</v>
      </c>
      <c r="E5" s="3527"/>
      <c r="F5" s="3040" t="s">
        <v>2043</v>
      </c>
      <c r="G5" s="3040"/>
      <c r="H5" s="3040" t="s">
        <v>2042</v>
      </c>
      <c r="I5" s="3040"/>
      <c r="J5" s="3040" t="s">
        <v>2041</v>
      </c>
      <c r="K5" s="3040"/>
      <c r="L5" s="3040" t="s">
        <v>1818</v>
      </c>
      <c r="M5" s="3040"/>
      <c r="N5" s="3040" t="s">
        <v>2040</v>
      </c>
      <c r="O5" s="3040"/>
      <c r="P5" s="3040" t="s">
        <v>2039</v>
      </c>
      <c r="Q5" s="3066"/>
    </row>
    <row r="6" spans="1:17" ht="18" customHeight="1">
      <c r="A6" s="3134"/>
      <c r="B6" s="1243" t="s">
        <v>707</v>
      </c>
      <c r="C6" s="45" t="s">
        <v>2013</v>
      </c>
      <c r="D6" s="355" t="s">
        <v>707</v>
      </c>
      <c r="E6" s="347" t="s">
        <v>2013</v>
      </c>
      <c r="F6" s="1243" t="s">
        <v>707</v>
      </c>
      <c r="G6" s="347" t="s">
        <v>2013</v>
      </c>
      <c r="H6" s="1243" t="s">
        <v>707</v>
      </c>
      <c r="I6" s="347" t="s">
        <v>2013</v>
      </c>
      <c r="J6" s="1243" t="s">
        <v>707</v>
      </c>
      <c r="K6" s="347" t="s">
        <v>2013</v>
      </c>
      <c r="L6" s="1243" t="s">
        <v>707</v>
      </c>
      <c r="M6" s="347" t="s">
        <v>2013</v>
      </c>
      <c r="N6" s="1243" t="s">
        <v>707</v>
      </c>
      <c r="O6" s="347" t="s">
        <v>2013</v>
      </c>
      <c r="P6" s="1243" t="s">
        <v>707</v>
      </c>
      <c r="Q6" s="352" t="s">
        <v>2013</v>
      </c>
    </row>
    <row r="7" spans="1:17" s="90" customFormat="1" ht="18" customHeight="1">
      <c r="A7" s="1242"/>
      <c r="B7" s="1241" t="s">
        <v>704</v>
      </c>
      <c r="C7" s="1240" t="s">
        <v>819</v>
      </c>
      <c r="D7" s="1240" t="s">
        <v>704</v>
      </c>
      <c r="E7" s="1240" t="s">
        <v>819</v>
      </c>
      <c r="F7" s="1240" t="s">
        <v>704</v>
      </c>
      <c r="G7" s="1240" t="s">
        <v>819</v>
      </c>
      <c r="H7" s="1240" t="s">
        <v>704</v>
      </c>
      <c r="I7" s="1240" t="s">
        <v>819</v>
      </c>
      <c r="J7" s="1240" t="s">
        <v>704</v>
      </c>
      <c r="K7" s="1240" t="s">
        <v>819</v>
      </c>
      <c r="L7" s="1240" t="s">
        <v>704</v>
      </c>
      <c r="M7" s="1240" t="s">
        <v>819</v>
      </c>
      <c r="N7" s="1240" t="s">
        <v>704</v>
      </c>
      <c r="O7" s="1240" t="s">
        <v>819</v>
      </c>
      <c r="P7" s="1240" t="s">
        <v>704</v>
      </c>
      <c r="Q7" s="1240" t="s">
        <v>819</v>
      </c>
    </row>
    <row r="8" spans="1:17" s="310" customFormat="1" ht="18" customHeight="1">
      <c r="A8" s="322" t="s">
        <v>25</v>
      </c>
      <c r="B8" s="1239">
        <f t="shared" ref="B8:Q8" si="0">SUM(B9:B10)</f>
        <v>3211</v>
      </c>
      <c r="C8" s="1238">
        <f t="shared" si="0"/>
        <v>22922409</v>
      </c>
      <c r="D8" s="1238">
        <f t="shared" si="0"/>
        <v>975</v>
      </c>
      <c r="E8" s="1238">
        <f t="shared" si="0"/>
        <v>4361289</v>
      </c>
      <c r="F8" s="1238">
        <f t="shared" si="0"/>
        <v>507</v>
      </c>
      <c r="G8" s="1238">
        <f t="shared" si="0"/>
        <v>3100470</v>
      </c>
      <c r="H8" s="1238">
        <f t="shared" si="0"/>
        <v>1025</v>
      </c>
      <c r="I8" s="1238">
        <f t="shared" si="0"/>
        <v>8300530</v>
      </c>
      <c r="J8" s="1238">
        <f t="shared" si="0"/>
        <v>297</v>
      </c>
      <c r="K8" s="1238">
        <f t="shared" si="0"/>
        <v>2814800</v>
      </c>
      <c r="L8" s="1238">
        <f t="shared" si="0"/>
        <v>239</v>
      </c>
      <c r="M8" s="1238">
        <f t="shared" si="0"/>
        <v>2533820</v>
      </c>
      <c r="N8" s="1238">
        <f t="shared" si="0"/>
        <v>129</v>
      </c>
      <c r="O8" s="1238">
        <f t="shared" si="0"/>
        <v>1396500</v>
      </c>
      <c r="P8" s="1238">
        <f t="shared" si="0"/>
        <v>39</v>
      </c>
      <c r="Q8" s="1238">
        <f t="shared" si="0"/>
        <v>415000</v>
      </c>
    </row>
    <row r="9" spans="1:17" ht="18" customHeight="1">
      <c r="A9" s="354" t="s">
        <v>2021</v>
      </c>
      <c r="B9" s="1237">
        <f>SUM(D9,F9,H9,J9,L9,N9,P9)</f>
        <v>2247</v>
      </c>
      <c r="C9" s="1235">
        <f>SUM(E9,G9,I9,K9,M9,O9,Q9)</f>
        <v>18933850</v>
      </c>
      <c r="D9" s="1235">
        <v>372</v>
      </c>
      <c r="E9" s="1235">
        <v>2311930</v>
      </c>
      <c r="F9" s="1235">
        <v>352</v>
      </c>
      <c r="G9" s="1235">
        <v>2429900</v>
      </c>
      <c r="H9" s="1235">
        <v>841</v>
      </c>
      <c r="I9" s="1235">
        <v>7193900</v>
      </c>
      <c r="J9" s="1235">
        <v>282</v>
      </c>
      <c r="K9" s="1235">
        <v>2712800</v>
      </c>
      <c r="L9" s="1235">
        <v>233</v>
      </c>
      <c r="M9" s="1235">
        <v>2483820</v>
      </c>
      <c r="N9" s="1235">
        <v>129</v>
      </c>
      <c r="O9" s="1235">
        <v>1396500</v>
      </c>
      <c r="P9" s="1235">
        <v>38</v>
      </c>
      <c r="Q9" s="1235">
        <v>405000</v>
      </c>
    </row>
    <row r="10" spans="1:17" ht="18" customHeight="1">
      <c r="A10" s="567" t="s">
        <v>1031</v>
      </c>
      <c r="B10" s="1236">
        <f>SUM(D10,F10,H10,J10,L10,N10,P10)</f>
        <v>964</v>
      </c>
      <c r="C10" s="1235">
        <f>SUM(E10,G10,I10,K10,M10,O10,Q10)</f>
        <v>3988559</v>
      </c>
      <c r="D10" s="1234">
        <v>603</v>
      </c>
      <c r="E10" s="1234">
        <v>2049359</v>
      </c>
      <c r="F10" s="1234">
        <v>155</v>
      </c>
      <c r="G10" s="1234">
        <v>670570</v>
      </c>
      <c r="H10" s="1234">
        <v>184</v>
      </c>
      <c r="I10" s="1234">
        <v>1106630</v>
      </c>
      <c r="J10" s="1234">
        <v>15</v>
      </c>
      <c r="K10" s="1234">
        <v>102000</v>
      </c>
      <c r="L10" s="1234">
        <v>6</v>
      </c>
      <c r="M10" s="1234">
        <v>50000</v>
      </c>
      <c r="N10" s="1234" t="s">
        <v>443</v>
      </c>
      <c r="O10" s="1234" t="s">
        <v>443</v>
      </c>
      <c r="P10" s="1234">
        <v>1</v>
      </c>
      <c r="Q10" s="1234">
        <v>10000</v>
      </c>
    </row>
    <row r="11" spans="1:17" s="90" customFormat="1" ht="15" customHeight="1">
      <c r="A11" s="91" t="s">
        <v>2038</v>
      </c>
      <c r="B11" s="91"/>
      <c r="C11" s="134"/>
      <c r="D11" s="134"/>
      <c r="E11" s="134"/>
    </row>
  </sheetData>
  <mergeCells count="13">
    <mergeCell ref="A1:D1"/>
    <mergeCell ref="A2:D2"/>
    <mergeCell ref="L5:M5"/>
    <mergeCell ref="N5:O5"/>
    <mergeCell ref="P5:Q5"/>
    <mergeCell ref="A3:Q3"/>
    <mergeCell ref="A4:B4"/>
    <mergeCell ref="A5:A6"/>
    <mergeCell ref="B5:C5"/>
    <mergeCell ref="D5:E5"/>
    <mergeCell ref="F5:G5"/>
    <mergeCell ref="H5:I5"/>
    <mergeCell ref="J5:K5"/>
  </mergeCells>
  <phoneticPr fontId="20"/>
  <pageMargins left="0.62992125984251968" right="0.62992125984251968" top="0.74803149606299213" bottom="0.74803149606299213" header="0.31496062992125984" footer="0.31496062992125984"/>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85" zoomScaleNormal="85" zoomScaleSheetLayoutView="100" workbookViewId="0">
      <selection activeCell="G7" sqref="G7"/>
    </sheetView>
  </sheetViews>
  <sheetFormatPr defaultRowHeight="13.5"/>
  <cols>
    <col min="1" max="1" width="30.625" style="1244" customWidth="1"/>
    <col min="2" max="11" width="9.375" style="1244" customWidth="1"/>
    <col min="12" max="16384" width="9" style="1244"/>
  </cols>
  <sheetData>
    <row r="1" spans="1:11" s="1763" customFormat="1" ht="20.100000000000001" customHeight="1">
      <c r="A1" s="3046" t="str">
        <f>HYPERLINK("#目次!A1","【目次に戻る】")</f>
        <v>【目次に戻る】</v>
      </c>
      <c r="B1" s="3046"/>
      <c r="C1" s="3046"/>
      <c r="D1" s="3046"/>
      <c r="E1" s="1762"/>
      <c r="F1" s="1762"/>
      <c r="G1" s="1762"/>
      <c r="H1" s="1762"/>
      <c r="I1" s="1762"/>
      <c r="J1" s="1762"/>
      <c r="K1" s="1762"/>
    </row>
    <row r="2" spans="1:11"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row>
    <row r="3" spans="1:11" s="1264" customFormat="1" ht="26.1" customHeight="1">
      <c r="A3" s="3528" t="s">
        <v>2068</v>
      </c>
      <c r="B3" s="3528"/>
      <c r="C3" s="3528"/>
      <c r="D3" s="3528"/>
      <c r="E3" s="3528"/>
      <c r="F3" s="3528"/>
      <c r="G3" s="3528"/>
      <c r="H3" s="3528"/>
      <c r="I3" s="3528"/>
      <c r="J3" s="3528"/>
      <c r="K3" s="3528"/>
    </row>
    <row r="4" spans="1:11" s="1245" customFormat="1" ht="15" customHeight="1">
      <c r="A4" s="1246"/>
      <c r="B4" s="1246"/>
      <c r="C4" s="1246"/>
      <c r="D4" s="1246"/>
      <c r="E4" s="1246"/>
      <c r="F4" s="1246"/>
      <c r="G4" s="1246"/>
      <c r="H4" s="1246"/>
      <c r="I4" s="1246"/>
      <c r="J4" s="1246"/>
      <c r="K4" s="1246"/>
    </row>
    <row r="5" spans="1:11" s="1245" customFormat="1" ht="15" customHeight="1" thickBot="1">
      <c r="A5" s="1263"/>
      <c r="K5" s="1262" t="s">
        <v>2067</v>
      </c>
    </row>
    <row r="6" spans="1:11" s="1248" customFormat="1" ht="18" customHeight="1" thickTop="1">
      <c r="A6" s="3529" t="s">
        <v>2066</v>
      </c>
      <c r="B6" s="3531" t="s">
        <v>2065</v>
      </c>
      <c r="C6" s="3533"/>
      <c r="D6" s="3531" t="s">
        <v>652</v>
      </c>
      <c r="E6" s="3533"/>
      <c r="F6" s="3531" t="s">
        <v>651</v>
      </c>
      <c r="G6" s="3532"/>
      <c r="H6" s="3531" t="s">
        <v>671</v>
      </c>
      <c r="I6" s="3532"/>
      <c r="J6" s="3531" t="s">
        <v>229</v>
      </c>
      <c r="K6" s="3532"/>
    </row>
    <row r="7" spans="1:11" s="1248" customFormat="1" ht="18" customHeight="1">
      <c r="A7" s="3530"/>
      <c r="B7" s="1261" t="s">
        <v>2063</v>
      </c>
      <c r="C7" s="1260" t="s">
        <v>2064</v>
      </c>
      <c r="D7" s="1261" t="s">
        <v>2063</v>
      </c>
      <c r="E7" s="1260" t="s">
        <v>2064</v>
      </c>
      <c r="F7" s="1261" t="s">
        <v>2063</v>
      </c>
      <c r="G7" s="1260" t="s">
        <v>2064</v>
      </c>
      <c r="H7" s="1261" t="s">
        <v>2063</v>
      </c>
      <c r="I7" s="1260" t="s">
        <v>2064</v>
      </c>
      <c r="J7" s="1261" t="s">
        <v>2063</v>
      </c>
      <c r="K7" s="1260" t="s">
        <v>2062</v>
      </c>
    </row>
    <row r="8" spans="1:11" s="1245" customFormat="1" ht="18" customHeight="1">
      <c r="A8" s="1259"/>
      <c r="B8" s="1258"/>
      <c r="C8" s="1258" t="s">
        <v>4</v>
      </c>
      <c r="D8" s="1258"/>
      <c r="E8" s="1258" t="s">
        <v>4</v>
      </c>
      <c r="F8" s="1258"/>
      <c r="G8" s="1258" t="s">
        <v>4</v>
      </c>
      <c r="H8" s="1258"/>
      <c r="I8" s="1258" t="s">
        <v>4</v>
      </c>
      <c r="J8" s="1258"/>
      <c r="K8" s="1258" t="s">
        <v>4</v>
      </c>
    </row>
    <row r="9" spans="1:11" s="1255" customFormat="1" ht="18" customHeight="1">
      <c r="A9" s="1257" t="s">
        <v>2061</v>
      </c>
      <c r="B9" s="1256">
        <v>127</v>
      </c>
      <c r="C9" s="1256">
        <v>16578</v>
      </c>
      <c r="D9" s="1256">
        <v>126</v>
      </c>
      <c r="E9" s="1256">
        <v>18339</v>
      </c>
      <c r="F9" s="1256">
        <v>117</v>
      </c>
      <c r="G9" s="1256">
        <v>17607</v>
      </c>
      <c r="H9" s="1256">
        <v>81</v>
      </c>
      <c r="I9" s="1256">
        <v>17683</v>
      </c>
      <c r="J9" s="1256">
        <v>78</v>
      </c>
      <c r="K9" s="1256">
        <v>17217</v>
      </c>
    </row>
    <row r="10" spans="1:11" s="1248" customFormat="1" ht="18" customHeight="1">
      <c r="A10" s="1252" t="s">
        <v>2060</v>
      </c>
      <c r="B10" s="1253" t="s">
        <v>432</v>
      </c>
      <c r="C10" s="1253" t="s">
        <v>432</v>
      </c>
      <c r="D10" s="1253" t="s">
        <v>432</v>
      </c>
      <c r="E10" s="1253" t="s">
        <v>432</v>
      </c>
      <c r="F10" s="1253" t="s">
        <v>432</v>
      </c>
      <c r="G10" s="1253" t="s">
        <v>432</v>
      </c>
      <c r="H10" s="1253" t="s">
        <v>443</v>
      </c>
      <c r="I10" s="1253" t="s">
        <v>443</v>
      </c>
      <c r="J10" s="1253" t="s">
        <v>432</v>
      </c>
      <c r="K10" s="1253" t="s">
        <v>432</v>
      </c>
    </row>
    <row r="11" spans="1:11" s="1248" customFormat="1" ht="18" customHeight="1">
      <c r="A11" s="1252" t="s">
        <v>1060</v>
      </c>
      <c r="B11" s="1251">
        <v>4</v>
      </c>
      <c r="C11" s="1251">
        <v>4713</v>
      </c>
      <c r="D11" s="1251">
        <v>4</v>
      </c>
      <c r="E11" s="1251">
        <v>4623</v>
      </c>
      <c r="F11" s="1251">
        <v>3</v>
      </c>
      <c r="G11" s="1251">
        <v>4595</v>
      </c>
      <c r="H11" s="1251">
        <v>2</v>
      </c>
      <c r="I11" s="1251">
        <v>4612</v>
      </c>
      <c r="J11" s="1251">
        <v>2</v>
      </c>
      <c r="K11" s="1251">
        <v>4447</v>
      </c>
    </row>
    <row r="12" spans="1:11" s="1248" customFormat="1" ht="18" customHeight="1">
      <c r="A12" s="1252" t="s">
        <v>1059</v>
      </c>
      <c r="B12" s="1251">
        <v>13</v>
      </c>
      <c r="C12" s="1251">
        <v>1039</v>
      </c>
      <c r="D12" s="1251">
        <v>13</v>
      </c>
      <c r="E12" s="1251">
        <v>1025</v>
      </c>
      <c r="F12" s="1251">
        <v>12</v>
      </c>
      <c r="G12" s="1251">
        <v>1013</v>
      </c>
      <c r="H12" s="1251">
        <v>9</v>
      </c>
      <c r="I12" s="1251">
        <v>993</v>
      </c>
      <c r="J12" s="1251">
        <v>9</v>
      </c>
      <c r="K12" s="1251">
        <v>997</v>
      </c>
    </row>
    <row r="13" spans="1:11" s="1248" customFormat="1" ht="18" customHeight="1">
      <c r="A13" s="1252" t="s">
        <v>2059</v>
      </c>
      <c r="B13" s="1251">
        <v>6</v>
      </c>
      <c r="C13" s="1251">
        <v>554</v>
      </c>
      <c r="D13" s="1251">
        <v>6</v>
      </c>
      <c r="E13" s="1251">
        <v>522</v>
      </c>
      <c r="F13" s="1251">
        <v>6</v>
      </c>
      <c r="G13" s="1251">
        <v>481</v>
      </c>
      <c r="H13" s="1251">
        <v>6</v>
      </c>
      <c r="I13" s="1251">
        <v>525</v>
      </c>
      <c r="J13" s="1251">
        <v>6</v>
      </c>
      <c r="K13" s="1251">
        <v>484</v>
      </c>
    </row>
    <row r="14" spans="1:11" s="1248" customFormat="1" ht="18" customHeight="1">
      <c r="A14" s="1252" t="s">
        <v>1057</v>
      </c>
      <c r="B14" s="1251">
        <v>2</v>
      </c>
      <c r="C14" s="1251">
        <v>10</v>
      </c>
      <c r="D14" s="1251">
        <v>2</v>
      </c>
      <c r="E14" s="1251">
        <v>10</v>
      </c>
      <c r="F14" s="1251">
        <v>1</v>
      </c>
      <c r="G14" s="1251">
        <v>10</v>
      </c>
      <c r="H14" s="1253" t="s">
        <v>432</v>
      </c>
      <c r="I14" s="1253" t="s">
        <v>432</v>
      </c>
      <c r="J14" s="1253" t="s">
        <v>432</v>
      </c>
      <c r="K14" s="1253" t="s">
        <v>432</v>
      </c>
    </row>
    <row r="15" spans="1:11" s="1248" customFormat="1" ht="18" customHeight="1">
      <c r="A15" s="1252" t="s">
        <v>2058</v>
      </c>
      <c r="B15" s="1251">
        <v>32</v>
      </c>
      <c r="C15" s="1251">
        <v>1843</v>
      </c>
      <c r="D15" s="1251">
        <v>32</v>
      </c>
      <c r="E15" s="1251">
        <v>1785</v>
      </c>
      <c r="F15" s="1251">
        <v>29</v>
      </c>
      <c r="G15" s="1251">
        <v>1554</v>
      </c>
      <c r="H15" s="1251">
        <v>19</v>
      </c>
      <c r="I15" s="1251">
        <v>1384</v>
      </c>
      <c r="J15" s="1251">
        <v>17</v>
      </c>
      <c r="K15" s="1251">
        <v>1285</v>
      </c>
    </row>
    <row r="16" spans="1:11" s="1248" customFormat="1" ht="18" customHeight="1">
      <c r="A16" s="1252" t="s">
        <v>2057</v>
      </c>
      <c r="B16" s="1251">
        <v>17</v>
      </c>
      <c r="C16" s="1251">
        <v>4161</v>
      </c>
      <c r="D16" s="1251">
        <v>19</v>
      </c>
      <c r="E16" s="1251">
        <v>5991</v>
      </c>
      <c r="F16" s="1251">
        <v>18</v>
      </c>
      <c r="G16" s="1251">
        <v>5829</v>
      </c>
      <c r="H16" s="1251">
        <v>13</v>
      </c>
      <c r="I16" s="1251">
        <v>5575</v>
      </c>
      <c r="J16" s="1251">
        <v>13</v>
      </c>
      <c r="K16" s="1251">
        <v>5537</v>
      </c>
    </row>
    <row r="17" spans="1:11" s="1248" customFormat="1" ht="18" customHeight="1">
      <c r="A17" s="1252" t="s">
        <v>2056</v>
      </c>
      <c r="B17" s="1251">
        <v>2</v>
      </c>
      <c r="C17" s="1251">
        <v>2</v>
      </c>
      <c r="D17" s="1251">
        <v>2</v>
      </c>
      <c r="E17" s="1251">
        <v>2</v>
      </c>
      <c r="F17" s="1253" t="s">
        <v>432</v>
      </c>
      <c r="G17" s="1253" t="s">
        <v>432</v>
      </c>
      <c r="H17" s="1253" t="s">
        <v>432</v>
      </c>
      <c r="I17" s="1253" t="s">
        <v>432</v>
      </c>
      <c r="J17" s="1253" t="s">
        <v>432</v>
      </c>
      <c r="K17" s="1253" t="s">
        <v>432</v>
      </c>
    </row>
    <row r="18" spans="1:11" s="1248" customFormat="1" ht="18" customHeight="1">
      <c r="A18" s="1252" t="s">
        <v>2055</v>
      </c>
      <c r="B18" s="1253" t="s">
        <v>432</v>
      </c>
      <c r="C18" s="1253" t="s">
        <v>432</v>
      </c>
      <c r="D18" s="1253" t="s">
        <v>432</v>
      </c>
      <c r="E18" s="1253" t="s">
        <v>432</v>
      </c>
      <c r="F18" s="1253" t="s">
        <v>432</v>
      </c>
      <c r="G18" s="1253" t="s">
        <v>432</v>
      </c>
      <c r="H18" s="1253" t="s">
        <v>432</v>
      </c>
      <c r="I18" s="1253" t="s">
        <v>432</v>
      </c>
      <c r="J18" s="1253" t="s">
        <v>432</v>
      </c>
      <c r="K18" s="1253" t="s">
        <v>432</v>
      </c>
    </row>
    <row r="19" spans="1:11" s="1248" customFormat="1" ht="18" customHeight="1">
      <c r="A19" s="1254" t="s">
        <v>2054</v>
      </c>
      <c r="B19" s="1253">
        <v>1</v>
      </c>
      <c r="C19" s="1253">
        <v>25</v>
      </c>
      <c r="D19" s="1253">
        <v>1</v>
      </c>
      <c r="E19" s="1253">
        <v>25</v>
      </c>
      <c r="F19" s="1253">
        <v>1</v>
      </c>
      <c r="G19" s="1253">
        <v>25</v>
      </c>
      <c r="H19" s="1253">
        <v>1</v>
      </c>
      <c r="I19" s="1253">
        <v>25</v>
      </c>
      <c r="J19" s="1253">
        <v>1</v>
      </c>
      <c r="K19" s="1253">
        <v>19</v>
      </c>
    </row>
    <row r="20" spans="1:11" s="1248" customFormat="1" ht="18" customHeight="1">
      <c r="A20" s="1252" t="s">
        <v>2053</v>
      </c>
      <c r="B20" s="1251">
        <v>3</v>
      </c>
      <c r="C20" s="1251">
        <v>3</v>
      </c>
      <c r="D20" s="1251">
        <v>3</v>
      </c>
      <c r="E20" s="1251">
        <v>3</v>
      </c>
      <c r="F20" s="1251">
        <v>2</v>
      </c>
      <c r="G20" s="1251">
        <v>30</v>
      </c>
      <c r="H20" s="1253" t="s">
        <v>432</v>
      </c>
      <c r="I20" s="1253" t="s">
        <v>432</v>
      </c>
      <c r="J20" s="1253" t="s">
        <v>432</v>
      </c>
      <c r="K20" s="1253" t="s">
        <v>432</v>
      </c>
    </row>
    <row r="21" spans="1:11" s="1248" customFormat="1" ht="18" customHeight="1">
      <c r="A21" s="1252" t="s">
        <v>2052</v>
      </c>
      <c r="B21" s="1251">
        <v>1</v>
      </c>
      <c r="C21" s="1253" t="s">
        <v>443</v>
      </c>
      <c r="D21" s="1251">
        <v>1</v>
      </c>
      <c r="E21" s="1253" t="s">
        <v>443</v>
      </c>
      <c r="F21" s="1251">
        <v>3</v>
      </c>
      <c r="G21" s="1253">
        <v>78</v>
      </c>
      <c r="H21" s="1253" t="s">
        <v>432</v>
      </c>
      <c r="I21" s="1253" t="s">
        <v>432</v>
      </c>
      <c r="J21" s="1253" t="s">
        <v>432</v>
      </c>
      <c r="K21" s="1253" t="s">
        <v>432</v>
      </c>
    </row>
    <row r="22" spans="1:11" s="1248" customFormat="1" ht="18" customHeight="1">
      <c r="A22" s="1252" t="s">
        <v>2051</v>
      </c>
      <c r="B22" s="1251">
        <v>7</v>
      </c>
      <c r="C22" s="1251">
        <v>499</v>
      </c>
      <c r="D22" s="1251">
        <v>6</v>
      </c>
      <c r="E22" s="1251">
        <v>261</v>
      </c>
      <c r="F22" s="1251">
        <v>6</v>
      </c>
      <c r="G22" s="1251">
        <v>256</v>
      </c>
      <c r="H22" s="1251">
        <v>5</v>
      </c>
      <c r="I22" s="1251">
        <v>231</v>
      </c>
      <c r="J22" s="1251">
        <v>5</v>
      </c>
      <c r="K22" s="1251">
        <v>224</v>
      </c>
    </row>
    <row r="23" spans="1:11" s="1248" customFormat="1" ht="18" customHeight="1">
      <c r="A23" s="1252" t="s">
        <v>2050</v>
      </c>
      <c r="B23" s="1251">
        <v>13</v>
      </c>
      <c r="C23" s="1251">
        <v>470</v>
      </c>
      <c r="D23" s="1251">
        <v>12</v>
      </c>
      <c r="E23" s="1251">
        <v>486</v>
      </c>
      <c r="F23" s="1251">
        <v>11</v>
      </c>
      <c r="G23" s="1251">
        <v>460</v>
      </c>
      <c r="H23" s="1251">
        <v>9</v>
      </c>
      <c r="I23" s="1251">
        <v>462</v>
      </c>
      <c r="J23" s="1251">
        <v>9</v>
      </c>
      <c r="K23" s="1251">
        <v>458</v>
      </c>
    </row>
    <row r="24" spans="1:11" s="1248" customFormat="1" ht="18" customHeight="1">
      <c r="A24" s="1252" t="s">
        <v>1047</v>
      </c>
      <c r="B24" s="1251">
        <v>1</v>
      </c>
      <c r="C24" s="1251">
        <v>17</v>
      </c>
      <c r="D24" s="1251">
        <v>1</v>
      </c>
      <c r="E24" s="1251">
        <v>17</v>
      </c>
      <c r="F24" s="1251">
        <v>1</v>
      </c>
      <c r="G24" s="1251">
        <v>19</v>
      </c>
      <c r="H24" s="1251">
        <v>1</v>
      </c>
      <c r="I24" s="1251">
        <v>16</v>
      </c>
      <c r="J24" s="1251">
        <v>1</v>
      </c>
      <c r="K24" s="1251">
        <v>19</v>
      </c>
    </row>
    <row r="25" spans="1:11" s="1248" customFormat="1" ht="18" customHeight="1">
      <c r="A25" s="1252" t="s">
        <v>2049</v>
      </c>
      <c r="B25" s="1251">
        <v>12</v>
      </c>
      <c r="C25" s="1251">
        <v>401</v>
      </c>
      <c r="D25" s="1251">
        <v>12</v>
      </c>
      <c r="E25" s="1251">
        <v>408</v>
      </c>
      <c r="F25" s="1251">
        <v>11</v>
      </c>
      <c r="G25" s="1251">
        <v>357</v>
      </c>
      <c r="H25" s="1251">
        <v>8</v>
      </c>
      <c r="I25" s="1251">
        <v>229</v>
      </c>
      <c r="J25" s="1251">
        <v>7</v>
      </c>
      <c r="K25" s="1251">
        <v>221</v>
      </c>
    </row>
    <row r="26" spans="1:11" s="1248" customFormat="1" ht="18" customHeight="1">
      <c r="A26" s="1252" t="s">
        <v>2048</v>
      </c>
      <c r="B26" s="1251">
        <v>2</v>
      </c>
      <c r="C26" s="1251">
        <v>2650</v>
      </c>
      <c r="D26" s="1251">
        <v>2</v>
      </c>
      <c r="E26" s="1251">
        <v>2984</v>
      </c>
      <c r="F26" s="1251">
        <v>3</v>
      </c>
      <c r="G26" s="1251">
        <v>2521</v>
      </c>
      <c r="H26" s="1251">
        <v>3</v>
      </c>
      <c r="I26" s="1251">
        <v>2925</v>
      </c>
      <c r="J26" s="1251">
        <v>3</v>
      </c>
      <c r="K26" s="1251">
        <v>2818</v>
      </c>
    </row>
    <row r="27" spans="1:11" s="1248" customFormat="1" ht="18" customHeight="1">
      <c r="A27" s="1250" t="s">
        <v>2047</v>
      </c>
      <c r="B27" s="1249">
        <v>11</v>
      </c>
      <c r="C27" s="1249">
        <v>191</v>
      </c>
      <c r="D27" s="1249">
        <v>10</v>
      </c>
      <c r="E27" s="1249">
        <v>197</v>
      </c>
      <c r="F27" s="1249">
        <v>10</v>
      </c>
      <c r="G27" s="1249">
        <v>379</v>
      </c>
      <c r="H27" s="1249">
        <v>5</v>
      </c>
      <c r="I27" s="1249">
        <v>706</v>
      </c>
      <c r="J27" s="1249">
        <v>5</v>
      </c>
      <c r="K27" s="1249">
        <v>708</v>
      </c>
    </row>
    <row r="28" spans="1:11" s="1245" customFormat="1" ht="15" customHeight="1">
      <c r="A28" s="1247" t="s">
        <v>2046</v>
      </c>
    </row>
  </sheetData>
  <mergeCells count="9">
    <mergeCell ref="A1:D1"/>
    <mergeCell ref="A2:D2"/>
    <mergeCell ref="A3:K3"/>
    <mergeCell ref="A6:A7"/>
    <mergeCell ref="J6:K6"/>
    <mergeCell ref="D6:E6"/>
    <mergeCell ref="F6:G6"/>
    <mergeCell ref="H6:I6"/>
    <mergeCell ref="B6:C6"/>
  </mergeCells>
  <phoneticPr fontId="20"/>
  <pageMargins left="0.62992125984251968" right="0.62992125984251968" top="0.74803149606299213" bottom="0.74803149606299213" header="0.31496062992125984" footer="0.31496062992125984"/>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Normal="100" zoomScaleSheetLayoutView="100" workbookViewId="0">
      <selection activeCell="G7" sqref="G7:G8"/>
    </sheetView>
  </sheetViews>
  <sheetFormatPr defaultRowHeight="14.25"/>
  <cols>
    <col min="1" max="1" width="15" style="890" customWidth="1"/>
    <col min="2" max="7" width="18.25" style="890" customWidth="1"/>
    <col min="8" max="16384" width="9" style="890"/>
  </cols>
  <sheetData>
    <row r="1" spans="1:7" s="1763" customFormat="1" ht="20.100000000000001" customHeight="1">
      <c r="A1" s="3046" t="str">
        <f>HYPERLINK("#目次!A1","【目次に戻る】")</f>
        <v>【目次に戻る】</v>
      </c>
      <c r="B1" s="3046"/>
      <c r="C1" s="3046"/>
      <c r="D1" s="3046"/>
      <c r="E1" s="1762"/>
      <c r="F1" s="1762"/>
      <c r="G1" s="1762"/>
    </row>
    <row r="2" spans="1:7" s="1763" customFormat="1" ht="20.100000000000001" customHeight="1">
      <c r="A2" s="3046" t="str">
        <f>HYPERLINK("#業務所管課別目次!A1","【業務所管課別目次に戻る】")</f>
        <v>【業務所管課別目次に戻る】</v>
      </c>
      <c r="B2" s="3046"/>
      <c r="C2" s="3046"/>
      <c r="D2" s="3046"/>
      <c r="E2" s="1762"/>
      <c r="F2" s="1762"/>
      <c r="G2" s="1762"/>
    </row>
    <row r="3" spans="1:7" s="949" customFormat="1" ht="26.1" customHeight="1">
      <c r="A3" s="3289" t="s">
        <v>2080</v>
      </c>
      <c r="B3" s="3289"/>
      <c r="C3" s="3289"/>
      <c r="D3" s="3289"/>
      <c r="E3" s="3289"/>
      <c r="F3" s="3289"/>
      <c r="G3" s="3289"/>
    </row>
    <row r="4" spans="1:7" s="891" customFormat="1" ht="15" customHeight="1">
      <c r="A4" s="1281"/>
      <c r="B4" s="1281"/>
      <c r="C4" s="1281"/>
      <c r="D4" s="1281"/>
      <c r="E4" s="1281"/>
      <c r="F4" s="1281"/>
      <c r="G4" s="1281"/>
    </row>
    <row r="5" spans="1:7" s="891" customFormat="1" ht="15" customHeight="1" thickBot="1">
      <c r="A5" s="891" t="s">
        <v>215</v>
      </c>
      <c r="F5" s="1280"/>
      <c r="G5" s="1280" t="s">
        <v>2079</v>
      </c>
    </row>
    <row r="6" spans="1:7" ht="18" customHeight="1" thickTop="1">
      <c r="A6" s="3534" t="s">
        <v>322</v>
      </c>
      <c r="B6" s="3536" t="s">
        <v>2078</v>
      </c>
      <c r="C6" s="3536"/>
      <c r="D6" s="3536"/>
      <c r="E6" s="3536"/>
      <c r="F6" s="3536"/>
      <c r="G6" s="3537"/>
    </row>
    <row r="7" spans="1:7" ht="18" customHeight="1">
      <c r="A7" s="3535"/>
      <c r="B7" s="3538" t="s">
        <v>25</v>
      </c>
      <c r="C7" s="3535" t="s">
        <v>2077</v>
      </c>
      <c r="D7" s="3539"/>
      <c r="E7" s="3539"/>
      <c r="F7" s="3539" t="s">
        <v>2076</v>
      </c>
      <c r="G7" s="3540" t="s">
        <v>2075</v>
      </c>
    </row>
    <row r="8" spans="1:7" ht="18" customHeight="1">
      <c r="A8" s="3535"/>
      <c r="B8" s="3538"/>
      <c r="C8" s="1279" t="s">
        <v>25</v>
      </c>
      <c r="D8" s="1278" t="s">
        <v>2074</v>
      </c>
      <c r="E8" s="1277" t="s">
        <v>2073</v>
      </c>
      <c r="F8" s="3539"/>
      <c r="G8" s="3540"/>
    </row>
    <row r="9" spans="1:7" ht="18" customHeight="1">
      <c r="A9" s="1276" t="s">
        <v>2072</v>
      </c>
      <c r="B9" s="1275">
        <v>366248</v>
      </c>
      <c r="C9" s="1274">
        <v>247002</v>
      </c>
      <c r="D9" s="1274">
        <v>233620</v>
      </c>
      <c r="E9" s="1274">
        <v>13382</v>
      </c>
      <c r="F9" s="1274">
        <v>116386</v>
      </c>
      <c r="G9" s="1274">
        <v>2860</v>
      </c>
    </row>
    <row r="10" spans="1:7" ht="18" customHeight="1">
      <c r="A10" s="1273">
        <v>12</v>
      </c>
      <c r="B10" s="1271">
        <v>367038</v>
      </c>
      <c r="C10" s="1270">
        <v>234750</v>
      </c>
      <c r="D10" s="1270">
        <v>220958</v>
      </c>
      <c r="E10" s="1270">
        <v>13792</v>
      </c>
      <c r="F10" s="1270">
        <v>125970</v>
      </c>
      <c r="G10" s="1270">
        <v>6318</v>
      </c>
    </row>
    <row r="11" spans="1:7" ht="18" customHeight="1">
      <c r="A11" s="1272">
        <v>17</v>
      </c>
      <c r="B11" s="1271">
        <v>371359</v>
      </c>
      <c r="C11" s="1270">
        <v>231297</v>
      </c>
      <c r="D11" s="1270">
        <v>215044</v>
      </c>
      <c r="E11" s="1270">
        <v>16253</v>
      </c>
      <c r="F11" s="1270">
        <v>127918</v>
      </c>
      <c r="G11" s="1270">
        <v>12144</v>
      </c>
    </row>
    <row r="12" spans="1:7" ht="18" customHeight="1">
      <c r="A12" s="1272">
        <v>22</v>
      </c>
      <c r="B12" s="1271">
        <v>389018</v>
      </c>
      <c r="C12" s="1270">
        <v>216574</v>
      </c>
      <c r="D12" s="1270">
        <v>202797</v>
      </c>
      <c r="E12" s="1270">
        <v>13777</v>
      </c>
      <c r="F12" s="1270">
        <v>118666</v>
      </c>
      <c r="G12" s="1270">
        <v>53778</v>
      </c>
    </row>
    <row r="13" spans="1:7" s="919" customFormat="1" ht="18" customHeight="1">
      <c r="A13" s="1269">
        <v>27</v>
      </c>
      <c r="B13" s="1268">
        <v>390515</v>
      </c>
      <c r="C13" s="1267">
        <v>204149</v>
      </c>
      <c r="D13" s="1267">
        <v>195544</v>
      </c>
      <c r="E13" s="1267">
        <v>8605</v>
      </c>
      <c r="F13" s="1267">
        <v>116970</v>
      </c>
      <c r="G13" s="1267">
        <v>69396</v>
      </c>
    </row>
    <row r="14" spans="1:7" s="891" customFormat="1" ht="15" customHeight="1">
      <c r="A14" s="1266" t="s">
        <v>2071</v>
      </c>
      <c r="B14" s="1266"/>
      <c r="C14" s="1266"/>
      <c r="D14" s="1266"/>
      <c r="E14" s="1266"/>
      <c r="F14" s="1265"/>
      <c r="G14" s="1265"/>
    </row>
    <row r="15" spans="1:7" s="891" customFormat="1" ht="15" customHeight="1">
      <c r="A15" s="1265" t="s">
        <v>2070</v>
      </c>
      <c r="B15" s="1265"/>
      <c r="C15" s="1265"/>
      <c r="D15" s="1265"/>
      <c r="E15" s="1265"/>
      <c r="F15" s="1265"/>
      <c r="G15" s="1265"/>
    </row>
    <row r="16" spans="1:7" s="891" customFormat="1" ht="15" customHeight="1">
      <c r="A16" s="1265" t="s">
        <v>2069</v>
      </c>
      <c r="B16" s="1265"/>
      <c r="C16" s="1265"/>
      <c r="D16" s="1265"/>
      <c r="E16" s="1265"/>
      <c r="F16" s="1265"/>
      <c r="G16" s="1265"/>
    </row>
  </sheetData>
  <mergeCells count="9">
    <mergeCell ref="A1:D1"/>
    <mergeCell ref="A2:D2"/>
    <mergeCell ref="A3:G3"/>
    <mergeCell ref="A6:A8"/>
    <mergeCell ref="B6:G6"/>
    <mergeCell ref="B7:B8"/>
    <mergeCell ref="C7:E7"/>
    <mergeCell ref="F7:F8"/>
    <mergeCell ref="G7:G8"/>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zoomScaleNormal="100" zoomScaleSheetLayoutView="100" workbookViewId="0">
      <selection activeCell="G7" sqref="G7"/>
    </sheetView>
  </sheetViews>
  <sheetFormatPr defaultRowHeight="14.25"/>
  <cols>
    <col min="1" max="1" width="40.625" style="890" customWidth="1"/>
    <col min="2" max="2" width="14.625" style="890" customWidth="1"/>
    <col min="3" max="4" width="13.625" style="890" customWidth="1"/>
    <col min="5" max="5" width="14.625" style="890" customWidth="1"/>
    <col min="6" max="7" width="13.625" style="890" customWidth="1"/>
    <col min="8" max="16384" width="9" style="890"/>
  </cols>
  <sheetData>
    <row r="1" spans="1:7" s="1763" customFormat="1" ht="20.100000000000001" customHeight="1">
      <c r="A1" s="3046" t="str">
        <f>HYPERLINK("#目次!A1","【目次に戻る】")</f>
        <v>【目次に戻る】</v>
      </c>
      <c r="B1" s="3046"/>
      <c r="C1" s="3046"/>
      <c r="D1" s="3046"/>
      <c r="E1" s="1762"/>
      <c r="F1" s="1762"/>
      <c r="G1" s="1762"/>
    </row>
    <row r="2" spans="1:7" s="1763" customFormat="1" ht="20.100000000000001" customHeight="1">
      <c r="A2" s="3046" t="str">
        <f>HYPERLINK("#業務所管課別目次!A1","【業務所管課別目次に戻る】")</f>
        <v>【業務所管課別目次に戻る】</v>
      </c>
      <c r="B2" s="3046"/>
      <c r="C2" s="3046"/>
      <c r="D2" s="3046"/>
      <c r="E2" s="1762"/>
      <c r="F2" s="1762"/>
      <c r="G2" s="1762"/>
    </row>
    <row r="3" spans="1:7" s="949" customFormat="1" ht="26.1" customHeight="1">
      <c r="A3" s="3289" t="s">
        <v>2101</v>
      </c>
      <c r="B3" s="3289"/>
      <c r="C3" s="3289"/>
      <c r="D3" s="3289"/>
      <c r="E3" s="3289"/>
      <c r="F3" s="3289"/>
      <c r="G3" s="3289"/>
    </row>
    <row r="4" spans="1:7" s="891" customFormat="1" ht="15" customHeight="1">
      <c r="A4" s="1281"/>
      <c r="B4" s="1281"/>
      <c r="C4" s="1281"/>
      <c r="D4" s="1281"/>
      <c r="E4" s="1281"/>
      <c r="F4" s="1281"/>
      <c r="G4" s="1281"/>
    </row>
    <row r="5" spans="1:7" s="891" customFormat="1" ht="15" customHeight="1" thickBot="1">
      <c r="A5" s="891" t="s">
        <v>215</v>
      </c>
      <c r="E5" s="948"/>
      <c r="F5" s="948"/>
      <c r="G5" s="1280" t="s">
        <v>2079</v>
      </c>
    </row>
    <row r="6" spans="1:7" s="1296" customFormat="1" ht="18" customHeight="1" thickTop="1">
      <c r="A6" s="3545" t="s">
        <v>2066</v>
      </c>
      <c r="B6" s="3541" t="s">
        <v>2100</v>
      </c>
      <c r="C6" s="3542"/>
      <c r="D6" s="3543"/>
      <c r="E6" s="3544" t="s">
        <v>2099</v>
      </c>
      <c r="F6" s="3544"/>
      <c r="G6" s="3541"/>
    </row>
    <row r="7" spans="1:7" s="1296" customFormat="1" ht="18" customHeight="1">
      <c r="A7" s="3546"/>
      <c r="B7" s="1298" t="s">
        <v>25</v>
      </c>
      <c r="C7" s="1278" t="s">
        <v>1</v>
      </c>
      <c r="D7" s="1297" t="s">
        <v>2</v>
      </c>
      <c r="E7" s="1298" t="s">
        <v>25</v>
      </c>
      <c r="F7" s="1278" t="s">
        <v>1</v>
      </c>
      <c r="G7" s="1297" t="s">
        <v>2</v>
      </c>
    </row>
    <row r="8" spans="1:7" s="1291" customFormat="1" ht="18" customHeight="1">
      <c r="A8" s="1295" t="s">
        <v>25</v>
      </c>
      <c r="B8" s="1293">
        <v>202797</v>
      </c>
      <c r="C8" s="1294">
        <v>117937</v>
      </c>
      <c r="D8" s="1293">
        <v>84860</v>
      </c>
      <c r="E8" s="1292">
        <v>195544</v>
      </c>
      <c r="F8" s="1292">
        <v>110903</v>
      </c>
      <c r="G8" s="1292">
        <v>84641</v>
      </c>
    </row>
    <row r="9" spans="1:7" ht="18" customHeight="1">
      <c r="A9" s="1287" t="s">
        <v>2098</v>
      </c>
      <c r="B9" s="1288">
        <v>402</v>
      </c>
      <c r="C9" s="1288">
        <v>269</v>
      </c>
      <c r="D9" s="1286">
        <v>133</v>
      </c>
      <c r="E9" s="1290">
        <v>401</v>
      </c>
      <c r="F9" s="1290">
        <v>279</v>
      </c>
      <c r="G9" s="1290">
        <v>122</v>
      </c>
    </row>
    <row r="10" spans="1:7" ht="18" customHeight="1">
      <c r="A10" s="1287" t="s">
        <v>2097</v>
      </c>
      <c r="B10" s="1288">
        <v>10</v>
      </c>
      <c r="C10" s="1288">
        <v>7</v>
      </c>
      <c r="D10" s="1286">
        <v>3</v>
      </c>
      <c r="E10" s="1290">
        <v>4</v>
      </c>
      <c r="F10" s="1290">
        <v>3</v>
      </c>
      <c r="G10" s="1290">
        <v>1</v>
      </c>
    </row>
    <row r="11" spans="1:7" ht="18" customHeight="1">
      <c r="A11" s="1287" t="s">
        <v>2096</v>
      </c>
      <c r="B11" s="1288">
        <v>12</v>
      </c>
      <c r="C11" s="1288">
        <v>6</v>
      </c>
      <c r="D11" s="1286">
        <v>6</v>
      </c>
      <c r="E11" s="1285">
        <v>24</v>
      </c>
      <c r="F11" s="1285">
        <v>19</v>
      </c>
      <c r="G11" s="1285">
        <v>5</v>
      </c>
    </row>
    <row r="12" spans="1:7" ht="18" customHeight="1">
      <c r="A12" s="1287" t="s">
        <v>2095</v>
      </c>
      <c r="B12" s="1288">
        <v>12354</v>
      </c>
      <c r="C12" s="1288">
        <v>10327</v>
      </c>
      <c r="D12" s="1286">
        <v>2027</v>
      </c>
      <c r="E12" s="1285">
        <v>12280</v>
      </c>
      <c r="F12" s="1285">
        <v>10120</v>
      </c>
      <c r="G12" s="1285">
        <v>2160</v>
      </c>
    </row>
    <row r="13" spans="1:7" ht="18" customHeight="1">
      <c r="A13" s="1287" t="s">
        <v>2094</v>
      </c>
      <c r="B13" s="1288">
        <v>24930</v>
      </c>
      <c r="C13" s="1288">
        <v>16602</v>
      </c>
      <c r="D13" s="1286">
        <v>8328</v>
      </c>
      <c r="E13" s="1285">
        <v>23813</v>
      </c>
      <c r="F13" s="1285">
        <v>15603</v>
      </c>
      <c r="G13" s="1285">
        <v>8210</v>
      </c>
    </row>
    <row r="14" spans="1:7" ht="18" customHeight="1">
      <c r="A14" s="1287" t="s">
        <v>2093</v>
      </c>
      <c r="B14" s="1288">
        <v>570</v>
      </c>
      <c r="C14" s="1288">
        <v>454</v>
      </c>
      <c r="D14" s="1286">
        <v>116</v>
      </c>
      <c r="E14" s="1285">
        <v>665</v>
      </c>
      <c r="F14" s="1285">
        <v>546</v>
      </c>
      <c r="G14" s="1285">
        <v>119</v>
      </c>
    </row>
    <row r="15" spans="1:7" ht="18" customHeight="1">
      <c r="A15" s="1287" t="s">
        <v>2092</v>
      </c>
      <c r="B15" s="1288">
        <v>10351</v>
      </c>
      <c r="C15" s="1288">
        <v>7662</v>
      </c>
      <c r="D15" s="1286">
        <v>2689</v>
      </c>
      <c r="E15" s="1285">
        <v>11368</v>
      </c>
      <c r="F15" s="1285">
        <v>8499</v>
      </c>
      <c r="G15" s="1285">
        <v>2869</v>
      </c>
    </row>
    <row r="16" spans="1:7" ht="18" customHeight="1">
      <c r="A16" s="1287" t="s">
        <v>2091</v>
      </c>
      <c r="B16" s="1288">
        <v>11984</v>
      </c>
      <c r="C16" s="1288">
        <v>10221</v>
      </c>
      <c r="D16" s="1286">
        <v>1763</v>
      </c>
      <c r="E16" s="1285">
        <v>11541</v>
      </c>
      <c r="F16" s="1285">
        <v>9672</v>
      </c>
      <c r="G16" s="1285">
        <v>1869</v>
      </c>
    </row>
    <row r="17" spans="1:7" ht="18" customHeight="1">
      <c r="A17" s="1287" t="s">
        <v>2090</v>
      </c>
      <c r="B17" s="1288">
        <v>33489</v>
      </c>
      <c r="C17" s="1288">
        <v>17268</v>
      </c>
      <c r="D17" s="1286">
        <v>16221</v>
      </c>
      <c r="E17" s="1285">
        <v>30170</v>
      </c>
      <c r="F17" s="1285">
        <v>14960</v>
      </c>
      <c r="G17" s="1285">
        <v>15210</v>
      </c>
    </row>
    <row r="18" spans="1:7" ht="18" customHeight="1">
      <c r="A18" s="1287" t="s">
        <v>2089</v>
      </c>
      <c r="B18" s="1288">
        <v>6078</v>
      </c>
      <c r="C18" s="1288">
        <v>2428</v>
      </c>
      <c r="D18" s="1286">
        <v>3650</v>
      </c>
      <c r="E18" s="1285">
        <v>5786</v>
      </c>
      <c r="F18" s="1285">
        <v>2260</v>
      </c>
      <c r="G18" s="1285">
        <v>3526</v>
      </c>
    </row>
    <row r="19" spans="1:7" ht="18" customHeight="1">
      <c r="A19" s="1287" t="s">
        <v>2088</v>
      </c>
      <c r="B19" s="1288">
        <v>5751</v>
      </c>
      <c r="C19" s="1288">
        <v>3485</v>
      </c>
      <c r="D19" s="1286">
        <v>2266</v>
      </c>
      <c r="E19" s="1285">
        <v>6155</v>
      </c>
      <c r="F19" s="1285">
        <v>3828</v>
      </c>
      <c r="G19" s="1285">
        <v>2327</v>
      </c>
    </row>
    <row r="20" spans="1:7" ht="18" customHeight="1">
      <c r="A20" s="1287" t="s">
        <v>1052</v>
      </c>
      <c r="B20" s="1288">
        <v>6757</v>
      </c>
      <c r="C20" s="1288">
        <v>4262</v>
      </c>
      <c r="D20" s="1286">
        <v>2495</v>
      </c>
      <c r="E20" s="1285">
        <v>7115</v>
      </c>
      <c r="F20" s="1285">
        <v>4371</v>
      </c>
      <c r="G20" s="1285">
        <v>2744</v>
      </c>
    </row>
    <row r="21" spans="1:7" ht="18" customHeight="1">
      <c r="A21" s="1287" t="s">
        <v>2087</v>
      </c>
      <c r="B21" s="1288">
        <v>12460</v>
      </c>
      <c r="C21" s="1288">
        <v>5444</v>
      </c>
      <c r="D21" s="1286">
        <v>7016</v>
      </c>
      <c r="E21" s="1285">
        <v>11969</v>
      </c>
      <c r="F21" s="1285">
        <v>5188</v>
      </c>
      <c r="G21" s="1285">
        <v>6781</v>
      </c>
    </row>
    <row r="22" spans="1:7" ht="18" customHeight="1">
      <c r="A22" s="1287" t="s">
        <v>2086</v>
      </c>
      <c r="B22" s="1288">
        <v>6815</v>
      </c>
      <c r="C22" s="1288">
        <v>3086</v>
      </c>
      <c r="D22" s="1286">
        <v>3729</v>
      </c>
      <c r="E22" s="1285">
        <v>6517</v>
      </c>
      <c r="F22" s="1285">
        <v>2832</v>
      </c>
      <c r="G22" s="1285">
        <v>3685</v>
      </c>
    </row>
    <row r="23" spans="1:7" ht="18" customHeight="1">
      <c r="A23" s="1287" t="s">
        <v>2085</v>
      </c>
      <c r="B23" s="1288">
        <v>6080</v>
      </c>
      <c r="C23" s="1288">
        <v>2548</v>
      </c>
      <c r="D23" s="1286">
        <v>3532</v>
      </c>
      <c r="E23" s="1285">
        <v>6738</v>
      </c>
      <c r="F23" s="1285">
        <v>2817</v>
      </c>
      <c r="G23" s="1285">
        <v>3921</v>
      </c>
    </row>
    <row r="24" spans="1:7" ht="18" customHeight="1">
      <c r="A24" s="1287" t="s">
        <v>2084</v>
      </c>
      <c r="B24" s="1288">
        <v>14985</v>
      </c>
      <c r="C24" s="1288">
        <v>3403</v>
      </c>
      <c r="D24" s="1286">
        <v>11582</v>
      </c>
      <c r="E24" s="1285">
        <v>17648</v>
      </c>
      <c r="F24" s="1285">
        <v>4108</v>
      </c>
      <c r="G24" s="1285">
        <v>13540</v>
      </c>
    </row>
    <row r="25" spans="1:7" ht="18" customHeight="1">
      <c r="A25" s="1287" t="s">
        <v>2083</v>
      </c>
      <c r="B25" s="1288">
        <v>556</v>
      </c>
      <c r="C25" s="1288">
        <v>283</v>
      </c>
      <c r="D25" s="1286">
        <v>273</v>
      </c>
      <c r="E25" s="1285">
        <v>746</v>
      </c>
      <c r="F25" s="1285">
        <v>430</v>
      </c>
      <c r="G25" s="1285">
        <v>316</v>
      </c>
    </row>
    <row r="26" spans="1:7" ht="18" customHeight="1">
      <c r="A26" s="1289" t="s">
        <v>1046</v>
      </c>
      <c r="B26" s="1288">
        <v>14621</v>
      </c>
      <c r="C26" s="1288">
        <v>8844</v>
      </c>
      <c r="D26" s="1286">
        <v>5777</v>
      </c>
      <c r="E26" s="1285">
        <v>14820</v>
      </c>
      <c r="F26" s="1285">
        <v>8899</v>
      </c>
      <c r="G26" s="1285">
        <v>5921</v>
      </c>
    </row>
    <row r="27" spans="1:7" ht="18" customHeight="1">
      <c r="A27" s="1287" t="s">
        <v>2082</v>
      </c>
      <c r="B27" s="1286">
        <v>5033</v>
      </c>
      <c r="C27" s="1286">
        <v>3417</v>
      </c>
      <c r="D27" s="1286">
        <v>1616</v>
      </c>
      <c r="E27" s="1285">
        <v>5500</v>
      </c>
      <c r="F27" s="1285">
        <v>3672</v>
      </c>
      <c r="G27" s="1285">
        <v>1828</v>
      </c>
    </row>
    <row r="28" spans="1:7" ht="18" customHeight="1">
      <c r="A28" s="1284" t="s">
        <v>2081</v>
      </c>
      <c r="B28" s="1283">
        <v>29559</v>
      </c>
      <c r="C28" s="1283">
        <v>17921</v>
      </c>
      <c r="D28" s="1283">
        <v>11638</v>
      </c>
      <c r="E28" s="1282">
        <v>22284</v>
      </c>
      <c r="F28" s="1282">
        <v>12797</v>
      </c>
      <c r="G28" s="1282">
        <v>9487</v>
      </c>
    </row>
    <row r="29" spans="1:7" s="891" customFormat="1" ht="15" customHeight="1">
      <c r="A29" s="1266" t="s">
        <v>2069</v>
      </c>
      <c r="E29" s="1265"/>
      <c r="F29" s="1265"/>
      <c r="G29" s="1265"/>
    </row>
  </sheetData>
  <mergeCells count="6">
    <mergeCell ref="B6:D6"/>
    <mergeCell ref="E6:G6"/>
    <mergeCell ref="A6:A7"/>
    <mergeCell ref="A3:G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zoomScaleNormal="100" zoomScaleSheetLayoutView="100" workbookViewId="0">
      <selection activeCell="L15" sqref="L15"/>
    </sheetView>
  </sheetViews>
  <sheetFormatPr defaultRowHeight="14.25"/>
  <cols>
    <col min="1" max="1" width="2.625" style="1299" customWidth="1"/>
    <col min="2" max="2" width="25.625" style="1299" customWidth="1"/>
    <col min="3" max="6" width="10.625" style="1299" customWidth="1"/>
    <col min="7" max="7" width="12.625" style="1299" customWidth="1"/>
    <col min="8" max="11" width="10.625" style="1299" customWidth="1"/>
    <col min="12" max="16384" width="9" style="1299"/>
  </cols>
  <sheetData>
    <row r="1" spans="1:11" s="1763" customFormat="1" ht="20.100000000000001" customHeight="1">
      <c r="A1" s="3046" t="str">
        <f>HYPERLINK("#目次!A1","【目次に戻る】")</f>
        <v>【目次に戻る】</v>
      </c>
      <c r="B1" s="3046"/>
      <c r="C1" s="3046"/>
      <c r="D1" s="3046"/>
      <c r="E1" s="1762"/>
      <c r="F1" s="1762"/>
      <c r="G1" s="1762"/>
      <c r="H1" s="1762"/>
      <c r="I1" s="1762"/>
      <c r="J1" s="1762"/>
      <c r="K1" s="1762"/>
    </row>
    <row r="2" spans="1:11"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row>
    <row r="3" spans="1:11" s="890" customFormat="1" ht="26.1" customHeight="1">
      <c r="A3" s="3289" t="s">
        <v>2137</v>
      </c>
      <c r="B3" s="3289"/>
      <c r="C3" s="3289"/>
      <c r="D3" s="3289"/>
      <c r="E3" s="3289"/>
      <c r="F3" s="3289"/>
      <c r="G3" s="3289"/>
      <c r="H3" s="3289"/>
      <c r="I3" s="3289"/>
      <c r="J3" s="3289"/>
      <c r="K3" s="3289"/>
    </row>
    <row r="4" spans="1:11" ht="15" customHeight="1">
      <c r="A4" s="1326"/>
      <c r="B4" s="1326"/>
      <c r="C4" s="1326"/>
      <c r="D4" s="1326"/>
      <c r="E4" s="1326"/>
      <c r="F4" s="1326"/>
      <c r="G4" s="1326"/>
      <c r="H4" s="1326"/>
      <c r="I4" s="1326"/>
      <c r="J4" s="1326"/>
      <c r="K4" s="1326"/>
    </row>
    <row r="5" spans="1:11" s="1323" customFormat="1" ht="15" customHeight="1" thickBot="1">
      <c r="A5" s="3555" t="s">
        <v>215</v>
      </c>
      <c r="B5" s="3555"/>
      <c r="C5" s="1325"/>
      <c r="D5" s="1325"/>
      <c r="E5" s="887"/>
      <c r="F5" s="887"/>
      <c r="G5" s="887"/>
      <c r="H5" s="887"/>
      <c r="J5" s="1325"/>
      <c r="K5" s="1324" t="s">
        <v>2136</v>
      </c>
    </row>
    <row r="6" spans="1:11" ht="18" customHeight="1" thickTop="1">
      <c r="A6" s="3551" t="s">
        <v>2066</v>
      </c>
      <c r="B6" s="3551"/>
      <c r="C6" s="3552" t="s">
        <v>2135</v>
      </c>
      <c r="D6" s="3552" t="s">
        <v>2134</v>
      </c>
      <c r="E6" s="3547"/>
      <c r="F6" s="3548"/>
      <c r="G6" s="3549" t="s">
        <v>2133</v>
      </c>
      <c r="H6" s="3552" t="s">
        <v>2132</v>
      </c>
      <c r="I6" s="1322"/>
      <c r="J6" s="3552" t="s">
        <v>2131</v>
      </c>
      <c r="K6" s="3027"/>
    </row>
    <row r="7" spans="1:11" ht="32.1" customHeight="1">
      <c r="A7" s="3551"/>
      <c r="B7" s="3551"/>
      <c r="C7" s="3553"/>
      <c r="D7" s="3553"/>
      <c r="E7" s="1321" t="s">
        <v>2130</v>
      </c>
      <c r="F7" s="1321" t="s">
        <v>2129</v>
      </c>
      <c r="G7" s="3550"/>
      <c r="H7" s="3554"/>
      <c r="I7" s="1321" t="s">
        <v>2128</v>
      </c>
      <c r="J7" s="3554"/>
      <c r="K7" s="3028" t="s">
        <v>2127</v>
      </c>
    </row>
    <row r="8" spans="1:11" s="1319" customFormat="1" ht="18" customHeight="1">
      <c r="A8" s="3559" t="s">
        <v>2126</v>
      </c>
      <c r="B8" s="3560"/>
      <c r="C8" s="1320">
        <v>133396</v>
      </c>
      <c r="D8" s="1320">
        <v>195544</v>
      </c>
      <c r="E8" s="1320">
        <v>17796</v>
      </c>
      <c r="F8" s="1320">
        <v>47345</v>
      </c>
      <c r="G8" s="1320">
        <v>-62148</v>
      </c>
      <c r="H8" s="1320">
        <v>48036</v>
      </c>
      <c r="I8" s="1320">
        <v>27337</v>
      </c>
      <c r="J8" s="1320">
        <v>110184</v>
      </c>
      <c r="K8" s="1320">
        <v>17128</v>
      </c>
    </row>
    <row r="9" spans="1:11" ht="18" customHeight="1">
      <c r="A9" s="1318"/>
      <c r="B9" s="1317"/>
      <c r="C9" s="1316"/>
      <c r="D9" s="1316"/>
      <c r="E9" s="1316"/>
      <c r="F9" s="1316"/>
      <c r="G9" s="1316"/>
      <c r="H9" s="1316"/>
      <c r="I9" s="1316"/>
      <c r="J9" s="1316"/>
      <c r="K9" s="1316"/>
    </row>
    <row r="10" spans="1:11" ht="18" customHeight="1">
      <c r="A10" s="3557" t="s">
        <v>2125</v>
      </c>
      <c r="B10" s="3557"/>
      <c r="C10" s="1305">
        <v>372</v>
      </c>
      <c r="D10" s="1304">
        <v>405</v>
      </c>
      <c r="E10" s="1304">
        <v>204</v>
      </c>
      <c r="F10" s="1304">
        <v>106</v>
      </c>
      <c r="G10" s="1304">
        <v>-33</v>
      </c>
      <c r="H10" s="1304">
        <v>54</v>
      </c>
      <c r="I10" s="1304">
        <v>29</v>
      </c>
      <c r="J10" s="1304">
        <v>87</v>
      </c>
      <c r="K10" s="1304">
        <v>34</v>
      </c>
    </row>
    <row r="11" spans="1:11" ht="18" customHeight="1">
      <c r="A11" s="1307"/>
      <c r="B11" s="1315" t="s">
        <v>2124</v>
      </c>
      <c r="C11" s="1304">
        <v>370</v>
      </c>
      <c r="D11" s="1304">
        <v>395</v>
      </c>
      <c r="E11" s="1304">
        <v>203</v>
      </c>
      <c r="F11" s="1304">
        <v>106</v>
      </c>
      <c r="G11" s="1304">
        <v>-25</v>
      </c>
      <c r="H11" s="1304">
        <v>53</v>
      </c>
      <c r="I11" s="1304">
        <v>28</v>
      </c>
      <c r="J11" s="1304">
        <v>78</v>
      </c>
      <c r="K11" s="1304">
        <v>33</v>
      </c>
    </row>
    <row r="12" spans="1:11" ht="18" customHeight="1">
      <c r="A12" s="1307"/>
      <c r="B12" s="1313" t="s">
        <v>2123</v>
      </c>
      <c r="C12" s="1304">
        <v>1</v>
      </c>
      <c r="D12" s="1304">
        <v>6</v>
      </c>
      <c r="E12" s="1304" t="s">
        <v>432</v>
      </c>
      <c r="F12" s="1304" t="s">
        <v>432</v>
      </c>
      <c r="G12" s="1304">
        <v>-5</v>
      </c>
      <c r="H12" s="1304">
        <v>1</v>
      </c>
      <c r="I12" s="1304">
        <v>1</v>
      </c>
      <c r="J12" s="1304">
        <v>6</v>
      </c>
      <c r="K12" s="1304" t="s">
        <v>432</v>
      </c>
    </row>
    <row r="13" spans="1:11" ht="18" customHeight="1">
      <c r="A13" s="1307"/>
      <c r="B13" s="1313" t="s">
        <v>2122</v>
      </c>
      <c r="C13" s="1304">
        <v>1</v>
      </c>
      <c r="D13" s="1304">
        <v>4</v>
      </c>
      <c r="E13" s="1304">
        <v>1</v>
      </c>
      <c r="F13" s="1304" t="s">
        <v>432</v>
      </c>
      <c r="G13" s="1304">
        <v>-3</v>
      </c>
      <c r="H13" s="1304" t="s">
        <v>432</v>
      </c>
      <c r="I13" s="1304" t="s">
        <v>432</v>
      </c>
      <c r="J13" s="1304">
        <v>3</v>
      </c>
      <c r="K13" s="1304">
        <v>1</v>
      </c>
    </row>
    <row r="14" spans="1:11" ht="18" customHeight="1">
      <c r="A14" s="1307"/>
      <c r="B14" s="1312"/>
      <c r="C14" s="1304"/>
      <c r="D14" s="1304"/>
      <c r="E14" s="1304"/>
      <c r="F14" s="1304"/>
      <c r="G14" s="1304"/>
      <c r="H14" s="1304"/>
      <c r="I14" s="1304"/>
      <c r="J14" s="1304"/>
      <c r="K14" s="1304"/>
    </row>
    <row r="15" spans="1:11" ht="18" customHeight="1">
      <c r="A15" s="3557" t="s">
        <v>2121</v>
      </c>
      <c r="B15" s="3557"/>
      <c r="C15" s="1305">
        <v>25827</v>
      </c>
      <c r="D15" s="1304">
        <v>36117</v>
      </c>
      <c r="E15" s="1304">
        <v>5588</v>
      </c>
      <c r="F15" s="1304">
        <v>9319</v>
      </c>
      <c r="G15" s="1304">
        <v>-10290</v>
      </c>
      <c r="H15" s="1304">
        <v>9815</v>
      </c>
      <c r="I15" s="1304">
        <v>5792</v>
      </c>
      <c r="J15" s="1304">
        <v>20105</v>
      </c>
      <c r="K15" s="1304">
        <v>4754</v>
      </c>
    </row>
    <row r="16" spans="1:11" ht="18" customHeight="1">
      <c r="A16" s="1307"/>
      <c r="B16" s="1314" t="s">
        <v>1061</v>
      </c>
      <c r="C16" s="1304">
        <v>7</v>
      </c>
      <c r="D16" s="1304">
        <v>24</v>
      </c>
      <c r="E16" s="1304">
        <v>1</v>
      </c>
      <c r="F16" s="1304">
        <v>2</v>
      </c>
      <c r="G16" s="1304">
        <v>-17</v>
      </c>
      <c r="H16" s="1304">
        <v>3</v>
      </c>
      <c r="I16" s="1304">
        <v>2</v>
      </c>
      <c r="J16" s="1304">
        <v>20</v>
      </c>
      <c r="K16" s="1304">
        <v>1</v>
      </c>
    </row>
    <row r="17" spans="1:11" ht="18" customHeight="1">
      <c r="A17" s="1307"/>
      <c r="B17" s="1313" t="s">
        <v>2120</v>
      </c>
      <c r="C17" s="1304">
        <v>9431</v>
      </c>
      <c r="D17" s="1304">
        <v>12280</v>
      </c>
      <c r="E17" s="1304">
        <v>2018</v>
      </c>
      <c r="F17" s="1304">
        <v>2996</v>
      </c>
      <c r="G17" s="1304">
        <v>-2849</v>
      </c>
      <c r="H17" s="1304">
        <v>3776</v>
      </c>
      <c r="I17" s="1304">
        <v>2328</v>
      </c>
      <c r="J17" s="1304">
        <v>6625</v>
      </c>
      <c r="K17" s="1304">
        <v>1398</v>
      </c>
    </row>
    <row r="18" spans="1:11" ht="18" customHeight="1">
      <c r="A18" s="1307"/>
      <c r="B18" s="1313" t="s">
        <v>2119</v>
      </c>
      <c r="C18" s="1304">
        <v>16389</v>
      </c>
      <c r="D18" s="1304">
        <v>23813</v>
      </c>
      <c r="E18" s="1304">
        <v>3569</v>
      </c>
      <c r="F18" s="1304">
        <v>6321</v>
      </c>
      <c r="G18" s="1304">
        <v>-7424</v>
      </c>
      <c r="H18" s="1304">
        <v>6036</v>
      </c>
      <c r="I18" s="1304">
        <v>3462</v>
      </c>
      <c r="J18" s="1304">
        <v>13460</v>
      </c>
      <c r="K18" s="1304">
        <v>3355</v>
      </c>
    </row>
    <row r="19" spans="1:11" ht="18" customHeight="1">
      <c r="A19" s="1307"/>
      <c r="B19" s="1312"/>
      <c r="C19" s="1304"/>
      <c r="D19" s="1304"/>
      <c r="E19" s="1304"/>
      <c r="F19" s="1304"/>
      <c r="G19" s="1304"/>
      <c r="H19" s="1304"/>
      <c r="I19" s="1304"/>
      <c r="J19" s="1304"/>
      <c r="K19" s="1304"/>
    </row>
    <row r="20" spans="1:11" ht="18" customHeight="1">
      <c r="A20" s="3557" t="s">
        <v>2118</v>
      </c>
      <c r="B20" s="3558"/>
      <c r="C20" s="1304">
        <v>87201</v>
      </c>
      <c r="D20" s="1304">
        <v>136738</v>
      </c>
      <c r="E20" s="1304">
        <v>10821</v>
      </c>
      <c r="F20" s="1304">
        <v>36352</v>
      </c>
      <c r="G20" s="1304">
        <v>-49537</v>
      </c>
      <c r="H20" s="1304">
        <v>37183</v>
      </c>
      <c r="I20" s="1304">
        <v>21045</v>
      </c>
      <c r="J20" s="1304">
        <v>86720</v>
      </c>
      <c r="K20" s="1304">
        <v>11897</v>
      </c>
    </row>
    <row r="21" spans="1:11" ht="18" customHeight="1">
      <c r="A21" s="1307"/>
      <c r="B21" s="1310" t="s">
        <v>2117</v>
      </c>
      <c r="C21" s="1304">
        <v>506</v>
      </c>
      <c r="D21" s="1304">
        <v>665</v>
      </c>
      <c r="E21" s="1304" t="s">
        <v>432</v>
      </c>
      <c r="F21" s="1304">
        <v>62</v>
      </c>
      <c r="G21" s="1304">
        <v>-159</v>
      </c>
      <c r="H21" s="1304">
        <v>437</v>
      </c>
      <c r="I21" s="1304">
        <v>275</v>
      </c>
      <c r="J21" s="1304">
        <v>596</v>
      </c>
      <c r="K21" s="1304">
        <v>110</v>
      </c>
    </row>
    <row r="22" spans="1:11" ht="18" customHeight="1">
      <c r="A22" s="1307"/>
      <c r="B22" s="1309" t="s">
        <v>2116</v>
      </c>
      <c r="C22" s="1304">
        <v>1353</v>
      </c>
      <c r="D22" s="1304">
        <v>11368</v>
      </c>
      <c r="E22" s="1304">
        <v>485</v>
      </c>
      <c r="F22" s="1304">
        <v>255</v>
      </c>
      <c r="G22" s="1304">
        <v>-10015</v>
      </c>
      <c r="H22" s="1304">
        <v>478</v>
      </c>
      <c r="I22" s="1304">
        <v>318</v>
      </c>
      <c r="J22" s="1304">
        <v>10493</v>
      </c>
      <c r="K22" s="1304">
        <v>873</v>
      </c>
    </row>
    <row r="23" spans="1:11" ht="18" customHeight="1">
      <c r="A23" s="1307"/>
      <c r="B23" s="1309" t="s">
        <v>2115</v>
      </c>
      <c r="C23" s="1304">
        <v>9111</v>
      </c>
      <c r="D23" s="1304">
        <v>11541</v>
      </c>
      <c r="E23" s="1304">
        <v>752</v>
      </c>
      <c r="F23" s="1304">
        <v>3214</v>
      </c>
      <c r="G23" s="1304">
        <v>-2430</v>
      </c>
      <c r="H23" s="1304">
        <v>4740</v>
      </c>
      <c r="I23" s="1304">
        <v>3018</v>
      </c>
      <c r="J23" s="1304">
        <v>7170</v>
      </c>
      <c r="K23" s="1304">
        <v>1620</v>
      </c>
    </row>
    <row r="24" spans="1:11" ht="18" customHeight="1">
      <c r="A24" s="1307"/>
      <c r="B24" s="1309" t="s">
        <v>2114</v>
      </c>
      <c r="C24" s="1304">
        <v>19209</v>
      </c>
      <c r="D24" s="1304">
        <v>30170</v>
      </c>
      <c r="E24" s="1304">
        <v>2885</v>
      </c>
      <c r="F24" s="1304">
        <v>8324</v>
      </c>
      <c r="G24" s="1304">
        <v>-10961</v>
      </c>
      <c r="H24" s="1304">
        <v>7431</v>
      </c>
      <c r="I24" s="1304">
        <v>4214</v>
      </c>
      <c r="J24" s="1304">
        <v>18392</v>
      </c>
      <c r="K24" s="1304">
        <v>2700</v>
      </c>
    </row>
    <row r="25" spans="1:11" ht="18" customHeight="1">
      <c r="A25" s="1307"/>
      <c r="B25" s="1309" t="s">
        <v>2113</v>
      </c>
      <c r="C25" s="1304">
        <v>2421</v>
      </c>
      <c r="D25" s="1304">
        <v>5786</v>
      </c>
      <c r="E25" s="1304">
        <v>124</v>
      </c>
      <c r="F25" s="1304">
        <v>556</v>
      </c>
      <c r="G25" s="1304">
        <v>-3365</v>
      </c>
      <c r="H25" s="1304">
        <v>1675</v>
      </c>
      <c r="I25" s="1304">
        <v>1139</v>
      </c>
      <c r="J25" s="1304">
        <v>5040</v>
      </c>
      <c r="K25" s="1304">
        <v>542</v>
      </c>
    </row>
    <row r="26" spans="1:11" ht="18" customHeight="1">
      <c r="A26" s="1307"/>
      <c r="B26" s="1309" t="s">
        <v>2112</v>
      </c>
      <c r="C26" s="1304">
        <v>4033</v>
      </c>
      <c r="D26" s="1304">
        <v>6155</v>
      </c>
      <c r="E26" s="1304">
        <v>1412</v>
      </c>
      <c r="F26" s="1304">
        <v>1251</v>
      </c>
      <c r="G26" s="1304">
        <v>-2122</v>
      </c>
      <c r="H26" s="1304">
        <v>1178</v>
      </c>
      <c r="I26" s="1304">
        <v>669</v>
      </c>
      <c r="J26" s="1304">
        <v>3300</v>
      </c>
      <c r="K26" s="1304">
        <v>413</v>
      </c>
    </row>
    <row r="27" spans="1:11" ht="18" customHeight="1">
      <c r="A27" s="1307"/>
      <c r="B27" s="1311" t="s">
        <v>2111</v>
      </c>
      <c r="C27" s="1304">
        <v>3359</v>
      </c>
      <c r="D27" s="1304">
        <v>7115</v>
      </c>
      <c r="E27" s="1304">
        <v>1329</v>
      </c>
      <c r="F27" s="1304">
        <v>829</v>
      </c>
      <c r="G27" s="1304">
        <v>-3756</v>
      </c>
      <c r="H27" s="1304">
        <v>1098</v>
      </c>
      <c r="I27" s="1304">
        <v>668</v>
      </c>
      <c r="J27" s="1304">
        <v>4854</v>
      </c>
      <c r="K27" s="1304">
        <v>523</v>
      </c>
    </row>
    <row r="28" spans="1:11" ht="18" customHeight="1">
      <c r="A28" s="1307"/>
      <c r="B28" s="1309" t="s">
        <v>2110</v>
      </c>
      <c r="C28" s="1304">
        <v>7192</v>
      </c>
      <c r="D28" s="1304">
        <v>11969</v>
      </c>
      <c r="E28" s="1304">
        <v>938</v>
      </c>
      <c r="F28" s="1304">
        <v>3916</v>
      </c>
      <c r="G28" s="1304">
        <v>-4777</v>
      </c>
      <c r="H28" s="1304">
        <v>2034</v>
      </c>
      <c r="I28" s="1304">
        <v>906</v>
      </c>
      <c r="J28" s="1304">
        <v>6811</v>
      </c>
      <c r="K28" s="1304">
        <v>637</v>
      </c>
    </row>
    <row r="29" spans="1:11" ht="18" customHeight="1">
      <c r="A29" s="1307"/>
      <c r="B29" s="1310" t="s">
        <v>2109</v>
      </c>
      <c r="C29" s="1304">
        <v>4681</v>
      </c>
      <c r="D29" s="1304">
        <v>6517</v>
      </c>
      <c r="E29" s="1304">
        <v>1011</v>
      </c>
      <c r="F29" s="1304">
        <v>1945</v>
      </c>
      <c r="G29" s="1304">
        <v>-1836</v>
      </c>
      <c r="H29" s="1304">
        <v>1557</v>
      </c>
      <c r="I29" s="1304">
        <v>810</v>
      </c>
      <c r="J29" s="1304">
        <v>3393</v>
      </c>
      <c r="K29" s="1304">
        <v>686</v>
      </c>
    </row>
    <row r="30" spans="1:11" ht="18" customHeight="1">
      <c r="A30" s="1307"/>
      <c r="B30" s="1309" t="s">
        <v>2108</v>
      </c>
      <c r="C30" s="1304">
        <v>6117</v>
      </c>
      <c r="D30" s="1304">
        <v>6738</v>
      </c>
      <c r="E30" s="1304">
        <v>390</v>
      </c>
      <c r="F30" s="1304">
        <v>1974</v>
      </c>
      <c r="G30" s="1304">
        <v>-621</v>
      </c>
      <c r="H30" s="1304">
        <v>3676</v>
      </c>
      <c r="I30" s="1304">
        <v>1935</v>
      </c>
      <c r="J30" s="1304">
        <v>4297</v>
      </c>
      <c r="K30" s="1304">
        <v>992</v>
      </c>
    </row>
    <row r="31" spans="1:11" ht="18" customHeight="1">
      <c r="A31" s="1307"/>
      <c r="B31" s="1309" t="s">
        <v>2107</v>
      </c>
      <c r="C31" s="1304">
        <v>17356</v>
      </c>
      <c r="D31" s="1304">
        <v>17648</v>
      </c>
      <c r="E31" s="1304">
        <v>618</v>
      </c>
      <c r="F31" s="1304">
        <v>8881</v>
      </c>
      <c r="G31" s="1304">
        <v>-292</v>
      </c>
      <c r="H31" s="1304">
        <v>7578</v>
      </c>
      <c r="I31" s="1304">
        <v>3886</v>
      </c>
      <c r="J31" s="1304">
        <v>7870</v>
      </c>
      <c r="K31" s="1304">
        <v>1313</v>
      </c>
    </row>
    <row r="32" spans="1:11" ht="18" customHeight="1">
      <c r="A32" s="1307"/>
      <c r="B32" s="1309" t="s">
        <v>2106</v>
      </c>
      <c r="C32" s="1304">
        <v>444</v>
      </c>
      <c r="D32" s="1304">
        <v>746</v>
      </c>
      <c r="E32" s="1304" t="s">
        <v>432</v>
      </c>
      <c r="F32" s="1304">
        <v>211</v>
      </c>
      <c r="G32" s="1304">
        <v>-302</v>
      </c>
      <c r="H32" s="1304">
        <v>226</v>
      </c>
      <c r="I32" s="1304">
        <v>114</v>
      </c>
      <c r="J32" s="1304">
        <v>528</v>
      </c>
      <c r="K32" s="1304">
        <v>40</v>
      </c>
    </row>
    <row r="33" spans="1:11" ht="18" customHeight="1">
      <c r="A33" s="1307"/>
      <c r="B33" s="1308" t="s">
        <v>2105</v>
      </c>
      <c r="C33" s="1304">
        <v>7354</v>
      </c>
      <c r="D33" s="1304">
        <v>14820</v>
      </c>
      <c r="E33" s="1304">
        <v>843</v>
      </c>
      <c r="F33" s="1304">
        <v>3421</v>
      </c>
      <c r="G33" s="1304">
        <v>-7466</v>
      </c>
      <c r="H33" s="1304">
        <v>2587</v>
      </c>
      <c r="I33" s="1304">
        <v>1446</v>
      </c>
      <c r="J33" s="1304">
        <v>10053</v>
      </c>
      <c r="K33" s="1304">
        <v>966</v>
      </c>
    </row>
    <row r="34" spans="1:11" ht="18" customHeight="1">
      <c r="A34" s="1307"/>
      <c r="B34" s="1306" t="s">
        <v>2104</v>
      </c>
      <c r="C34" s="1305">
        <v>4065</v>
      </c>
      <c r="D34" s="1304">
        <v>5500</v>
      </c>
      <c r="E34" s="1304">
        <v>34</v>
      </c>
      <c r="F34" s="1304">
        <v>1513</v>
      </c>
      <c r="G34" s="1304">
        <v>-1435</v>
      </c>
      <c r="H34" s="1304">
        <v>2488</v>
      </c>
      <c r="I34" s="1304">
        <v>1647</v>
      </c>
      <c r="J34" s="1304">
        <v>3923</v>
      </c>
      <c r="K34" s="1304">
        <v>482</v>
      </c>
    </row>
    <row r="35" spans="1:11" ht="18" customHeight="1">
      <c r="A35" s="1307"/>
      <c r="B35" s="1306"/>
      <c r="C35" s="1305"/>
      <c r="D35" s="1304"/>
      <c r="E35" s="1304"/>
      <c r="F35" s="1304"/>
      <c r="G35" s="1304"/>
      <c r="H35" s="1304"/>
      <c r="I35" s="1304"/>
      <c r="J35" s="1304"/>
      <c r="K35" s="1304"/>
    </row>
    <row r="36" spans="1:11" ht="18" customHeight="1">
      <c r="A36" s="3556" t="s">
        <v>2103</v>
      </c>
      <c r="B36" s="3556"/>
      <c r="C36" s="1303">
        <v>19996</v>
      </c>
      <c r="D36" s="1302">
        <v>22284</v>
      </c>
      <c r="E36" s="1302">
        <v>1183</v>
      </c>
      <c r="F36" s="1302">
        <v>1568</v>
      </c>
      <c r="G36" s="1302">
        <v>-2288</v>
      </c>
      <c r="H36" s="1302">
        <v>984</v>
      </c>
      <c r="I36" s="1302">
        <v>471</v>
      </c>
      <c r="J36" s="1302">
        <v>3272</v>
      </c>
      <c r="K36" s="1302">
        <v>443</v>
      </c>
    </row>
    <row r="37" spans="1:11" s="1300" customFormat="1" ht="15" customHeight="1">
      <c r="A37" s="1301" t="s">
        <v>2102</v>
      </c>
      <c r="B37" s="1301"/>
      <c r="C37" s="1301"/>
      <c r="D37" s="1301"/>
    </row>
  </sheetData>
  <mergeCells count="16">
    <mergeCell ref="A1:D1"/>
    <mergeCell ref="A2:D2"/>
    <mergeCell ref="A36:B36"/>
    <mergeCell ref="A15:B15"/>
    <mergeCell ref="A20:B20"/>
    <mergeCell ref="D6:D7"/>
    <mergeCell ref="A8:B8"/>
    <mergeCell ref="A10:B10"/>
    <mergeCell ref="E6:F6"/>
    <mergeCell ref="G6:G7"/>
    <mergeCell ref="A6:B7"/>
    <mergeCell ref="C6:C7"/>
    <mergeCell ref="A3:K3"/>
    <mergeCell ref="J6:J7"/>
    <mergeCell ref="H6:H7"/>
    <mergeCell ref="A5:B5"/>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Normal="100" zoomScaleSheetLayoutView="100" workbookViewId="0">
      <selection activeCell="G7" sqref="G7"/>
    </sheetView>
  </sheetViews>
  <sheetFormatPr defaultRowHeight="14.25"/>
  <cols>
    <col min="1" max="1" width="32.625" style="1299" customWidth="1"/>
    <col min="2" max="7" width="15.125" style="1299" customWidth="1"/>
    <col min="8" max="16384" width="9" style="1299"/>
  </cols>
  <sheetData>
    <row r="1" spans="1:7" s="1763" customFormat="1" ht="20.100000000000001" customHeight="1">
      <c r="A1" s="3046" t="str">
        <f>HYPERLINK("#目次!A1","【目次に戻る】")</f>
        <v>【目次に戻る】</v>
      </c>
      <c r="B1" s="3046"/>
      <c r="C1" s="3046"/>
      <c r="D1" s="3046"/>
      <c r="E1" s="1762"/>
      <c r="F1" s="1762"/>
      <c r="G1" s="1762"/>
    </row>
    <row r="2" spans="1:7" s="1763" customFormat="1" ht="20.100000000000001" customHeight="1">
      <c r="A2" s="3046" t="str">
        <f>HYPERLINK("#業務所管課別目次!A1","【業務所管課別目次に戻る】")</f>
        <v>【業務所管課別目次に戻る】</v>
      </c>
      <c r="B2" s="3046"/>
      <c r="C2" s="3046"/>
      <c r="D2" s="3046"/>
      <c r="E2" s="1762"/>
      <c r="F2" s="1762"/>
      <c r="G2" s="1762"/>
    </row>
    <row r="3" spans="1:7" s="890" customFormat="1" ht="26.1" customHeight="1">
      <c r="A3" s="3289" t="s">
        <v>2152</v>
      </c>
      <c r="B3" s="3289"/>
      <c r="C3" s="3289"/>
      <c r="D3" s="3289"/>
      <c r="E3" s="3289"/>
      <c r="F3" s="3289"/>
      <c r="G3" s="3289"/>
    </row>
    <row r="4" spans="1:7" ht="15" customHeight="1">
      <c r="A4" s="1326"/>
      <c r="B4" s="1326"/>
      <c r="C4" s="1326"/>
      <c r="D4" s="1326"/>
      <c r="E4" s="1326"/>
      <c r="F4" s="1326"/>
      <c r="G4" s="1326"/>
    </row>
    <row r="5" spans="1:7" s="1323" customFormat="1" ht="15" customHeight="1" thickBot="1">
      <c r="A5" s="1345" t="s">
        <v>215</v>
      </c>
      <c r="B5" s="887"/>
      <c r="C5" s="887"/>
      <c r="D5" s="887"/>
      <c r="E5" s="887"/>
      <c r="F5" s="887"/>
      <c r="G5" s="1344" t="s">
        <v>2151</v>
      </c>
    </row>
    <row r="6" spans="1:7" ht="18" customHeight="1" thickTop="1">
      <c r="A6" s="3545" t="s">
        <v>2150</v>
      </c>
      <c r="B6" s="3541" t="s">
        <v>438</v>
      </c>
      <c r="C6" s="3542"/>
      <c r="D6" s="3542"/>
      <c r="E6" s="3541" t="s">
        <v>337</v>
      </c>
      <c r="F6" s="3542"/>
      <c r="G6" s="3542"/>
    </row>
    <row r="7" spans="1:7" ht="18" customHeight="1">
      <c r="A7" s="3546"/>
      <c r="B7" s="1298" t="s">
        <v>25</v>
      </c>
      <c r="C7" s="1278" t="s">
        <v>1</v>
      </c>
      <c r="D7" s="1297" t="s">
        <v>2</v>
      </c>
      <c r="E7" s="1343" t="s">
        <v>25</v>
      </c>
      <c r="F7" s="1342" t="s">
        <v>1</v>
      </c>
      <c r="G7" s="1341" t="s">
        <v>2</v>
      </c>
    </row>
    <row r="8" spans="1:7" s="1319" customFormat="1" ht="18" customHeight="1">
      <c r="A8" s="1340" t="s">
        <v>25</v>
      </c>
      <c r="B8" s="1339">
        <v>202797</v>
      </c>
      <c r="C8" s="1338">
        <v>117937</v>
      </c>
      <c r="D8" s="1338">
        <v>84860</v>
      </c>
      <c r="E8" s="1337">
        <v>195544</v>
      </c>
      <c r="F8" s="1337">
        <v>110903</v>
      </c>
      <c r="G8" s="1337">
        <v>84641</v>
      </c>
    </row>
    <row r="9" spans="1:7" ht="18" customHeight="1">
      <c r="A9" s="789" t="s">
        <v>2149</v>
      </c>
      <c r="B9" s="1336">
        <v>4284</v>
      </c>
      <c r="C9" s="1335">
        <v>3673</v>
      </c>
      <c r="D9" s="1335">
        <v>611</v>
      </c>
      <c r="E9" s="1334">
        <v>4352</v>
      </c>
      <c r="F9" s="1334">
        <v>3634</v>
      </c>
      <c r="G9" s="1334">
        <v>718</v>
      </c>
    </row>
    <row r="10" spans="1:7" ht="18" customHeight="1">
      <c r="A10" s="789" t="s">
        <v>2148</v>
      </c>
      <c r="B10" s="1336">
        <v>25056</v>
      </c>
      <c r="C10" s="1335">
        <v>14653</v>
      </c>
      <c r="D10" s="1335">
        <v>10403</v>
      </c>
      <c r="E10" s="1334">
        <v>28630</v>
      </c>
      <c r="F10" s="1334">
        <v>16595</v>
      </c>
      <c r="G10" s="1334">
        <v>12035</v>
      </c>
    </row>
    <row r="11" spans="1:7" ht="18" customHeight="1">
      <c r="A11" s="789" t="s">
        <v>2147</v>
      </c>
      <c r="B11" s="1336">
        <v>41581</v>
      </c>
      <c r="C11" s="1335">
        <v>15510</v>
      </c>
      <c r="D11" s="1335">
        <v>26071</v>
      </c>
      <c r="E11" s="1334">
        <v>42875</v>
      </c>
      <c r="F11" s="1334">
        <v>16160</v>
      </c>
      <c r="G11" s="1334">
        <v>26715</v>
      </c>
    </row>
    <row r="12" spans="1:7" ht="18" customHeight="1">
      <c r="A12" s="789" t="s">
        <v>2146</v>
      </c>
      <c r="B12" s="1336">
        <v>28964</v>
      </c>
      <c r="C12" s="1335">
        <v>18249</v>
      </c>
      <c r="D12" s="1335">
        <v>10715</v>
      </c>
      <c r="E12" s="1334">
        <v>27243</v>
      </c>
      <c r="F12" s="1334">
        <v>16558</v>
      </c>
      <c r="G12" s="1334">
        <v>10685</v>
      </c>
    </row>
    <row r="13" spans="1:7" ht="18" customHeight="1">
      <c r="A13" s="789" t="s">
        <v>2145</v>
      </c>
      <c r="B13" s="1336">
        <v>22519</v>
      </c>
      <c r="C13" s="1335">
        <v>8809</v>
      </c>
      <c r="D13" s="1335">
        <v>13710</v>
      </c>
      <c r="E13" s="1334">
        <v>22599</v>
      </c>
      <c r="F13" s="1334">
        <v>8549</v>
      </c>
      <c r="G13" s="1334">
        <v>14050</v>
      </c>
    </row>
    <row r="14" spans="1:7" ht="18" customHeight="1">
      <c r="A14" s="789" t="s">
        <v>2144</v>
      </c>
      <c r="B14" s="1336">
        <v>3079</v>
      </c>
      <c r="C14" s="1335">
        <v>2898</v>
      </c>
      <c r="D14" s="1335">
        <v>181</v>
      </c>
      <c r="E14" s="1334">
        <v>3234</v>
      </c>
      <c r="F14" s="1334">
        <v>3002</v>
      </c>
      <c r="G14" s="1334">
        <v>232</v>
      </c>
    </row>
    <row r="15" spans="1:7" ht="18" customHeight="1">
      <c r="A15" s="789" t="s">
        <v>2143</v>
      </c>
      <c r="B15" s="1336">
        <v>433</v>
      </c>
      <c r="C15" s="1335">
        <v>297</v>
      </c>
      <c r="D15" s="1335">
        <v>136</v>
      </c>
      <c r="E15" s="1334">
        <v>413</v>
      </c>
      <c r="F15" s="1334">
        <v>287</v>
      </c>
      <c r="G15" s="1334">
        <v>126</v>
      </c>
    </row>
    <row r="16" spans="1:7" ht="18" customHeight="1">
      <c r="A16" s="789" t="s">
        <v>2142</v>
      </c>
      <c r="B16" s="1336">
        <v>20691</v>
      </c>
      <c r="C16" s="1335">
        <v>14704</v>
      </c>
      <c r="D16" s="1335">
        <v>5987</v>
      </c>
      <c r="E16" s="1334">
        <v>18259</v>
      </c>
      <c r="F16" s="1334">
        <v>12769</v>
      </c>
      <c r="G16" s="1334">
        <v>5490</v>
      </c>
    </row>
    <row r="17" spans="1:7" ht="18" customHeight="1">
      <c r="A17" s="789" t="s">
        <v>2141</v>
      </c>
      <c r="B17" s="1336">
        <v>7651</v>
      </c>
      <c r="C17" s="1335">
        <v>7493</v>
      </c>
      <c r="D17" s="1335">
        <v>158</v>
      </c>
      <c r="E17" s="1334">
        <v>7076</v>
      </c>
      <c r="F17" s="1334">
        <v>6886</v>
      </c>
      <c r="G17" s="1334">
        <v>190</v>
      </c>
    </row>
    <row r="18" spans="1:7" ht="18" customHeight="1">
      <c r="A18" s="789" t="s">
        <v>2140</v>
      </c>
      <c r="B18" s="1336">
        <v>7110</v>
      </c>
      <c r="C18" s="1335">
        <v>7003</v>
      </c>
      <c r="D18" s="1335">
        <v>107</v>
      </c>
      <c r="E18" s="1334">
        <v>7001</v>
      </c>
      <c r="F18" s="1334">
        <v>6825</v>
      </c>
      <c r="G18" s="1334">
        <v>176</v>
      </c>
    </row>
    <row r="19" spans="1:7" ht="18" customHeight="1">
      <c r="A19" s="789" t="s">
        <v>2139</v>
      </c>
      <c r="B19" s="1336">
        <v>12362</v>
      </c>
      <c r="C19" s="1335">
        <v>6933</v>
      </c>
      <c r="D19" s="1335">
        <v>5429</v>
      </c>
      <c r="E19" s="1334">
        <v>13079</v>
      </c>
      <c r="F19" s="1334">
        <v>7336</v>
      </c>
      <c r="G19" s="1334">
        <v>5743</v>
      </c>
    </row>
    <row r="20" spans="1:7" ht="18" customHeight="1">
      <c r="A20" s="1333" t="s">
        <v>2138</v>
      </c>
      <c r="B20" s="1332">
        <v>29067</v>
      </c>
      <c r="C20" s="1331">
        <v>17715</v>
      </c>
      <c r="D20" s="1331">
        <v>11352</v>
      </c>
      <c r="E20" s="1330">
        <v>20783</v>
      </c>
      <c r="F20" s="1330">
        <v>12302</v>
      </c>
      <c r="G20" s="1330">
        <v>8481</v>
      </c>
    </row>
    <row r="21" spans="1:7" s="1300" customFormat="1" ht="15" customHeight="1">
      <c r="A21" s="1329" t="s">
        <v>2069</v>
      </c>
      <c r="B21" s="1329"/>
      <c r="C21" s="1328"/>
      <c r="D21" s="1328"/>
      <c r="E21" s="1327"/>
      <c r="F21" s="1327"/>
      <c r="G21" s="1327"/>
    </row>
  </sheetData>
  <mergeCells count="6">
    <mergeCell ref="A3:G3"/>
    <mergeCell ref="A6:A7"/>
    <mergeCell ref="B6:D6"/>
    <mergeCell ref="E6:G6"/>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Normal="100" zoomScaleSheetLayoutView="100" workbookViewId="0">
      <selection activeCell="E7" sqref="E7:G7"/>
    </sheetView>
  </sheetViews>
  <sheetFormatPr defaultRowHeight="13.5"/>
  <cols>
    <col min="1" max="1" width="14.125" style="1346" customWidth="1"/>
    <col min="2" max="10" width="12.125" style="1346" customWidth="1"/>
    <col min="11" max="16384" width="9" style="1346"/>
  </cols>
  <sheetData>
    <row r="1" spans="1:10" s="1763" customFormat="1" ht="20.100000000000001" customHeight="1">
      <c r="A1" s="3046" t="str">
        <f>HYPERLINK("#目次!A1","【目次に戻る】")</f>
        <v>【目次に戻る】</v>
      </c>
      <c r="B1" s="3046"/>
      <c r="C1" s="3046"/>
      <c r="D1" s="3046"/>
      <c r="E1" s="1762"/>
      <c r="F1" s="1762"/>
      <c r="G1" s="1762"/>
      <c r="H1" s="1762"/>
      <c r="I1" s="1762"/>
      <c r="J1" s="1762"/>
    </row>
    <row r="2" spans="1:10"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row>
    <row r="3" spans="1:10" s="1365" customFormat="1" ht="26.1" customHeight="1">
      <c r="A3" s="3561" t="s">
        <v>2175</v>
      </c>
      <c r="B3" s="3561"/>
      <c r="C3" s="3561"/>
      <c r="D3" s="3561"/>
      <c r="E3" s="3561"/>
      <c r="F3" s="3561"/>
      <c r="G3" s="3561"/>
      <c r="H3" s="3561"/>
      <c r="I3" s="3561"/>
      <c r="J3" s="3561"/>
    </row>
    <row r="4" spans="1:10" s="1347" customFormat="1" ht="15" customHeight="1">
      <c r="A4" s="1364"/>
      <c r="B4" s="1364"/>
      <c r="C4" s="1364"/>
      <c r="D4" s="1364"/>
      <c r="E4" s="1364"/>
      <c r="F4" s="1364"/>
      <c r="G4" s="1364"/>
      <c r="H4" s="1364"/>
      <c r="I4" s="1364"/>
      <c r="J4" s="1364"/>
    </row>
    <row r="5" spans="1:10" s="1347" customFormat="1" ht="15" customHeight="1" thickBot="1">
      <c r="A5" s="1347" t="s">
        <v>898</v>
      </c>
    </row>
    <row r="6" spans="1:10" s="1348" customFormat="1" ht="18" customHeight="1" thickTop="1">
      <c r="A6" s="3562" t="s">
        <v>2174</v>
      </c>
      <c r="B6" s="3564" t="s">
        <v>2173</v>
      </c>
      <c r="C6" s="3565"/>
      <c r="D6" s="3565"/>
      <c r="E6" s="3565"/>
      <c r="F6" s="3565"/>
      <c r="G6" s="3565"/>
      <c r="H6" s="3565"/>
      <c r="I6" s="3565"/>
      <c r="J6" s="3565"/>
    </row>
    <row r="7" spans="1:10" s="1348" customFormat="1" ht="18" customHeight="1">
      <c r="A7" s="3563"/>
      <c r="B7" s="3566" t="s">
        <v>2172</v>
      </c>
      <c r="C7" s="3566"/>
      <c r="D7" s="3566"/>
      <c r="E7" s="3566" t="s">
        <v>2171</v>
      </c>
      <c r="F7" s="3566"/>
      <c r="G7" s="3566"/>
      <c r="H7" s="3566" t="s">
        <v>2170</v>
      </c>
      <c r="I7" s="3566"/>
      <c r="J7" s="3567"/>
    </row>
    <row r="8" spans="1:10" s="1348" customFormat="1" ht="18" customHeight="1">
      <c r="A8" s="3563"/>
      <c r="B8" s="1362" t="s">
        <v>1789</v>
      </c>
      <c r="C8" s="1361" t="s">
        <v>2169</v>
      </c>
      <c r="D8" s="1363" t="s">
        <v>2168</v>
      </c>
      <c r="E8" s="1362" t="s">
        <v>1789</v>
      </c>
      <c r="F8" s="1361" t="s">
        <v>2169</v>
      </c>
      <c r="G8" s="1363" t="s">
        <v>2168</v>
      </c>
      <c r="H8" s="1362" t="s">
        <v>1789</v>
      </c>
      <c r="I8" s="1361" t="s">
        <v>2169</v>
      </c>
      <c r="J8" s="1360" t="s">
        <v>2168</v>
      </c>
    </row>
    <row r="9" spans="1:10" s="1348" customFormat="1" ht="18" customHeight="1">
      <c r="A9" s="1353" t="s">
        <v>2167</v>
      </c>
      <c r="B9" s="1358">
        <v>458920</v>
      </c>
      <c r="C9" s="1357">
        <v>552858</v>
      </c>
      <c r="D9" s="1357">
        <v>311408</v>
      </c>
      <c r="E9" s="1357">
        <v>357892</v>
      </c>
      <c r="F9" s="1357">
        <v>425875</v>
      </c>
      <c r="G9" s="1357">
        <v>251136</v>
      </c>
      <c r="H9" s="1357">
        <v>101028</v>
      </c>
      <c r="I9" s="1357">
        <v>126983</v>
      </c>
      <c r="J9" s="1357">
        <v>60272</v>
      </c>
    </row>
    <row r="10" spans="1:10" s="1348" customFormat="1" ht="18" customHeight="1">
      <c r="A10" s="1353" t="s">
        <v>2166</v>
      </c>
      <c r="B10" s="1358">
        <v>462436</v>
      </c>
      <c r="C10" s="1357">
        <v>556518</v>
      </c>
      <c r="D10" s="1357">
        <v>317098</v>
      </c>
      <c r="E10" s="1357">
        <v>359255</v>
      </c>
      <c r="F10" s="1357">
        <v>427232</v>
      </c>
      <c r="G10" s="1357">
        <v>254244</v>
      </c>
      <c r="H10" s="1357">
        <v>103181</v>
      </c>
      <c r="I10" s="1357">
        <v>129286</v>
      </c>
      <c r="J10" s="1357">
        <v>62854</v>
      </c>
    </row>
    <row r="11" spans="1:10" s="1348" customFormat="1" ht="18" customHeight="1">
      <c r="A11" s="1353" t="s">
        <v>2165</v>
      </c>
      <c r="B11" s="1358">
        <v>467598</v>
      </c>
      <c r="C11" s="1357">
        <v>563389</v>
      </c>
      <c r="D11" s="1357">
        <v>325098</v>
      </c>
      <c r="E11" s="1357">
        <v>361009</v>
      </c>
      <c r="F11" s="1357">
        <v>428750</v>
      </c>
      <c r="G11" s="1357">
        <v>260237</v>
      </c>
      <c r="H11" s="1357">
        <v>106589</v>
      </c>
      <c r="I11" s="1357">
        <v>134639</v>
      </c>
      <c r="J11" s="1357">
        <v>64861</v>
      </c>
    </row>
    <row r="12" spans="1:10" s="1348" customFormat="1" ht="18" customHeight="1">
      <c r="A12" s="1359" t="s">
        <v>2164</v>
      </c>
      <c r="B12" s="1358">
        <v>466397</v>
      </c>
      <c r="C12" s="1357">
        <v>562284</v>
      </c>
      <c r="D12" s="1357">
        <v>324423</v>
      </c>
      <c r="E12" s="1357">
        <v>361562</v>
      </c>
      <c r="F12" s="1357">
        <v>429711</v>
      </c>
      <c r="G12" s="1357">
        <v>260658</v>
      </c>
      <c r="H12" s="1357">
        <v>104835</v>
      </c>
      <c r="I12" s="1357">
        <v>132573</v>
      </c>
      <c r="J12" s="1357">
        <v>63765</v>
      </c>
    </row>
    <row r="13" spans="1:10" s="1354" customFormat="1" ht="18" customHeight="1">
      <c r="A13" s="1356" t="s">
        <v>421</v>
      </c>
      <c r="B13" s="1355">
        <v>457856</v>
      </c>
      <c r="C13" s="1355">
        <v>547459</v>
      </c>
      <c r="D13" s="1355">
        <v>323332</v>
      </c>
      <c r="E13" s="1355">
        <v>358390</v>
      </c>
      <c r="F13" s="1355">
        <v>422798</v>
      </c>
      <c r="G13" s="1355">
        <v>261692</v>
      </c>
      <c r="H13" s="1355">
        <v>99466</v>
      </c>
      <c r="I13" s="1355">
        <v>124661</v>
      </c>
      <c r="J13" s="1355">
        <v>61640</v>
      </c>
    </row>
    <row r="14" spans="1:10" s="1348" customFormat="1" ht="18" customHeight="1">
      <c r="A14" s="1353" t="s">
        <v>200</v>
      </c>
      <c r="B14" s="1352">
        <v>379858</v>
      </c>
      <c r="C14" s="1352">
        <v>448571</v>
      </c>
      <c r="D14" s="1352">
        <v>276447</v>
      </c>
      <c r="E14" s="1352">
        <v>356964</v>
      </c>
      <c r="F14" s="1352">
        <v>422671</v>
      </c>
      <c r="G14" s="1352">
        <v>258078</v>
      </c>
      <c r="H14" s="1352">
        <v>22894</v>
      </c>
      <c r="I14" s="1352">
        <v>25900</v>
      </c>
      <c r="J14" s="1352">
        <v>18369</v>
      </c>
    </row>
    <row r="15" spans="1:10" s="1348" customFormat="1" ht="18" customHeight="1">
      <c r="A15" s="1353" t="s">
        <v>421</v>
      </c>
      <c r="B15" s="1352">
        <v>372172</v>
      </c>
      <c r="C15" s="1352">
        <v>442313</v>
      </c>
      <c r="D15" s="1352">
        <v>265694</v>
      </c>
      <c r="E15" s="1352">
        <v>357734</v>
      </c>
      <c r="F15" s="1352">
        <v>423748</v>
      </c>
      <c r="G15" s="1352">
        <v>257521</v>
      </c>
      <c r="H15" s="1352">
        <v>14438</v>
      </c>
      <c r="I15" s="1352">
        <v>18565</v>
      </c>
      <c r="J15" s="1352">
        <v>8173</v>
      </c>
    </row>
    <row r="16" spans="1:10" s="1348" customFormat="1" ht="18" customHeight="1">
      <c r="A16" s="1353" t="s">
        <v>2163</v>
      </c>
      <c r="B16" s="1352">
        <v>410033</v>
      </c>
      <c r="C16" s="1352">
        <v>489510</v>
      </c>
      <c r="D16" s="1352">
        <v>288973</v>
      </c>
      <c r="E16" s="1352">
        <v>358537</v>
      </c>
      <c r="F16" s="1352">
        <v>425282</v>
      </c>
      <c r="G16" s="1352">
        <v>256870</v>
      </c>
      <c r="H16" s="1352">
        <v>51496</v>
      </c>
      <c r="I16" s="1352">
        <v>64228</v>
      </c>
      <c r="J16" s="1352">
        <v>32103</v>
      </c>
    </row>
    <row r="17" spans="1:10" s="1348" customFormat="1" ht="18" customHeight="1">
      <c r="A17" s="1353" t="s">
        <v>2162</v>
      </c>
      <c r="B17" s="1352">
        <v>387396</v>
      </c>
      <c r="C17" s="1352">
        <v>457209</v>
      </c>
      <c r="D17" s="1352">
        <v>280961</v>
      </c>
      <c r="E17" s="1352">
        <v>362597</v>
      </c>
      <c r="F17" s="1352">
        <v>426682</v>
      </c>
      <c r="G17" s="1352">
        <v>264895</v>
      </c>
      <c r="H17" s="1352">
        <v>24799</v>
      </c>
      <c r="I17" s="1352">
        <v>30527</v>
      </c>
      <c r="J17" s="1352">
        <v>16066</v>
      </c>
    </row>
    <row r="18" spans="1:10" s="1348" customFormat="1" ht="18" customHeight="1">
      <c r="A18" s="1353" t="s">
        <v>2161</v>
      </c>
      <c r="B18" s="1352">
        <v>379030</v>
      </c>
      <c r="C18" s="1352">
        <v>447276</v>
      </c>
      <c r="D18" s="1352">
        <v>275095</v>
      </c>
      <c r="E18" s="1352">
        <v>351955</v>
      </c>
      <c r="F18" s="1352">
        <v>414183</v>
      </c>
      <c r="G18" s="1352">
        <v>257186</v>
      </c>
      <c r="H18" s="1352">
        <v>27075</v>
      </c>
      <c r="I18" s="1352">
        <v>33093</v>
      </c>
      <c r="J18" s="1352">
        <v>17909</v>
      </c>
    </row>
    <row r="19" spans="1:10" s="1348" customFormat="1" ht="18" customHeight="1">
      <c r="A19" s="1353" t="s">
        <v>2160</v>
      </c>
      <c r="B19" s="1352">
        <v>727691</v>
      </c>
      <c r="C19" s="1352">
        <v>889990</v>
      </c>
      <c r="D19" s="1352">
        <v>485926</v>
      </c>
      <c r="E19" s="1352">
        <v>355347</v>
      </c>
      <c r="F19" s="1352">
        <v>419156</v>
      </c>
      <c r="G19" s="1352">
        <v>260295</v>
      </c>
      <c r="H19" s="1352">
        <v>372344</v>
      </c>
      <c r="I19" s="1352">
        <v>470834</v>
      </c>
      <c r="J19" s="1352">
        <v>225631</v>
      </c>
    </row>
    <row r="20" spans="1:10" s="1348" customFormat="1" ht="18" customHeight="1">
      <c r="A20" s="1353" t="s">
        <v>2159</v>
      </c>
      <c r="B20" s="1352">
        <v>496023</v>
      </c>
      <c r="C20" s="1352">
        <v>599618</v>
      </c>
      <c r="D20" s="1352">
        <v>340321</v>
      </c>
      <c r="E20" s="1352">
        <v>358217</v>
      </c>
      <c r="F20" s="1352">
        <v>421337</v>
      </c>
      <c r="G20" s="1352">
        <v>263349</v>
      </c>
      <c r="H20" s="1352">
        <v>137806</v>
      </c>
      <c r="I20" s="1352">
        <v>178281</v>
      </c>
      <c r="J20" s="1352">
        <v>76972</v>
      </c>
    </row>
    <row r="21" spans="1:10" s="1348" customFormat="1" ht="18" customHeight="1">
      <c r="A21" s="1353" t="s">
        <v>2158</v>
      </c>
      <c r="B21" s="1352">
        <v>367791</v>
      </c>
      <c r="C21" s="1352">
        <v>433591</v>
      </c>
      <c r="D21" s="1352">
        <v>270463</v>
      </c>
      <c r="E21" s="1352">
        <v>356548</v>
      </c>
      <c r="F21" s="1352">
        <v>420955</v>
      </c>
      <c r="G21" s="1352">
        <v>261281</v>
      </c>
      <c r="H21" s="1352">
        <v>11243</v>
      </c>
      <c r="I21" s="1352">
        <v>12636</v>
      </c>
      <c r="J21" s="1352">
        <v>9182</v>
      </c>
    </row>
    <row r="22" spans="1:10" s="1348" customFormat="1" ht="18" customHeight="1">
      <c r="A22" s="1353" t="s">
        <v>2157</v>
      </c>
      <c r="B22" s="1352">
        <v>377978</v>
      </c>
      <c r="C22" s="1352">
        <v>446337</v>
      </c>
      <c r="D22" s="1352">
        <v>276713</v>
      </c>
      <c r="E22" s="1352">
        <v>360589</v>
      </c>
      <c r="F22" s="1352">
        <v>425837</v>
      </c>
      <c r="G22" s="1352">
        <v>263934</v>
      </c>
      <c r="H22" s="1352">
        <v>17389</v>
      </c>
      <c r="I22" s="1352">
        <v>20500</v>
      </c>
      <c r="J22" s="1352">
        <v>12779</v>
      </c>
    </row>
    <row r="23" spans="1:10" s="1348" customFormat="1" ht="18" customHeight="1">
      <c r="A23" s="1353" t="s">
        <v>2156</v>
      </c>
      <c r="B23" s="1352">
        <v>373542</v>
      </c>
      <c r="C23" s="1352">
        <v>438872</v>
      </c>
      <c r="D23" s="1352">
        <v>275645</v>
      </c>
      <c r="E23" s="1352">
        <v>361030</v>
      </c>
      <c r="F23" s="1352">
        <v>424171</v>
      </c>
      <c r="G23" s="1352">
        <v>266415</v>
      </c>
      <c r="H23" s="1352">
        <v>12512</v>
      </c>
      <c r="I23" s="1352">
        <v>14701</v>
      </c>
      <c r="J23" s="1352">
        <v>9230</v>
      </c>
    </row>
    <row r="24" spans="1:10" s="1348" customFormat="1" ht="18" customHeight="1">
      <c r="A24" s="1353" t="s">
        <v>2155</v>
      </c>
      <c r="B24" s="1352">
        <v>387205</v>
      </c>
      <c r="C24" s="1352">
        <v>457852</v>
      </c>
      <c r="D24" s="1352">
        <v>282099</v>
      </c>
      <c r="E24" s="1352">
        <v>360616</v>
      </c>
      <c r="F24" s="1352">
        <v>424255</v>
      </c>
      <c r="G24" s="1352">
        <v>265937</v>
      </c>
      <c r="H24" s="1352">
        <v>26589</v>
      </c>
      <c r="I24" s="1352">
        <v>33597</v>
      </c>
      <c r="J24" s="1352">
        <v>16162</v>
      </c>
    </row>
    <row r="25" spans="1:10" s="1348" customFormat="1" ht="18" customHeight="1">
      <c r="A25" s="1351" t="s">
        <v>436</v>
      </c>
      <c r="B25" s="1350">
        <v>837017</v>
      </c>
      <c r="C25" s="1349">
        <v>1023788</v>
      </c>
      <c r="D25" s="1349">
        <v>559793</v>
      </c>
      <c r="E25" s="1349">
        <v>360625</v>
      </c>
      <c r="F25" s="1349">
        <v>425396</v>
      </c>
      <c r="G25" s="1349">
        <v>264486</v>
      </c>
      <c r="H25" s="1349">
        <v>476392</v>
      </c>
      <c r="I25" s="1349">
        <v>598392</v>
      </c>
      <c r="J25" s="1349">
        <v>295307</v>
      </c>
    </row>
    <row r="26" spans="1:10" s="1347" customFormat="1" ht="15" customHeight="1">
      <c r="A26" s="1347" t="s">
        <v>2154</v>
      </c>
    </row>
    <row r="27" spans="1:10" s="1347" customFormat="1" ht="15" customHeight="1">
      <c r="A27" s="1347" t="s">
        <v>2153</v>
      </c>
    </row>
  </sheetData>
  <mergeCells count="8">
    <mergeCell ref="A1:D1"/>
    <mergeCell ref="A2:D2"/>
    <mergeCell ref="A3:J3"/>
    <mergeCell ref="A6:A8"/>
    <mergeCell ref="B6:J6"/>
    <mergeCell ref="B7:D7"/>
    <mergeCell ref="E7:G7"/>
    <mergeCell ref="H7:J7"/>
  </mergeCells>
  <phoneticPr fontId="20"/>
  <pageMargins left="0.62992125984251968" right="0.62992125984251968" top="0.74803149606299213" bottom="0.74803149606299213" header="0.31496062992125984" footer="0.31496062992125984"/>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Normal="100" zoomScaleSheetLayoutView="100" workbookViewId="0">
      <selection activeCell="G7" sqref="G7"/>
    </sheetView>
  </sheetViews>
  <sheetFormatPr defaultRowHeight="13.5"/>
  <cols>
    <col min="1" max="1" width="14.125" style="1346" customWidth="1"/>
    <col min="2" max="11" width="10.875" style="1346" customWidth="1"/>
    <col min="12" max="16384" width="9" style="1346"/>
  </cols>
  <sheetData>
    <row r="1" spans="1:11" s="1763" customFormat="1" ht="20.100000000000001" customHeight="1">
      <c r="A1" s="3046" t="str">
        <f>HYPERLINK("#目次!A1","【目次に戻る】")</f>
        <v>【目次に戻る】</v>
      </c>
      <c r="B1" s="3046"/>
      <c r="C1" s="3046"/>
      <c r="D1" s="3046"/>
      <c r="E1" s="1762"/>
      <c r="F1" s="1762"/>
      <c r="G1" s="1762"/>
      <c r="H1" s="1762"/>
      <c r="I1" s="1762"/>
      <c r="J1" s="1762"/>
      <c r="K1" s="1762"/>
    </row>
    <row r="2" spans="1:11"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row>
    <row r="3" spans="1:11" s="1365" customFormat="1" ht="26.1" customHeight="1">
      <c r="A3" s="3561" t="s">
        <v>2205</v>
      </c>
      <c r="B3" s="3561"/>
      <c r="C3" s="3561"/>
      <c r="D3" s="3561"/>
      <c r="E3" s="3561"/>
      <c r="F3" s="3561"/>
      <c r="G3" s="3561"/>
      <c r="H3" s="3561"/>
      <c r="I3" s="3561"/>
      <c r="J3" s="3561"/>
      <c r="K3" s="3561"/>
    </row>
    <row r="4" spans="1:11" s="1347" customFormat="1" ht="15" customHeight="1">
      <c r="A4" s="1364"/>
      <c r="B4" s="1364"/>
      <c r="C4" s="1364"/>
      <c r="D4" s="1364"/>
      <c r="E4" s="1364"/>
      <c r="F4" s="1364"/>
      <c r="G4" s="1364"/>
      <c r="H4" s="1364"/>
      <c r="I4" s="1364"/>
      <c r="J4" s="1364"/>
      <c r="K4" s="1364"/>
    </row>
    <row r="5" spans="1:11" s="1347" customFormat="1" ht="15" customHeight="1" thickBot="1">
      <c r="A5" s="1392" t="s">
        <v>2204</v>
      </c>
    </row>
    <row r="6" spans="1:11" s="1348" customFormat="1" ht="18" customHeight="1" thickTop="1">
      <c r="A6" s="3570" t="s">
        <v>2203</v>
      </c>
      <c r="B6" s="3568"/>
      <c r="C6" s="3568"/>
      <c r="D6" s="3568"/>
      <c r="E6" s="3568"/>
      <c r="F6" s="3568"/>
      <c r="G6" s="3568"/>
      <c r="H6" s="3568"/>
      <c r="I6" s="3568"/>
      <c r="J6" s="3568" t="s">
        <v>2202</v>
      </c>
      <c r="K6" s="3569"/>
    </row>
    <row r="7" spans="1:11" s="1348" customFormat="1" ht="99.95" customHeight="1">
      <c r="A7" s="1391" t="s">
        <v>213</v>
      </c>
      <c r="B7" s="1388" t="s">
        <v>2195</v>
      </c>
      <c r="C7" s="1388" t="s">
        <v>2201</v>
      </c>
      <c r="D7" s="1388" t="s">
        <v>2200</v>
      </c>
      <c r="E7" s="1388" t="s">
        <v>2194</v>
      </c>
      <c r="F7" s="1390" t="s">
        <v>2199</v>
      </c>
      <c r="G7" s="1389" t="s">
        <v>2198</v>
      </c>
      <c r="H7" s="1389" t="s">
        <v>2197</v>
      </c>
      <c r="I7" s="1388" t="s">
        <v>2196</v>
      </c>
      <c r="J7" s="1388" t="s">
        <v>2195</v>
      </c>
      <c r="K7" s="1387" t="s">
        <v>2194</v>
      </c>
    </row>
    <row r="8" spans="1:11" s="1348" customFormat="1" ht="18" customHeight="1">
      <c r="A8" s="1386" t="s">
        <v>2167</v>
      </c>
      <c r="B8" s="1384">
        <v>3.38</v>
      </c>
      <c r="C8" s="1371">
        <v>605530</v>
      </c>
      <c r="D8" s="1371">
        <v>483888</v>
      </c>
      <c r="E8" s="1371">
        <v>359130</v>
      </c>
      <c r="F8" s="1383">
        <v>112360</v>
      </c>
      <c r="G8" s="1370">
        <v>24.8</v>
      </c>
      <c r="H8" s="1370">
        <v>29.9</v>
      </c>
      <c r="I8" s="1370">
        <v>73.7</v>
      </c>
      <c r="J8" s="1382">
        <v>2.99</v>
      </c>
      <c r="K8" s="1371">
        <v>321733</v>
      </c>
    </row>
    <row r="9" spans="1:11" s="1348" customFormat="1" ht="18" customHeight="1">
      <c r="A9" s="1385">
        <v>29</v>
      </c>
      <c r="B9" s="1384">
        <v>3.33</v>
      </c>
      <c r="C9" s="1371">
        <v>580063</v>
      </c>
      <c r="D9" s="1371">
        <v>467754</v>
      </c>
      <c r="E9" s="1371">
        <v>370605</v>
      </c>
      <c r="F9" s="1383">
        <v>92563</v>
      </c>
      <c r="G9" s="1370">
        <v>24.2</v>
      </c>
      <c r="H9" s="1370">
        <v>28.7</v>
      </c>
      <c r="I9" s="1370">
        <v>77.900000000000006</v>
      </c>
      <c r="J9" s="1382">
        <v>2.94</v>
      </c>
      <c r="K9" s="1371">
        <v>330949</v>
      </c>
    </row>
    <row r="10" spans="1:11" s="1348" customFormat="1" ht="18" customHeight="1">
      <c r="A10" s="1385" t="s">
        <v>419</v>
      </c>
      <c r="B10" s="1384">
        <v>3.27</v>
      </c>
      <c r="C10" s="1371">
        <v>632404</v>
      </c>
      <c r="D10" s="1371">
        <v>503418</v>
      </c>
      <c r="E10" s="1371">
        <v>354487</v>
      </c>
      <c r="F10" s="1383">
        <v>139831</v>
      </c>
      <c r="G10" s="1370">
        <v>25</v>
      </c>
      <c r="H10" s="1370">
        <v>30.1</v>
      </c>
      <c r="I10" s="1370">
        <v>70.3</v>
      </c>
      <c r="J10" s="1382">
        <v>2.92</v>
      </c>
      <c r="K10" s="1371">
        <v>323328</v>
      </c>
    </row>
    <row r="11" spans="1:11" s="1348" customFormat="1" ht="18" customHeight="1">
      <c r="A11" s="1359" t="s">
        <v>2193</v>
      </c>
      <c r="B11" s="1384">
        <v>3.3</v>
      </c>
      <c r="C11" s="1371">
        <v>673468</v>
      </c>
      <c r="D11" s="1371">
        <v>539517</v>
      </c>
      <c r="E11" s="1371">
        <v>368036</v>
      </c>
      <c r="F11" s="1383">
        <v>178892</v>
      </c>
      <c r="G11" s="1370">
        <v>25.1</v>
      </c>
      <c r="H11" s="1370">
        <v>29.2</v>
      </c>
      <c r="I11" s="1370">
        <v>66.8</v>
      </c>
      <c r="J11" s="1382">
        <v>2.92</v>
      </c>
      <c r="K11" s="1371">
        <v>330278</v>
      </c>
    </row>
    <row r="12" spans="1:11" s="1373" customFormat="1" ht="18" customHeight="1">
      <c r="A12" s="1381" t="s">
        <v>421</v>
      </c>
      <c r="B12" s="1380">
        <v>3.3</v>
      </c>
      <c r="C12" s="1374">
        <v>701538</v>
      </c>
      <c r="D12" s="1379">
        <v>561620</v>
      </c>
      <c r="E12" s="1379">
        <v>365283</v>
      </c>
      <c r="F12" s="1378">
        <v>183447</v>
      </c>
      <c r="G12" s="1377">
        <v>27.2</v>
      </c>
      <c r="H12" s="1377">
        <v>29</v>
      </c>
      <c r="I12" s="1376">
        <v>61.2</v>
      </c>
      <c r="J12" s="1375">
        <v>2.94</v>
      </c>
      <c r="K12" s="1374">
        <v>331138</v>
      </c>
    </row>
    <row r="13" spans="1:11" s="1348" customFormat="1" ht="18" customHeight="1">
      <c r="A13" s="1353" t="s">
        <v>2192</v>
      </c>
      <c r="B13" s="1372">
        <v>3.31</v>
      </c>
      <c r="C13" s="1371">
        <v>563659</v>
      </c>
      <c r="D13" s="1371">
        <v>453889</v>
      </c>
      <c r="E13" s="1371">
        <v>346351</v>
      </c>
      <c r="F13" s="1371">
        <v>110172</v>
      </c>
      <c r="G13" s="1370">
        <v>25.8</v>
      </c>
      <c r="H13" s="1370">
        <v>28.4</v>
      </c>
      <c r="I13" s="1369">
        <v>76.3</v>
      </c>
      <c r="J13" s="1368">
        <v>2.95</v>
      </c>
      <c r="K13" s="1371">
        <v>319486</v>
      </c>
    </row>
    <row r="14" spans="1:11" s="1348" customFormat="1" ht="18" customHeight="1">
      <c r="A14" s="1353" t="s">
        <v>2191</v>
      </c>
      <c r="B14" s="1372">
        <v>3.28</v>
      </c>
      <c r="C14" s="1371">
        <v>570442</v>
      </c>
      <c r="D14" s="1371">
        <v>464947</v>
      </c>
      <c r="E14" s="1371">
        <v>440946</v>
      </c>
      <c r="F14" s="1371">
        <v>101671</v>
      </c>
      <c r="G14" s="1370">
        <v>27.2</v>
      </c>
      <c r="H14" s="1370">
        <v>29.9</v>
      </c>
      <c r="I14" s="1369">
        <v>70.400000000000006</v>
      </c>
      <c r="J14" s="1368">
        <v>2.95</v>
      </c>
      <c r="K14" s="1371">
        <v>368393</v>
      </c>
    </row>
    <row r="15" spans="1:11" s="1348" customFormat="1" ht="18" customHeight="1">
      <c r="A15" s="1353" t="s">
        <v>2190</v>
      </c>
      <c r="B15" s="1372">
        <v>3.32</v>
      </c>
      <c r="C15" s="1371">
        <v>586958</v>
      </c>
      <c r="D15" s="1371">
        <v>464124</v>
      </c>
      <c r="E15" s="1371">
        <v>332215</v>
      </c>
      <c r="F15" s="1371">
        <v>66425</v>
      </c>
      <c r="G15" s="1370">
        <v>27.9</v>
      </c>
      <c r="H15" s="1370">
        <v>31.1</v>
      </c>
      <c r="I15" s="1369">
        <v>71.599999999999994</v>
      </c>
      <c r="J15" s="1368">
        <v>2.95</v>
      </c>
      <c r="K15" s="1371">
        <v>317395</v>
      </c>
    </row>
    <row r="16" spans="1:11" s="1348" customFormat="1" ht="18" customHeight="1">
      <c r="A16" s="1353" t="s">
        <v>2189</v>
      </c>
      <c r="B16" s="1372">
        <v>3.29</v>
      </c>
      <c r="C16" s="1371">
        <v>583275</v>
      </c>
      <c r="D16" s="1371">
        <v>471004</v>
      </c>
      <c r="E16" s="1371">
        <v>329344</v>
      </c>
      <c r="F16" s="1371">
        <v>123045</v>
      </c>
      <c r="G16" s="1370">
        <v>25.5</v>
      </c>
      <c r="H16" s="1370">
        <v>39.799999999999997</v>
      </c>
      <c r="I16" s="1369">
        <v>69.900000000000006</v>
      </c>
      <c r="J16" s="1368">
        <v>2.92</v>
      </c>
      <c r="K16" s="1371">
        <v>298410</v>
      </c>
    </row>
    <row r="17" spans="1:11" s="1348" customFormat="1" ht="18" customHeight="1">
      <c r="A17" s="1353" t="s">
        <v>2188</v>
      </c>
      <c r="B17" s="1372">
        <v>3.28</v>
      </c>
      <c r="C17" s="1371">
        <v>527280</v>
      </c>
      <c r="D17" s="1371">
        <v>401870</v>
      </c>
      <c r="E17" s="1371">
        <v>301232</v>
      </c>
      <c r="F17" s="1371">
        <v>77426</v>
      </c>
      <c r="G17" s="1370">
        <v>29.6</v>
      </c>
      <c r="H17" s="1370">
        <v>31</v>
      </c>
      <c r="I17" s="1369">
        <v>75</v>
      </c>
      <c r="J17" s="1368">
        <v>2.91</v>
      </c>
      <c r="K17" s="1371">
        <v>272875</v>
      </c>
    </row>
    <row r="18" spans="1:11" s="1348" customFormat="1" ht="18" customHeight="1">
      <c r="A18" s="1353" t="s">
        <v>2187</v>
      </c>
      <c r="B18" s="1372">
        <v>3.33</v>
      </c>
      <c r="C18" s="1371">
        <v>1079611</v>
      </c>
      <c r="D18" s="1371">
        <v>846864</v>
      </c>
      <c r="E18" s="1371">
        <v>327538</v>
      </c>
      <c r="F18" s="1371">
        <v>500517</v>
      </c>
      <c r="G18" s="1370">
        <v>27</v>
      </c>
      <c r="H18" s="1370">
        <v>27.7</v>
      </c>
      <c r="I18" s="1369">
        <v>38.700000000000003</v>
      </c>
      <c r="J18" s="1368">
        <v>2.95</v>
      </c>
      <c r="K18" s="1371">
        <v>307353</v>
      </c>
    </row>
    <row r="19" spans="1:11" s="1348" customFormat="1" ht="18" customHeight="1">
      <c r="A19" s="1353" t="s">
        <v>2186</v>
      </c>
      <c r="B19" s="1372">
        <v>3.31</v>
      </c>
      <c r="C19" s="1371">
        <v>810215</v>
      </c>
      <c r="D19" s="1371">
        <v>660733</v>
      </c>
      <c r="E19" s="1371">
        <v>330295</v>
      </c>
      <c r="F19" s="1371">
        <v>286472</v>
      </c>
      <c r="G19" s="1370">
        <v>27.7</v>
      </c>
      <c r="H19" s="1370">
        <v>27.2</v>
      </c>
      <c r="I19" s="1369">
        <v>50</v>
      </c>
      <c r="J19" s="1368">
        <v>2.95</v>
      </c>
      <c r="K19" s="1371">
        <v>317065</v>
      </c>
    </row>
    <row r="20" spans="1:11" s="1348" customFormat="1" ht="18" customHeight="1">
      <c r="A20" s="1353" t="s">
        <v>2185</v>
      </c>
      <c r="B20" s="1372">
        <v>3.38</v>
      </c>
      <c r="C20" s="1371">
        <v>600926</v>
      </c>
      <c r="D20" s="1371">
        <v>490036</v>
      </c>
      <c r="E20" s="1371">
        <v>333977</v>
      </c>
      <c r="F20" s="1371">
        <v>125283</v>
      </c>
      <c r="G20" s="1370">
        <v>29.7</v>
      </c>
      <c r="H20" s="1370">
        <v>25.8</v>
      </c>
      <c r="I20" s="1369">
        <v>68.2</v>
      </c>
      <c r="J20" s="1368">
        <v>2.97</v>
      </c>
      <c r="K20" s="1371">
        <v>312318</v>
      </c>
    </row>
    <row r="21" spans="1:11" s="1348" customFormat="1" ht="18" customHeight="1">
      <c r="A21" s="1353" t="s">
        <v>2184</v>
      </c>
      <c r="B21" s="1372">
        <v>3.33</v>
      </c>
      <c r="C21" s="1371">
        <v>566715</v>
      </c>
      <c r="D21" s="1371">
        <v>452848</v>
      </c>
      <c r="E21" s="1371">
        <v>352760</v>
      </c>
      <c r="F21" s="1371">
        <v>61978</v>
      </c>
      <c r="G21" s="1370">
        <v>26.6</v>
      </c>
      <c r="H21" s="1370">
        <v>29.6</v>
      </c>
      <c r="I21" s="1369">
        <v>77.900000000000006</v>
      </c>
      <c r="J21" s="1368">
        <v>2.96</v>
      </c>
      <c r="K21" s="1371">
        <v>314224</v>
      </c>
    </row>
    <row r="22" spans="1:11" s="1348" customFormat="1" ht="18" customHeight="1">
      <c r="A22" s="1353" t="s">
        <v>2183</v>
      </c>
      <c r="B22" s="1372">
        <v>3.31</v>
      </c>
      <c r="C22" s="1371">
        <v>636986</v>
      </c>
      <c r="D22" s="1371">
        <v>519007</v>
      </c>
      <c r="E22" s="1371">
        <v>422613</v>
      </c>
      <c r="F22" s="1371">
        <v>185965</v>
      </c>
      <c r="G22" s="1370">
        <v>24.2</v>
      </c>
      <c r="H22" s="1370">
        <v>29.3</v>
      </c>
      <c r="I22" s="1369">
        <v>76.599999999999994</v>
      </c>
      <c r="J22" s="1368">
        <v>2.97</v>
      </c>
      <c r="K22" s="1371">
        <v>370797</v>
      </c>
    </row>
    <row r="23" spans="1:11" s="1348" customFormat="1" ht="18" customHeight="1">
      <c r="A23" s="1353" t="s">
        <v>2182</v>
      </c>
      <c r="B23" s="1372">
        <v>3.24</v>
      </c>
      <c r="C23" s="1371">
        <v>602763</v>
      </c>
      <c r="D23" s="1371">
        <v>480756</v>
      </c>
      <c r="E23" s="1371">
        <v>472676</v>
      </c>
      <c r="F23" s="1371">
        <v>-23205</v>
      </c>
      <c r="G23" s="1370">
        <v>27.3</v>
      </c>
      <c r="H23" s="1370">
        <v>26.4</v>
      </c>
      <c r="I23" s="1369">
        <v>74.2</v>
      </c>
      <c r="J23" s="1368">
        <v>2.92</v>
      </c>
      <c r="K23" s="1371">
        <v>399089</v>
      </c>
    </row>
    <row r="24" spans="1:11" s="1348" customFormat="1" ht="18" customHeight="1">
      <c r="A24" s="1351" t="s">
        <v>1977</v>
      </c>
      <c r="B24" s="1372">
        <v>3.18</v>
      </c>
      <c r="C24" s="1371">
        <v>1289627</v>
      </c>
      <c r="D24" s="1371">
        <v>1033357</v>
      </c>
      <c r="E24" s="1371">
        <v>393446</v>
      </c>
      <c r="F24" s="1371">
        <v>585618</v>
      </c>
      <c r="G24" s="1370">
        <v>28.6</v>
      </c>
      <c r="H24" s="1370">
        <v>23.4</v>
      </c>
      <c r="I24" s="1369">
        <v>37.4</v>
      </c>
      <c r="J24" s="1368">
        <v>2.88</v>
      </c>
      <c r="K24" s="1367">
        <v>376245</v>
      </c>
    </row>
    <row r="25" spans="1:11" s="1347" customFormat="1" ht="15" customHeight="1">
      <c r="A25" s="1366" t="s">
        <v>2181</v>
      </c>
      <c r="B25" s="1366"/>
      <c r="C25" s="1366"/>
      <c r="D25" s="1366"/>
      <c r="E25" s="1366"/>
      <c r="F25" s="1366"/>
      <c r="G25" s="1366"/>
      <c r="H25" s="1366"/>
      <c r="I25" s="1366"/>
      <c r="J25" s="1366"/>
    </row>
    <row r="26" spans="1:11" s="1347" customFormat="1" ht="15" customHeight="1">
      <c r="A26" s="1347" t="s">
        <v>2180</v>
      </c>
    </row>
    <row r="27" spans="1:11" s="1347" customFormat="1" ht="15" customHeight="1">
      <c r="A27" s="1347" t="s">
        <v>2179</v>
      </c>
    </row>
    <row r="28" spans="1:11" s="1347" customFormat="1" ht="15" customHeight="1">
      <c r="A28" s="1347" t="s">
        <v>2178</v>
      </c>
    </row>
    <row r="29" spans="1:11" s="1347" customFormat="1" ht="15" customHeight="1">
      <c r="A29" s="1347" t="s">
        <v>2177</v>
      </c>
    </row>
    <row r="30" spans="1:11" s="1347" customFormat="1" ht="15" customHeight="1">
      <c r="A30" s="1347" t="s">
        <v>2176</v>
      </c>
    </row>
  </sheetData>
  <mergeCells count="5">
    <mergeCell ref="A3:K3"/>
    <mergeCell ref="J6:K6"/>
    <mergeCell ref="A6:I6"/>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6"/>
  <sheetViews>
    <sheetView zoomScaleNormal="100" zoomScaleSheetLayoutView="100" workbookViewId="0">
      <selection activeCell="G7" sqref="G7"/>
    </sheetView>
  </sheetViews>
  <sheetFormatPr defaultColWidth="9" defaultRowHeight="13.5"/>
  <cols>
    <col min="1" max="1" width="14.375" style="1" customWidth="1"/>
    <col min="2" max="2" width="11.625" style="1" customWidth="1"/>
    <col min="3" max="8" width="16.625" style="1" customWidth="1"/>
    <col min="9" max="16384" width="9" style="1"/>
  </cols>
  <sheetData>
    <row r="1" spans="1:8" s="1763" customFormat="1" ht="20.100000000000001" customHeight="1">
      <c r="A1" s="3046" t="str">
        <f>HYPERLINK("#目次!A1","【目次に戻る】")</f>
        <v>【目次に戻る】</v>
      </c>
      <c r="B1" s="3046"/>
      <c r="C1" s="3046"/>
      <c r="D1" s="3046"/>
      <c r="E1" s="1762"/>
      <c r="F1" s="1762"/>
      <c r="G1" s="1762"/>
      <c r="H1" s="1762"/>
    </row>
    <row r="2" spans="1:8" s="1763" customFormat="1" ht="20.100000000000001" customHeight="1">
      <c r="A2" s="3046" t="str">
        <f>HYPERLINK("#業務所管課別目次!A1","【業務所管課別目次に戻る】")</f>
        <v>【業務所管課別目次に戻る】</v>
      </c>
      <c r="B2" s="3046"/>
      <c r="C2" s="3046"/>
      <c r="D2" s="3046"/>
      <c r="E2" s="1762"/>
      <c r="F2" s="1762"/>
      <c r="G2" s="1762"/>
      <c r="H2" s="1762"/>
    </row>
    <row r="3" spans="1:8" ht="25.5" customHeight="1">
      <c r="A3" s="3047" t="s">
        <v>244</v>
      </c>
      <c r="B3" s="3047"/>
      <c r="C3" s="3047"/>
      <c r="D3" s="3047"/>
      <c r="E3" s="3047"/>
      <c r="F3" s="3047"/>
      <c r="G3" s="3047"/>
      <c r="H3" s="3047"/>
    </row>
    <row r="4" spans="1:8" ht="15" customHeight="1">
      <c r="A4" s="57"/>
      <c r="B4" s="57"/>
      <c r="C4" s="57"/>
      <c r="D4" s="57"/>
      <c r="E4" s="57"/>
      <c r="F4" s="57"/>
      <c r="G4" s="57"/>
      <c r="H4" s="57"/>
    </row>
    <row r="5" spans="1:8" s="32" customFormat="1" ht="15" customHeight="1" thickBot="1">
      <c r="A5" s="32" t="s">
        <v>215</v>
      </c>
      <c r="H5" s="133" t="s">
        <v>243</v>
      </c>
    </row>
    <row r="6" spans="1:8" ht="18" customHeight="1" thickTop="1">
      <c r="A6" s="3076" t="s">
        <v>9</v>
      </c>
      <c r="B6" s="3073" t="s">
        <v>25</v>
      </c>
      <c r="C6" s="132" t="s">
        <v>242</v>
      </c>
      <c r="D6" s="131" t="s">
        <v>241</v>
      </c>
      <c r="E6" s="54" t="s">
        <v>240</v>
      </c>
      <c r="F6" s="54" t="s">
        <v>240</v>
      </c>
      <c r="G6" s="54" t="s">
        <v>240</v>
      </c>
      <c r="H6" s="54" t="s">
        <v>239</v>
      </c>
    </row>
    <row r="7" spans="1:8" ht="18" customHeight="1">
      <c r="A7" s="3077"/>
      <c r="B7" s="3074"/>
      <c r="C7" s="130" t="s">
        <v>238</v>
      </c>
      <c r="D7" s="129" t="s">
        <v>237</v>
      </c>
      <c r="E7" s="129" t="s">
        <v>236</v>
      </c>
      <c r="F7" s="129" t="s">
        <v>429</v>
      </c>
      <c r="G7" s="129" t="s">
        <v>430</v>
      </c>
      <c r="H7" s="129" t="s">
        <v>430</v>
      </c>
    </row>
    <row r="8" spans="1:8" ht="18" customHeight="1">
      <c r="A8" s="3078"/>
      <c r="B8" s="3075"/>
      <c r="C8" s="128" t="s">
        <v>235</v>
      </c>
      <c r="D8" s="55" t="s">
        <v>234</v>
      </c>
      <c r="E8" s="55" t="s">
        <v>233</v>
      </c>
      <c r="F8" s="55" t="s">
        <v>232</v>
      </c>
      <c r="G8" s="55" t="s">
        <v>231</v>
      </c>
      <c r="H8" s="55" t="s">
        <v>230</v>
      </c>
    </row>
    <row r="9" spans="1:8" ht="18" customHeight="1">
      <c r="A9" s="17" t="s">
        <v>422</v>
      </c>
      <c r="B9" s="104">
        <v>456893</v>
      </c>
      <c r="C9" s="27">
        <v>54225</v>
      </c>
      <c r="D9" s="22">
        <v>290920</v>
      </c>
      <c r="E9" s="22">
        <v>111748</v>
      </c>
      <c r="F9" s="127">
        <v>24.5</v>
      </c>
      <c r="G9" s="127">
        <v>38.4</v>
      </c>
      <c r="H9" s="127">
        <v>57.1</v>
      </c>
    </row>
    <row r="10" spans="1:8" ht="18" customHeight="1">
      <c r="A10" s="17">
        <v>30</v>
      </c>
      <c r="B10" s="104">
        <v>460423</v>
      </c>
      <c r="C10" s="27">
        <v>54215</v>
      </c>
      <c r="D10" s="22">
        <v>293433</v>
      </c>
      <c r="E10" s="22">
        <v>112775</v>
      </c>
      <c r="F10" s="127">
        <v>24.5</v>
      </c>
      <c r="G10" s="127">
        <v>38.4</v>
      </c>
      <c r="H10" s="127">
        <v>56.9</v>
      </c>
    </row>
    <row r="11" spans="1:8" ht="18" customHeight="1">
      <c r="A11" s="17">
        <v>31</v>
      </c>
      <c r="B11" s="104">
        <v>462591</v>
      </c>
      <c r="C11" s="27">
        <v>53989</v>
      </c>
      <c r="D11" s="22">
        <v>295162</v>
      </c>
      <c r="E11" s="22">
        <v>113440</v>
      </c>
      <c r="F11" s="127">
        <v>24.522742552276199</v>
      </c>
      <c r="G11" s="127">
        <v>38.433131636186232</v>
      </c>
      <c r="H11" s="127">
        <v>56.724442848334135</v>
      </c>
    </row>
    <row r="12" spans="1:8" ht="18" customHeight="1">
      <c r="A12" s="17" t="s">
        <v>229</v>
      </c>
      <c r="B12" s="104">
        <v>464550</v>
      </c>
      <c r="C12" s="27">
        <v>53743</v>
      </c>
      <c r="D12" s="22">
        <v>297033</v>
      </c>
      <c r="E12" s="22">
        <v>113774</v>
      </c>
      <c r="F12" s="127">
        <v>24.5</v>
      </c>
      <c r="G12" s="127">
        <v>38.299999999999997</v>
      </c>
      <c r="H12" s="127">
        <v>56.4</v>
      </c>
    </row>
    <row r="13" spans="1:8" s="310" customFormat="1" ht="18" customHeight="1">
      <c r="A13" s="282">
        <v>3</v>
      </c>
      <c r="B13" s="307">
        <f>SUM(C13:E13)</f>
        <v>463691</v>
      </c>
      <c r="C13" s="285">
        <v>53146</v>
      </c>
      <c r="D13" s="308">
        <v>296328</v>
      </c>
      <c r="E13" s="308">
        <v>114217</v>
      </c>
      <c r="F13" s="309">
        <f>E13/(C13+D13+E13)*100</f>
        <v>24.632136487445301</v>
      </c>
      <c r="G13" s="309">
        <f>E13/D13*100</f>
        <v>38.544113279879056</v>
      </c>
      <c r="H13" s="309">
        <f>(C13+E13)/D13*100</f>
        <v>56.47896925029022</v>
      </c>
    </row>
    <row r="14" spans="1:8" s="32" customFormat="1" ht="15" customHeight="1">
      <c r="A14" s="32" t="s">
        <v>228</v>
      </c>
    </row>
    <row r="15" spans="1:8" s="32" customFormat="1" ht="15" customHeight="1">
      <c r="A15" s="32" t="s">
        <v>227</v>
      </c>
    </row>
    <row r="16" spans="1:8" s="32" customFormat="1" ht="15" customHeight="1">
      <c r="A16" s="32" t="s">
        <v>226</v>
      </c>
      <c r="E16" s="126"/>
    </row>
  </sheetData>
  <mergeCells count="5">
    <mergeCell ref="A3:H3"/>
    <mergeCell ref="B6:B8"/>
    <mergeCell ref="A6:A8"/>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zoomScale="75" zoomScaleNormal="75" zoomScaleSheetLayoutView="100" workbookViewId="0">
      <pane xSplit="6" ySplit="6" topLeftCell="G7" activePane="bottomRight" state="frozenSplit"/>
      <selection activeCell="G7" sqref="G7"/>
      <selection pane="topRight" activeCell="G7" sqref="G7"/>
      <selection pane="bottomLeft" activeCell="G7" sqref="G7"/>
      <selection pane="bottomRight" activeCell="G7" sqref="G7"/>
    </sheetView>
  </sheetViews>
  <sheetFormatPr defaultRowHeight="13.5"/>
  <cols>
    <col min="1" max="5" width="1.625" style="1393" customWidth="1"/>
    <col min="6" max="6" width="22.625" style="1393" customWidth="1"/>
    <col min="7" max="8" width="18.625" style="1393" customWidth="1"/>
    <col min="9" max="9" width="18.625" style="1395" customWidth="1"/>
    <col min="10" max="10" width="18.625" style="1393" customWidth="1"/>
    <col min="11" max="11" width="18.625" style="1394" customWidth="1"/>
    <col min="12" max="16384" width="9" style="1393"/>
  </cols>
  <sheetData>
    <row r="1" spans="1:11" s="1763" customFormat="1" ht="20.100000000000001" customHeight="1">
      <c r="A1" s="3046" t="str">
        <f>HYPERLINK("#目次!A1","【目次に戻る】")</f>
        <v>【目次に戻る】</v>
      </c>
      <c r="B1" s="3046"/>
      <c r="C1" s="3046"/>
      <c r="D1" s="3046"/>
      <c r="E1" s="3046"/>
      <c r="F1" s="3046"/>
      <c r="G1" s="1762"/>
      <c r="H1" s="1762"/>
      <c r="I1" s="1762"/>
      <c r="J1" s="1762"/>
      <c r="K1" s="1762"/>
    </row>
    <row r="2" spans="1:11" s="1763" customFormat="1" ht="20.100000000000001" customHeight="1">
      <c r="A2" s="3046" t="str">
        <f>HYPERLINK("#業務所管課別目次!A1","【業務所管課別目次に戻る】")</f>
        <v>【業務所管課別目次に戻る】</v>
      </c>
      <c r="B2" s="3046"/>
      <c r="C2" s="3046"/>
      <c r="D2" s="3046"/>
      <c r="E2" s="3046"/>
      <c r="F2" s="3046"/>
      <c r="G2" s="1762"/>
      <c r="H2" s="1762"/>
      <c r="I2" s="1762"/>
      <c r="J2" s="1762"/>
      <c r="K2" s="1762"/>
    </row>
    <row r="3" spans="1:11" s="1365" customFormat="1" ht="26.1" customHeight="1">
      <c r="A3" s="3580" t="s">
        <v>2271</v>
      </c>
      <c r="B3" s="3580"/>
      <c r="C3" s="3580"/>
      <c r="D3" s="3580"/>
      <c r="E3" s="3580"/>
      <c r="F3" s="3580"/>
      <c r="G3" s="3580"/>
      <c r="H3" s="3580"/>
      <c r="I3" s="3580"/>
      <c r="J3" s="3580"/>
      <c r="K3" s="3580"/>
    </row>
    <row r="4" spans="1:11" s="1347" customFormat="1" ht="15" customHeight="1">
      <c r="A4" s="1420"/>
      <c r="B4" s="1420"/>
      <c r="C4" s="1420"/>
      <c r="D4" s="1420"/>
      <c r="E4" s="1420"/>
      <c r="F4" s="1420"/>
      <c r="G4" s="1420"/>
      <c r="H4" s="1420"/>
      <c r="I4" s="1420"/>
      <c r="J4" s="1420"/>
      <c r="K4" s="1420"/>
    </row>
    <row r="5" spans="1:11" s="1347" customFormat="1" ht="15" customHeight="1" thickBot="1">
      <c r="A5" s="3576" t="s">
        <v>898</v>
      </c>
      <c r="B5" s="3576"/>
      <c r="C5" s="3576"/>
      <c r="D5" s="3576"/>
      <c r="E5" s="3576"/>
      <c r="F5" s="3576"/>
      <c r="K5" s="1419"/>
    </row>
    <row r="6" spans="1:11" s="1348" customFormat="1" ht="18" customHeight="1" thickTop="1">
      <c r="A6" s="3571" t="s">
        <v>2270</v>
      </c>
      <c r="B6" s="3571"/>
      <c r="C6" s="3571"/>
      <c r="D6" s="3571"/>
      <c r="E6" s="3571"/>
      <c r="F6" s="3570"/>
      <c r="G6" s="1418" t="s">
        <v>2269</v>
      </c>
      <c r="H6" s="1418" t="s">
        <v>2268</v>
      </c>
      <c r="I6" s="1418" t="s">
        <v>2267</v>
      </c>
      <c r="J6" s="1417" t="s">
        <v>671</v>
      </c>
      <c r="K6" s="1417" t="s">
        <v>229</v>
      </c>
    </row>
    <row r="7" spans="1:11" s="1348" customFormat="1" ht="18" customHeight="1">
      <c r="A7" s="3572" t="s">
        <v>2266</v>
      </c>
      <c r="B7" s="3572"/>
      <c r="C7" s="3572"/>
      <c r="D7" s="3572"/>
      <c r="E7" s="3572"/>
      <c r="F7" s="3573"/>
      <c r="G7" s="1409">
        <v>365</v>
      </c>
      <c r="H7" s="1409">
        <v>350</v>
      </c>
      <c r="I7" s="1409">
        <v>359</v>
      </c>
      <c r="J7" s="1416">
        <v>360</v>
      </c>
      <c r="K7" s="1416">
        <v>365</v>
      </c>
    </row>
    <row r="8" spans="1:11" s="1348" customFormat="1" ht="18" customHeight="1">
      <c r="A8" s="3574" t="s">
        <v>2265</v>
      </c>
      <c r="B8" s="3574"/>
      <c r="C8" s="3574"/>
      <c r="D8" s="3574"/>
      <c r="E8" s="3574"/>
      <c r="F8" s="3575"/>
      <c r="G8" s="1415">
        <v>3.38</v>
      </c>
      <c r="H8" s="1415">
        <v>3.33</v>
      </c>
      <c r="I8" s="1415">
        <v>3.27</v>
      </c>
      <c r="J8" s="1414">
        <v>3.3</v>
      </c>
      <c r="K8" s="1414">
        <v>3.3</v>
      </c>
    </row>
    <row r="9" spans="1:11" s="1348" customFormat="1" ht="18" customHeight="1">
      <c r="A9" s="3574" t="s">
        <v>2264</v>
      </c>
      <c r="B9" s="3574"/>
      <c r="C9" s="3574"/>
      <c r="D9" s="3574"/>
      <c r="E9" s="3574"/>
      <c r="F9" s="3575"/>
      <c r="G9" s="1413">
        <v>1.68</v>
      </c>
      <c r="H9" s="1413">
        <v>1.67</v>
      </c>
      <c r="I9" s="1413">
        <v>1.71</v>
      </c>
      <c r="J9" s="1412">
        <v>1.7000000000000002</v>
      </c>
      <c r="K9" s="1412">
        <v>1.71</v>
      </c>
    </row>
    <row r="10" spans="1:11" s="1348" customFormat="1" ht="18" customHeight="1">
      <c r="A10" s="3577" t="s">
        <v>2263</v>
      </c>
      <c r="B10" s="3577"/>
      <c r="C10" s="3577"/>
      <c r="D10" s="3577"/>
      <c r="E10" s="3577"/>
      <c r="F10" s="3578"/>
      <c r="G10" s="1411">
        <v>48.3</v>
      </c>
      <c r="H10" s="1411">
        <v>49.6</v>
      </c>
      <c r="I10" s="1411">
        <v>49.8</v>
      </c>
      <c r="J10" s="1410">
        <v>50.5</v>
      </c>
      <c r="K10" s="1410">
        <v>49.4</v>
      </c>
    </row>
    <row r="11" spans="1:11" s="1348" customFormat="1" ht="18" customHeight="1">
      <c r="A11" s="1405"/>
      <c r="B11" s="1405"/>
      <c r="C11" s="1405"/>
      <c r="D11" s="1405"/>
      <c r="E11" s="1405"/>
      <c r="F11" s="1404"/>
      <c r="G11" s="1409"/>
      <c r="H11" s="1409"/>
      <c r="I11" s="1409"/>
      <c r="J11" s="1408"/>
      <c r="K11" s="407"/>
    </row>
    <row r="12" spans="1:11" s="1373" customFormat="1" ht="18" customHeight="1">
      <c r="A12" s="3278" t="s">
        <v>2262</v>
      </c>
      <c r="B12" s="3278"/>
      <c r="C12" s="3278"/>
      <c r="D12" s="3278"/>
      <c r="E12" s="3278"/>
      <c r="F12" s="3579"/>
      <c r="G12" s="1406">
        <v>1146362</v>
      </c>
      <c r="H12" s="1406">
        <v>1126649</v>
      </c>
      <c r="I12" s="1406">
        <v>1179992</v>
      </c>
      <c r="J12" s="1294">
        <v>1301276</v>
      </c>
      <c r="K12" s="1378">
        <v>1412099</v>
      </c>
    </row>
    <row r="13" spans="1:11" s="1348" customFormat="1" ht="18" customHeight="1">
      <c r="A13" s="1405"/>
      <c r="B13" s="3574" t="s">
        <v>2261</v>
      </c>
      <c r="C13" s="3574"/>
      <c r="D13" s="3574"/>
      <c r="E13" s="3574"/>
      <c r="F13" s="3575"/>
      <c r="G13" s="1403">
        <v>605530</v>
      </c>
      <c r="H13" s="1403">
        <v>580063</v>
      </c>
      <c r="I13" s="1403">
        <v>632404</v>
      </c>
      <c r="J13" s="403">
        <v>673468</v>
      </c>
      <c r="K13" s="1402">
        <v>701538</v>
      </c>
    </row>
    <row r="14" spans="1:11" s="1348" customFormat="1" ht="18" customHeight="1">
      <c r="A14" s="1405"/>
      <c r="B14" s="1405"/>
      <c r="C14" s="3574" t="s">
        <v>2260</v>
      </c>
      <c r="D14" s="3574"/>
      <c r="E14" s="3574"/>
      <c r="F14" s="3575"/>
      <c r="G14" s="1403">
        <v>599434</v>
      </c>
      <c r="H14" s="1403">
        <v>573254</v>
      </c>
      <c r="I14" s="1403">
        <v>626646</v>
      </c>
      <c r="J14" s="403">
        <v>662685</v>
      </c>
      <c r="K14" s="1402">
        <v>675758</v>
      </c>
    </row>
    <row r="15" spans="1:11" s="1348" customFormat="1" ht="18" customHeight="1">
      <c r="A15" s="1405"/>
      <c r="B15" s="1405"/>
      <c r="C15" s="1405"/>
      <c r="D15" s="3574" t="s">
        <v>2259</v>
      </c>
      <c r="E15" s="3574"/>
      <c r="F15" s="3575"/>
      <c r="G15" s="1403">
        <v>572681</v>
      </c>
      <c r="H15" s="1403">
        <v>546946</v>
      </c>
      <c r="I15" s="1403">
        <v>592054</v>
      </c>
      <c r="J15" s="403">
        <v>624865</v>
      </c>
      <c r="K15" s="1402">
        <v>639589</v>
      </c>
    </row>
    <row r="16" spans="1:11" s="1348" customFormat="1" ht="18" customHeight="1">
      <c r="A16" s="1405"/>
      <c r="B16" s="1405"/>
      <c r="C16" s="1405"/>
      <c r="D16" s="1405"/>
      <c r="E16" s="3574" t="s">
        <v>2258</v>
      </c>
      <c r="F16" s="3575"/>
      <c r="G16" s="1403">
        <v>493003</v>
      </c>
      <c r="H16" s="1403">
        <v>479004</v>
      </c>
      <c r="I16" s="1403">
        <v>503688</v>
      </c>
      <c r="J16" s="403">
        <v>523034</v>
      </c>
      <c r="K16" s="1402">
        <v>523450</v>
      </c>
    </row>
    <row r="17" spans="1:11" s="1348" customFormat="1" ht="18" customHeight="1">
      <c r="A17" s="1405"/>
      <c r="B17" s="1405"/>
      <c r="C17" s="1405"/>
      <c r="D17" s="1405"/>
      <c r="E17" s="3574" t="s">
        <v>2257</v>
      </c>
      <c r="F17" s="3575"/>
      <c r="G17" s="1403">
        <v>71517</v>
      </c>
      <c r="H17" s="1403">
        <v>62406</v>
      </c>
      <c r="I17" s="1403">
        <v>77226</v>
      </c>
      <c r="J17" s="403">
        <v>88364</v>
      </c>
      <c r="K17" s="1402">
        <v>101297</v>
      </c>
    </row>
    <row r="18" spans="1:11" s="1348" customFormat="1" ht="18" customHeight="1">
      <c r="A18" s="1405"/>
      <c r="B18" s="1405"/>
      <c r="C18" s="1405"/>
      <c r="D18" s="1405"/>
      <c r="E18" s="3574" t="s">
        <v>2256</v>
      </c>
      <c r="F18" s="3575"/>
      <c r="G18" s="1403">
        <v>8162</v>
      </c>
      <c r="H18" s="1403">
        <v>5536</v>
      </c>
      <c r="I18" s="1403">
        <v>11141</v>
      </c>
      <c r="J18" s="403">
        <v>13466</v>
      </c>
      <c r="K18" s="1402">
        <v>14843</v>
      </c>
    </row>
    <row r="19" spans="1:11" s="1348" customFormat="1" ht="18" customHeight="1">
      <c r="A19" s="1405"/>
      <c r="B19" s="1405"/>
      <c r="C19" s="1405"/>
      <c r="D19" s="3574" t="s">
        <v>2255</v>
      </c>
      <c r="E19" s="3574"/>
      <c r="F19" s="3575"/>
      <c r="G19" s="1403">
        <v>5040</v>
      </c>
      <c r="H19" s="1403">
        <v>3879</v>
      </c>
      <c r="I19" s="1403">
        <v>7671</v>
      </c>
      <c r="J19" s="403">
        <v>7518</v>
      </c>
      <c r="K19" s="1402">
        <v>6722</v>
      </c>
    </row>
    <row r="20" spans="1:11" s="1348" customFormat="1" ht="18" customHeight="1">
      <c r="A20" s="1405"/>
      <c r="B20" s="1405"/>
      <c r="C20" s="1405"/>
      <c r="D20" s="1405"/>
      <c r="E20" s="3574" t="s">
        <v>2254</v>
      </c>
      <c r="F20" s="3575"/>
      <c r="G20" s="1403">
        <v>3063</v>
      </c>
      <c r="H20" s="1403">
        <v>1969</v>
      </c>
      <c r="I20" s="1403">
        <v>4151</v>
      </c>
      <c r="J20" s="403">
        <v>3398</v>
      </c>
      <c r="K20" s="1402">
        <v>3346</v>
      </c>
    </row>
    <row r="21" spans="1:11" s="1348" customFormat="1" ht="18" customHeight="1">
      <c r="A21" s="1405"/>
      <c r="B21" s="1405"/>
      <c r="C21" s="1405"/>
      <c r="D21" s="1405"/>
      <c r="E21" s="3574" t="s">
        <v>2253</v>
      </c>
      <c r="F21" s="3575"/>
      <c r="G21" s="1403">
        <v>1502</v>
      </c>
      <c r="H21" s="1403">
        <v>1307</v>
      </c>
      <c r="I21" s="1403">
        <v>2646</v>
      </c>
      <c r="J21" s="403">
        <v>2593</v>
      </c>
      <c r="K21" s="1402">
        <v>1910</v>
      </c>
    </row>
    <row r="22" spans="1:11" s="1348" customFormat="1" ht="18" customHeight="1">
      <c r="A22" s="1405"/>
      <c r="B22" s="1405"/>
      <c r="C22" s="1405"/>
      <c r="D22" s="1405"/>
      <c r="E22" s="3574" t="s">
        <v>2252</v>
      </c>
      <c r="F22" s="3575"/>
      <c r="G22" s="1403">
        <v>474</v>
      </c>
      <c r="H22" s="1403">
        <v>604</v>
      </c>
      <c r="I22" s="1403">
        <v>874</v>
      </c>
      <c r="J22" s="403">
        <v>1527</v>
      </c>
      <c r="K22" s="1402">
        <v>1467</v>
      </c>
    </row>
    <row r="23" spans="1:11" s="1348" customFormat="1" ht="18" customHeight="1">
      <c r="A23" s="1405"/>
      <c r="B23" s="1405"/>
      <c r="C23" s="1405"/>
      <c r="D23" s="3574" t="s">
        <v>2251</v>
      </c>
      <c r="E23" s="3574"/>
      <c r="F23" s="3575"/>
      <c r="G23" s="1403">
        <v>21713</v>
      </c>
      <c r="H23" s="1403">
        <v>22429</v>
      </c>
      <c r="I23" s="1403">
        <v>26921</v>
      </c>
      <c r="J23" s="403">
        <v>30302</v>
      </c>
      <c r="K23" s="1402">
        <v>29447</v>
      </c>
    </row>
    <row r="24" spans="1:11" s="1348" customFormat="1" ht="18" customHeight="1">
      <c r="A24" s="1405"/>
      <c r="B24" s="1405"/>
      <c r="C24" s="1405"/>
      <c r="D24" s="1405"/>
      <c r="E24" s="3574" t="s">
        <v>832</v>
      </c>
      <c r="F24" s="3575"/>
      <c r="G24" s="1403">
        <v>1625</v>
      </c>
      <c r="H24" s="1403">
        <v>1211</v>
      </c>
      <c r="I24" s="1403">
        <v>649</v>
      </c>
      <c r="J24" s="403">
        <v>1543</v>
      </c>
      <c r="K24" s="1402">
        <v>1363</v>
      </c>
    </row>
    <row r="25" spans="1:11" s="1348" customFormat="1" ht="18" customHeight="1">
      <c r="A25" s="1405"/>
      <c r="B25" s="1405"/>
      <c r="C25" s="1405"/>
      <c r="D25" s="1405"/>
      <c r="E25" s="3574" t="s">
        <v>2250</v>
      </c>
      <c r="F25" s="3575"/>
      <c r="G25" s="1403">
        <v>19669</v>
      </c>
      <c r="H25" s="1403">
        <v>20585</v>
      </c>
      <c r="I25" s="1403">
        <v>25955</v>
      </c>
      <c r="J25" s="403">
        <v>28658</v>
      </c>
      <c r="K25" s="1402">
        <v>26967</v>
      </c>
    </row>
    <row r="26" spans="1:11" s="1348" customFormat="1" ht="18" customHeight="1">
      <c r="A26" s="1405"/>
      <c r="B26" s="1405"/>
      <c r="C26" s="1405"/>
      <c r="D26" s="1405"/>
      <c r="E26" s="3574" t="s">
        <v>2249</v>
      </c>
      <c r="F26" s="3575"/>
      <c r="G26" s="1403">
        <v>420</v>
      </c>
      <c r="H26" s="1403">
        <v>633</v>
      </c>
      <c r="I26" s="1403">
        <v>316</v>
      </c>
      <c r="J26" s="403">
        <v>102</v>
      </c>
      <c r="K26" s="1402">
        <v>1117</v>
      </c>
    </row>
    <row r="27" spans="1:11" s="1348" customFormat="1" ht="18" customHeight="1">
      <c r="A27" s="1405"/>
      <c r="B27" s="1405"/>
      <c r="C27" s="1405"/>
      <c r="D27" s="3574" t="s">
        <v>2248</v>
      </c>
      <c r="E27" s="3574"/>
      <c r="F27" s="3575"/>
      <c r="G27" s="1403">
        <v>6096</v>
      </c>
      <c r="H27" s="1403">
        <v>6810</v>
      </c>
      <c r="I27" s="1403">
        <v>5757</v>
      </c>
      <c r="J27" s="403">
        <v>10783</v>
      </c>
      <c r="K27" s="1402">
        <v>25780</v>
      </c>
    </row>
    <row r="28" spans="1:11" s="1348" customFormat="1" ht="18" customHeight="1">
      <c r="A28" s="1405"/>
      <c r="B28" s="1405"/>
      <c r="C28" s="1405"/>
      <c r="D28" s="1405"/>
      <c r="E28" s="3574" t="s">
        <v>2247</v>
      </c>
      <c r="F28" s="3575"/>
      <c r="G28" s="1403">
        <v>1948</v>
      </c>
      <c r="H28" s="1403">
        <v>2804</v>
      </c>
      <c r="I28" s="1403">
        <v>1929</v>
      </c>
      <c r="J28" s="403">
        <v>2483</v>
      </c>
      <c r="K28" s="1402">
        <v>1726</v>
      </c>
    </row>
    <row r="29" spans="1:11" s="1348" customFormat="1" ht="18" customHeight="1">
      <c r="A29" s="1405"/>
      <c r="B29" s="1405"/>
      <c r="C29" s="1405"/>
      <c r="D29" s="1405"/>
      <c r="E29" s="3574" t="s">
        <v>202</v>
      </c>
      <c r="F29" s="3575"/>
      <c r="G29" s="1403">
        <v>4148</v>
      </c>
      <c r="H29" s="1403">
        <v>4005</v>
      </c>
      <c r="I29" s="1403">
        <v>3829</v>
      </c>
      <c r="J29" s="403">
        <v>8300</v>
      </c>
      <c r="K29" s="1402">
        <v>24054</v>
      </c>
    </row>
    <row r="30" spans="1:11" s="1348" customFormat="1" ht="18" customHeight="1">
      <c r="A30" s="1405"/>
      <c r="B30" s="1405"/>
      <c r="C30" s="3574" t="s">
        <v>2246</v>
      </c>
      <c r="D30" s="3574"/>
      <c r="E30" s="3574"/>
      <c r="F30" s="3575"/>
      <c r="G30" s="1403">
        <v>440672</v>
      </c>
      <c r="H30" s="1403">
        <v>463963</v>
      </c>
      <c r="I30" s="1403">
        <v>467357</v>
      </c>
      <c r="J30" s="403">
        <v>512442</v>
      </c>
      <c r="K30" s="1402">
        <v>555528</v>
      </c>
    </row>
    <row r="31" spans="1:11" s="1348" customFormat="1" ht="18" customHeight="1">
      <c r="A31" s="1405"/>
      <c r="B31" s="1405"/>
      <c r="C31" s="1405"/>
      <c r="D31" s="3574" t="s">
        <v>2245</v>
      </c>
      <c r="E31" s="3574"/>
      <c r="F31" s="3575"/>
      <c r="G31" s="1403">
        <v>364557</v>
      </c>
      <c r="H31" s="1403">
        <v>373478</v>
      </c>
      <c r="I31" s="1403">
        <v>377038</v>
      </c>
      <c r="J31" s="403">
        <v>386430</v>
      </c>
      <c r="K31" s="1402">
        <v>410576</v>
      </c>
    </row>
    <row r="32" spans="1:11" s="1348" customFormat="1" ht="18" customHeight="1">
      <c r="A32" s="1405"/>
      <c r="B32" s="1405"/>
      <c r="C32" s="1405"/>
      <c r="D32" s="3574" t="s">
        <v>2244</v>
      </c>
      <c r="E32" s="3574"/>
      <c r="F32" s="3575"/>
      <c r="G32" s="1403">
        <v>4150</v>
      </c>
      <c r="H32" s="1403">
        <v>4772</v>
      </c>
      <c r="I32" s="1403">
        <v>3695</v>
      </c>
      <c r="J32" s="407">
        <v>8852</v>
      </c>
      <c r="K32" s="1402">
        <v>5429</v>
      </c>
    </row>
    <row r="33" spans="1:11" s="1348" customFormat="1" ht="18" customHeight="1">
      <c r="A33" s="1405"/>
      <c r="B33" s="1405"/>
      <c r="C33" s="1405"/>
      <c r="D33" s="3574" t="s">
        <v>2243</v>
      </c>
      <c r="E33" s="3574"/>
      <c r="F33" s="3575"/>
      <c r="G33" s="1403" t="s">
        <v>432</v>
      </c>
      <c r="H33" s="1403">
        <v>40</v>
      </c>
      <c r="I33" s="1403">
        <v>153</v>
      </c>
      <c r="J33" s="407">
        <v>1468</v>
      </c>
      <c r="K33" s="1402">
        <v>247</v>
      </c>
    </row>
    <row r="34" spans="1:11" s="1348" customFormat="1" ht="18" customHeight="1">
      <c r="A34" s="1405"/>
      <c r="B34" s="1405"/>
      <c r="C34" s="1405"/>
      <c r="D34" s="3574" t="s">
        <v>2242</v>
      </c>
      <c r="E34" s="3574"/>
      <c r="F34" s="3575"/>
      <c r="G34" s="1403" t="s">
        <v>432</v>
      </c>
      <c r="H34" s="1403">
        <v>6135</v>
      </c>
      <c r="I34" s="1403" t="s">
        <v>432</v>
      </c>
      <c r="J34" s="407" t="s">
        <v>432</v>
      </c>
      <c r="K34" s="1402">
        <v>7839</v>
      </c>
    </row>
    <row r="35" spans="1:11" s="1348" customFormat="1" ht="18" customHeight="1">
      <c r="A35" s="1405"/>
      <c r="B35" s="1405"/>
      <c r="C35" s="1405"/>
      <c r="D35" s="3574" t="s">
        <v>2241</v>
      </c>
      <c r="E35" s="3574"/>
      <c r="F35" s="3575"/>
      <c r="G35" s="1403">
        <v>133</v>
      </c>
      <c r="H35" s="1403">
        <v>101</v>
      </c>
      <c r="I35" s="1403">
        <v>301</v>
      </c>
      <c r="J35" s="407">
        <v>144</v>
      </c>
      <c r="K35" s="1402">
        <v>821</v>
      </c>
    </row>
    <row r="36" spans="1:11" s="1348" customFormat="1" ht="18" customHeight="1">
      <c r="A36" s="1405"/>
      <c r="B36" s="1405"/>
      <c r="C36" s="1405"/>
      <c r="D36" s="3574" t="s">
        <v>2240</v>
      </c>
      <c r="E36" s="3574"/>
      <c r="F36" s="3575"/>
      <c r="G36" s="1403">
        <v>71564</v>
      </c>
      <c r="H36" s="1403">
        <v>79173</v>
      </c>
      <c r="I36" s="1403">
        <v>85786</v>
      </c>
      <c r="J36" s="407">
        <v>114716</v>
      </c>
      <c r="K36" s="1402">
        <v>123030</v>
      </c>
    </row>
    <row r="37" spans="1:11" s="1348" customFormat="1" ht="18" customHeight="1">
      <c r="A37" s="1405"/>
      <c r="B37" s="1405"/>
      <c r="C37" s="1405"/>
      <c r="D37" s="3574" t="s">
        <v>2239</v>
      </c>
      <c r="E37" s="3574"/>
      <c r="F37" s="3575"/>
      <c r="G37" s="1403" t="s">
        <v>432</v>
      </c>
      <c r="H37" s="1403" t="s">
        <v>432</v>
      </c>
      <c r="I37" s="1403" t="s">
        <v>432</v>
      </c>
      <c r="J37" s="407">
        <v>384</v>
      </c>
      <c r="K37" s="1402">
        <v>6686</v>
      </c>
    </row>
    <row r="38" spans="1:11" s="1348" customFormat="1" ht="18" customHeight="1">
      <c r="A38" s="1405"/>
      <c r="B38" s="1405"/>
      <c r="C38" s="1405"/>
      <c r="D38" s="3574" t="s">
        <v>202</v>
      </c>
      <c r="E38" s="3574"/>
      <c r="F38" s="3575"/>
      <c r="G38" s="1403">
        <v>268</v>
      </c>
      <c r="H38" s="1403">
        <v>263</v>
      </c>
      <c r="I38" s="1403">
        <v>383</v>
      </c>
      <c r="J38" s="407">
        <v>448</v>
      </c>
      <c r="K38" s="1402">
        <v>901</v>
      </c>
    </row>
    <row r="39" spans="1:11" s="1348" customFormat="1" ht="18" customHeight="1">
      <c r="A39" s="1405"/>
      <c r="B39" s="1405"/>
      <c r="C39" s="3574" t="s">
        <v>830</v>
      </c>
      <c r="D39" s="3574"/>
      <c r="E39" s="3574"/>
      <c r="F39" s="3575"/>
      <c r="G39" s="1403">
        <v>100160</v>
      </c>
      <c r="H39" s="1403">
        <v>82623</v>
      </c>
      <c r="I39" s="1403">
        <v>80231</v>
      </c>
      <c r="J39" s="403">
        <v>115365</v>
      </c>
      <c r="K39" s="1407">
        <v>155032</v>
      </c>
    </row>
    <row r="40" spans="1:11" s="1373" customFormat="1" ht="18" customHeight="1">
      <c r="A40" s="3278" t="s">
        <v>2238</v>
      </c>
      <c r="B40" s="3278"/>
      <c r="C40" s="3278"/>
      <c r="D40" s="3278"/>
      <c r="E40" s="3278"/>
      <c r="F40" s="3579"/>
      <c r="G40" s="1406">
        <v>1146362</v>
      </c>
      <c r="H40" s="1406">
        <v>1126649</v>
      </c>
      <c r="I40" s="1406">
        <v>1179992</v>
      </c>
      <c r="J40" s="1294">
        <v>1301276</v>
      </c>
      <c r="K40" s="1378">
        <v>1412099</v>
      </c>
    </row>
    <row r="41" spans="1:11" s="1348" customFormat="1" ht="18" customHeight="1">
      <c r="A41" s="1405"/>
      <c r="B41" s="3574" t="s">
        <v>2237</v>
      </c>
      <c r="C41" s="3574"/>
      <c r="D41" s="3574"/>
      <c r="E41" s="3574"/>
      <c r="F41" s="3575"/>
      <c r="G41" s="1403">
        <v>480773</v>
      </c>
      <c r="H41" s="1403">
        <v>482914</v>
      </c>
      <c r="I41" s="1403">
        <v>483473</v>
      </c>
      <c r="J41" s="403">
        <v>501987</v>
      </c>
      <c r="K41" s="1402">
        <v>505201</v>
      </c>
    </row>
    <row r="42" spans="1:11" s="1348" customFormat="1" ht="18" customHeight="1">
      <c r="A42" s="1405"/>
      <c r="B42" s="1405"/>
      <c r="C42" s="3574" t="s">
        <v>2194</v>
      </c>
      <c r="D42" s="3574"/>
      <c r="E42" s="3574"/>
      <c r="F42" s="3575"/>
      <c r="G42" s="1403">
        <v>359130</v>
      </c>
      <c r="H42" s="1403">
        <v>370605</v>
      </c>
      <c r="I42" s="1403">
        <v>354487</v>
      </c>
      <c r="J42" s="403">
        <v>368036</v>
      </c>
      <c r="K42" s="1402">
        <v>365283</v>
      </c>
    </row>
    <row r="43" spans="1:11" s="1348" customFormat="1" ht="18" customHeight="1">
      <c r="A43" s="1405"/>
      <c r="B43" s="1405"/>
      <c r="C43" s="1405"/>
      <c r="D43" s="3574" t="s">
        <v>2236</v>
      </c>
      <c r="E43" s="3574"/>
      <c r="F43" s="3575"/>
      <c r="G43" s="1403">
        <v>356829</v>
      </c>
      <c r="H43" s="1403">
        <v>364470</v>
      </c>
      <c r="I43" s="1403">
        <v>353941</v>
      </c>
      <c r="J43" s="403">
        <v>360606</v>
      </c>
      <c r="K43" s="1402">
        <v>343451</v>
      </c>
    </row>
    <row r="44" spans="1:11" s="1348" customFormat="1" ht="18" customHeight="1">
      <c r="A44" s="1405"/>
      <c r="B44" s="1405"/>
      <c r="C44" s="1405"/>
      <c r="D44" s="1405"/>
      <c r="E44" s="3574" t="s">
        <v>2235</v>
      </c>
      <c r="F44" s="3575"/>
      <c r="G44" s="1403">
        <v>88441</v>
      </c>
      <c r="H44" s="1403">
        <v>88082</v>
      </c>
      <c r="I44" s="1403">
        <v>88365</v>
      </c>
      <c r="J44" s="403">
        <v>90551</v>
      </c>
      <c r="K44" s="1402">
        <v>93467</v>
      </c>
    </row>
    <row r="45" spans="1:11" s="1348" customFormat="1" ht="18" customHeight="1">
      <c r="A45" s="1405"/>
      <c r="B45" s="1405"/>
      <c r="C45" s="1405"/>
      <c r="D45" s="1405"/>
      <c r="E45" s="1405"/>
      <c r="F45" s="1404" t="s">
        <v>2234</v>
      </c>
      <c r="G45" s="1403">
        <v>6661</v>
      </c>
      <c r="H45" s="1403">
        <v>6765</v>
      </c>
      <c r="I45" s="1403">
        <v>6836</v>
      </c>
      <c r="J45" s="403">
        <v>6925</v>
      </c>
      <c r="K45" s="1402">
        <v>7385</v>
      </c>
    </row>
    <row r="46" spans="1:11" s="1348" customFormat="1" ht="18" customHeight="1">
      <c r="A46" s="1405"/>
      <c r="B46" s="1405"/>
      <c r="C46" s="1405"/>
      <c r="D46" s="1405"/>
      <c r="E46" s="1405"/>
      <c r="F46" s="1404" t="s">
        <v>2233</v>
      </c>
      <c r="G46" s="1403">
        <v>5605</v>
      </c>
      <c r="H46" s="1403">
        <v>5297</v>
      </c>
      <c r="I46" s="1403">
        <v>5127</v>
      </c>
      <c r="J46" s="403">
        <v>5193</v>
      </c>
      <c r="K46" s="1402">
        <v>5954</v>
      </c>
    </row>
    <row r="47" spans="1:11" s="1348" customFormat="1" ht="18" customHeight="1">
      <c r="A47" s="1405"/>
      <c r="B47" s="1405"/>
      <c r="C47" s="1405"/>
      <c r="D47" s="1405"/>
      <c r="E47" s="1405"/>
      <c r="F47" s="1404" t="s">
        <v>2232</v>
      </c>
      <c r="G47" s="1403">
        <v>7929</v>
      </c>
      <c r="H47" s="1403">
        <v>8083</v>
      </c>
      <c r="I47" s="1403">
        <v>7988</v>
      </c>
      <c r="J47" s="403">
        <v>7951</v>
      </c>
      <c r="K47" s="1402">
        <v>9625</v>
      </c>
    </row>
    <row r="48" spans="1:11" s="1348" customFormat="1" ht="18" customHeight="1">
      <c r="A48" s="1405"/>
      <c r="B48" s="1405"/>
      <c r="C48" s="1405"/>
      <c r="D48" s="1405"/>
      <c r="E48" s="1405"/>
      <c r="F48" s="1404" t="s">
        <v>2231</v>
      </c>
      <c r="G48" s="1403">
        <v>4428</v>
      </c>
      <c r="H48" s="1403">
        <v>4145</v>
      </c>
      <c r="I48" s="1403">
        <v>4071</v>
      </c>
      <c r="J48" s="403">
        <v>4109</v>
      </c>
      <c r="K48" s="1402">
        <v>4750</v>
      </c>
    </row>
    <row r="49" spans="1:11" s="1348" customFormat="1" ht="18" customHeight="1">
      <c r="A49" s="1405"/>
      <c r="B49" s="1405"/>
      <c r="C49" s="1405"/>
      <c r="D49" s="1405"/>
      <c r="E49" s="1405"/>
      <c r="F49" s="1404" t="s">
        <v>2230</v>
      </c>
      <c r="G49" s="1403">
        <v>9424</v>
      </c>
      <c r="H49" s="1403">
        <v>9155</v>
      </c>
      <c r="I49" s="1403">
        <v>9265</v>
      </c>
      <c r="J49" s="403">
        <v>8941</v>
      </c>
      <c r="K49" s="1402">
        <v>10478</v>
      </c>
    </row>
    <row r="50" spans="1:11" s="1348" customFormat="1" ht="18" customHeight="1">
      <c r="A50" s="1405"/>
      <c r="B50" s="1405"/>
      <c r="C50" s="1405"/>
      <c r="D50" s="1405"/>
      <c r="E50" s="1405"/>
      <c r="F50" s="1404" t="s">
        <v>2229</v>
      </c>
      <c r="G50" s="1403">
        <v>2955</v>
      </c>
      <c r="H50" s="1403">
        <v>2714</v>
      </c>
      <c r="I50" s="1403">
        <v>2740</v>
      </c>
      <c r="J50" s="403">
        <v>2839</v>
      </c>
      <c r="K50" s="1402">
        <v>3012</v>
      </c>
    </row>
    <row r="51" spans="1:11" s="1348" customFormat="1" ht="18" customHeight="1">
      <c r="A51" s="1405"/>
      <c r="B51" s="1405"/>
      <c r="C51" s="1405"/>
      <c r="D51" s="1405"/>
      <c r="E51" s="1405"/>
      <c r="F51" s="1404" t="s">
        <v>2228</v>
      </c>
      <c r="G51" s="1403">
        <v>3563</v>
      </c>
      <c r="H51" s="1403">
        <v>3633</v>
      </c>
      <c r="I51" s="1403">
        <v>3606</v>
      </c>
      <c r="J51" s="403">
        <v>3575</v>
      </c>
      <c r="K51" s="1402">
        <v>4410</v>
      </c>
    </row>
    <row r="52" spans="1:11" s="1348" customFormat="1" ht="18" customHeight="1">
      <c r="A52" s="1405"/>
      <c r="B52" s="1405"/>
      <c r="C52" s="1405"/>
      <c r="D52" s="1405"/>
      <c r="E52" s="1405"/>
      <c r="F52" s="1404" t="s">
        <v>2227</v>
      </c>
      <c r="G52" s="1403">
        <v>6519</v>
      </c>
      <c r="H52" s="1403">
        <v>6575</v>
      </c>
      <c r="I52" s="1403">
        <v>6805</v>
      </c>
      <c r="J52" s="403">
        <v>7073</v>
      </c>
      <c r="K52" s="1402">
        <v>7524</v>
      </c>
    </row>
    <row r="53" spans="1:11" s="1348" customFormat="1" ht="18" customHeight="1">
      <c r="A53" s="1405"/>
      <c r="B53" s="1405"/>
      <c r="C53" s="1405"/>
      <c r="D53" s="1405"/>
      <c r="E53" s="1405"/>
      <c r="F53" s="1404" t="s">
        <v>2226</v>
      </c>
      <c r="G53" s="1403">
        <v>11059</v>
      </c>
      <c r="H53" s="1403">
        <v>11339</v>
      </c>
      <c r="I53" s="1403">
        <v>11571</v>
      </c>
      <c r="J53" s="403">
        <v>11918</v>
      </c>
      <c r="K53" s="1402">
        <v>12695</v>
      </c>
    </row>
    <row r="54" spans="1:11" s="1348" customFormat="1" ht="18" customHeight="1">
      <c r="A54" s="1405"/>
      <c r="B54" s="1405"/>
      <c r="C54" s="1405"/>
      <c r="D54" s="1405"/>
      <c r="E54" s="1405"/>
      <c r="F54" s="1404" t="s">
        <v>2225</v>
      </c>
      <c r="G54" s="1403">
        <v>5124</v>
      </c>
      <c r="H54" s="1403">
        <v>4982</v>
      </c>
      <c r="I54" s="1403">
        <v>5241</v>
      </c>
      <c r="J54" s="403">
        <v>5309</v>
      </c>
      <c r="K54" s="1402">
        <v>5670</v>
      </c>
    </row>
    <row r="55" spans="1:11" s="1348" customFormat="1" ht="18" customHeight="1">
      <c r="A55" s="1405"/>
      <c r="B55" s="1405"/>
      <c r="C55" s="1405"/>
      <c r="D55" s="1405"/>
      <c r="E55" s="1405"/>
      <c r="F55" s="1404" t="s">
        <v>2224</v>
      </c>
      <c r="G55" s="1403">
        <v>3198</v>
      </c>
      <c r="H55" s="1403">
        <v>3570</v>
      </c>
      <c r="I55" s="1403">
        <v>3085</v>
      </c>
      <c r="J55" s="403">
        <v>3618</v>
      </c>
      <c r="K55" s="1402">
        <v>4470</v>
      </c>
    </row>
    <row r="56" spans="1:11" s="1348" customFormat="1" ht="18" customHeight="1">
      <c r="A56" s="1405"/>
      <c r="B56" s="1405"/>
      <c r="C56" s="1405"/>
      <c r="D56" s="1405"/>
      <c r="E56" s="1405"/>
      <c r="F56" s="1404" t="s">
        <v>2223</v>
      </c>
      <c r="G56" s="1403">
        <v>21977</v>
      </c>
      <c r="H56" s="1403">
        <v>21825</v>
      </c>
      <c r="I56" s="1403">
        <v>22031</v>
      </c>
      <c r="J56" s="403">
        <v>23100</v>
      </c>
      <c r="K56" s="1402">
        <v>17495</v>
      </c>
    </row>
    <row r="57" spans="1:11" s="1348" customFormat="1" ht="18" customHeight="1">
      <c r="A57" s="1405"/>
      <c r="B57" s="1405"/>
      <c r="C57" s="1405"/>
      <c r="D57" s="1405"/>
      <c r="E57" s="3574" t="s">
        <v>2222</v>
      </c>
      <c r="F57" s="3575"/>
      <c r="G57" s="1403">
        <v>26752</v>
      </c>
      <c r="H57" s="1403">
        <v>27837</v>
      </c>
      <c r="I57" s="1403">
        <v>26641</v>
      </c>
      <c r="J57" s="403">
        <v>26402</v>
      </c>
      <c r="K57" s="1402">
        <v>29225</v>
      </c>
    </row>
    <row r="58" spans="1:11" s="1348" customFormat="1" ht="18" customHeight="1">
      <c r="A58" s="1405"/>
      <c r="B58" s="1405"/>
      <c r="C58" s="1405"/>
      <c r="D58" s="1405"/>
      <c r="E58" s="1405"/>
      <c r="F58" s="1404" t="s">
        <v>2221</v>
      </c>
      <c r="G58" s="1403">
        <v>21147</v>
      </c>
      <c r="H58" s="1403">
        <v>19421</v>
      </c>
      <c r="I58" s="1403">
        <v>20097</v>
      </c>
      <c r="J58" s="403">
        <v>18308</v>
      </c>
      <c r="K58" s="1402">
        <v>22131</v>
      </c>
    </row>
    <row r="59" spans="1:11" s="1348" customFormat="1" ht="18" customHeight="1">
      <c r="A59" s="1405"/>
      <c r="B59" s="1405"/>
      <c r="C59" s="1405"/>
      <c r="D59" s="1405"/>
      <c r="E59" s="1405"/>
      <c r="F59" s="1404" t="s">
        <v>2220</v>
      </c>
      <c r="G59" s="1403">
        <v>5606</v>
      </c>
      <c r="H59" s="1403">
        <v>8416</v>
      </c>
      <c r="I59" s="1403">
        <v>6545</v>
      </c>
      <c r="J59" s="403">
        <v>8094</v>
      </c>
      <c r="K59" s="1402">
        <v>7094</v>
      </c>
    </row>
    <row r="60" spans="1:11" s="1348" customFormat="1" ht="18" customHeight="1">
      <c r="A60" s="1405"/>
      <c r="B60" s="1405"/>
      <c r="C60" s="1405"/>
      <c r="D60" s="1405"/>
      <c r="E60" s="3574" t="s">
        <v>2219</v>
      </c>
      <c r="F60" s="3575"/>
      <c r="G60" s="1403">
        <v>19634</v>
      </c>
      <c r="H60" s="1403">
        <v>20449</v>
      </c>
      <c r="I60" s="1403">
        <v>20830</v>
      </c>
      <c r="J60" s="403">
        <v>21172</v>
      </c>
      <c r="K60" s="1402">
        <v>20717</v>
      </c>
    </row>
    <row r="61" spans="1:11" s="1348" customFormat="1" ht="18" customHeight="1">
      <c r="A61" s="1405"/>
      <c r="B61" s="1405"/>
      <c r="C61" s="1405"/>
      <c r="D61" s="1405"/>
      <c r="E61" s="1405"/>
      <c r="F61" s="1404" t="s">
        <v>2218</v>
      </c>
      <c r="G61" s="1403">
        <v>8796</v>
      </c>
      <c r="H61" s="1403">
        <v>9145</v>
      </c>
      <c r="I61" s="1403">
        <v>9631</v>
      </c>
      <c r="J61" s="403">
        <v>9749</v>
      </c>
      <c r="K61" s="1402">
        <v>9458</v>
      </c>
    </row>
    <row r="62" spans="1:11" s="1348" customFormat="1" ht="18" customHeight="1">
      <c r="A62" s="1405"/>
      <c r="B62" s="1405"/>
      <c r="C62" s="1405"/>
      <c r="D62" s="1405"/>
      <c r="E62" s="1405"/>
      <c r="F62" s="1404" t="s">
        <v>2217</v>
      </c>
      <c r="G62" s="1403">
        <v>5560</v>
      </c>
      <c r="H62" s="1403">
        <v>5855</v>
      </c>
      <c r="I62" s="1403">
        <v>5756</v>
      </c>
      <c r="J62" s="403">
        <v>6074</v>
      </c>
      <c r="K62" s="1402">
        <v>5687</v>
      </c>
    </row>
    <row r="63" spans="1:11" s="1348" customFormat="1" ht="18" customHeight="1">
      <c r="A63" s="1405"/>
      <c r="B63" s="1405"/>
      <c r="C63" s="1405"/>
      <c r="D63" s="1405"/>
      <c r="E63" s="1405"/>
      <c r="F63" s="1404" t="s">
        <v>2216</v>
      </c>
      <c r="G63" s="1403">
        <v>165</v>
      </c>
      <c r="H63" s="1403">
        <v>176</v>
      </c>
      <c r="I63" s="1403">
        <v>209</v>
      </c>
      <c r="J63" s="403">
        <v>237</v>
      </c>
      <c r="K63" s="1402">
        <v>177</v>
      </c>
    </row>
    <row r="64" spans="1:11" s="1348" customFormat="1" ht="18" customHeight="1">
      <c r="A64" s="1405"/>
      <c r="B64" s="1405"/>
      <c r="C64" s="1405"/>
      <c r="D64" s="1405"/>
      <c r="E64" s="1405"/>
      <c r="F64" s="1404" t="s">
        <v>2215</v>
      </c>
      <c r="G64" s="1403">
        <v>5114</v>
      </c>
      <c r="H64" s="1403">
        <v>5273</v>
      </c>
      <c r="I64" s="1403">
        <v>5235</v>
      </c>
      <c r="J64" s="403">
        <v>5111</v>
      </c>
      <c r="K64" s="1402">
        <v>5394</v>
      </c>
    </row>
    <row r="65" spans="1:11" s="1348" customFormat="1" ht="18" customHeight="1">
      <c r="A65" s="1405"/>
      <c r="B65" s="1405"/>
      <c r="C65" s="1405"/>
      <c r="D65" s="1405"/>
      <c r="E65" s="3574" t="s">
        <v>2214</v>
      </c>
      <c r="F65" s="3575"/>
      <c r="G65" s="1403">
        <v>12297</v>
      </c>
      <c r="H65" s="1403">
        <v>12250</v>
      </c>
      <c r="I65" s="1403">
        <v>11294</v>
      </c>
      <c r="J65" s="403">
        <v>12628</v>
      </c>
      <c r="K65" s="1402">
        <v>14511</v>
      </c>
    </row>
    <row r="66" spans="1:11" s="1348" customFormat="1" ht="18" customHeight="1">
      <c r="A66" s="1405"/>
      <c r="B66" s="1405"/>
      <c r="C66" s="1405"/>
      <c r="D66" s="1405"/>
      <c r="E66" s="1405"/>
      <c r="F66" s="1404" t="s">
        <v>2213</v>
      </c>
      <c r="G66" s="1403">
        <v>3801</v>
      </c>
      <c r="H66" s="1403">
        <v>4121</v>
      </c>
      <c r="I66" s="1403">
        <v>3221</v>
      </c>
      <c r="J66" s="403">
        <v>3625</v>
      </c>
      <c r="K66" s="1402">
        <v>4921</v>
      </c>
    </row>
    <row r="67" spans="1:11" s="1348" customFormat="1" ht="18" customHeight="1">
      <c r="A67" s="1405"/>
      <c r="B67" s="1405"/>
      <c r="C67" s="1405"/>
      <c r="D67" s="1405"/>
      <c r="E67" s="1405"/>
      <c r="F67" s="1404" t="s">
        <v>2212</v>
      </c>
      <c r="G67" s="1403">
        <v>880</v>
      </c>
      <c r="H67" s="1403">
        <v>657</v>
      </c>
      <c r="I67" s="1403">
        <v>628</v>
      </c>
      <c r="J67" s="403">
        <v>955</v>
      </c>
      <c r="K67" s="1402">
        <v>810</v>
      </c>
    </row>
    <row r="68" spans="1:11" s="1348" customFormat="1" ht="18" customHeight="1">
      <c r="A68" s="1405"/>
      <c r="B68" s="1405"/>
      <c r="C68" s="1405"/>
      <c r="D68" s="1405"/>
      <c r="E68" s="1405"/>
      <c r="F68" s="1404" t="s">
        <v>2211</v>
      </c>
      <c r="G68" s="1403">
        <v>1113</v>
      </c>
      <c r="H68" s="1403">
        <v>827</v>
      </c>
      <c r="I68" s="1403">
        <v>973</v>
      </c>
      <c r="J68" s="403">
        <v>1197</v>
      </c>
      <c r="K68" s="1402">
        <v>1016</v>
      </c>
    </row>
    <row r="69" spans="1:11" s="1348" customFormat="1" ht="18" customHeight="1">
      <c r="A69" s="1405"/>
      <c r="B69" s="1405"/>
      <c r="C69" s="1405"/>
      <c r="D69" s="1405"/>
      <c r="E69" s="1405"/>
      <c r="F69" s="1404" t="s">
        <v>2210</v>
      </c>
      <c r="G69" s="1403">
        <v>2608</v>
      </c>
      <c r="H69" s="1403">
        <v>2738</v>
      </c>
      <c r="I69" s="1403">
        <v>2591</v>
      </c>
      <c r="J69" s="403">
        <v>2872</v>
      </c>
      <c r="K69" s="1402">
        <v>3143</v>
      </c>
    </row>
    <row r="70" spans="1:11" s="1348" customFormat="1" ht="18" customHeight="1">
      <c r="A70" s="1405"/>
      <c r="B70" s="1405"/>
      <c r="C70" s="1405"/>
      <c r="D70" s="1405"/>
      <c r="E70" s="1405"/>
      <c r="F70" s="1404" t="s">
        <v>2209</v>
      </c>
      <c r="G70" s="1403">
        <v>3117</v>
      </c>
      <c r="H70" s="1403">
        <v>3141</v>
      </c>
      <c r="I70" s="1403">
        <v>3033</v>
      </c>
      <c r="J70" s="403">
        <v>3170</v>
      </c>
      <c r="K70" s="1402">
        <v>3923</v>
      </c>
    </row>
    <row r="71" spans="1:11" s="1348" customFormat="1" ht="18" customHeight="1">
      <c r="A71" s="1401"/>
      <c r="B71" s="1401"/>
      <c r="C71" s="1401"/>
      <c r="D71" s="1401"/>
      <c r="E71" s="1401"/>
      <c r="F71" s="1400" t="s">
        <v>2208</v>
      </c>
      <c r="G71" s="1399">
        <v>778</v>
      </c>
      <c r="H71" s="1399">
        <v>767</v>
      </c>
      <c r="I71" s="1399">
        <v>849</v>
      </c>
      <c r="J71" s="1398">
        <v>810</v>
      </c>
      <c r="K71" s="1397">
        <v>697</v>
      </c>
    </row>
    <row r="72" spans="1:11" s="1347" customFormat="1" ht="15" customHeight="1">
      <c r="A72" s="1366" t="s">
        <v>2207</v>
      </c>
      <c r="B72" s="1366"/>
      <c r="C72" s="1366"/>
      <c r="D72" s="1366"/>
      <c r="E72" s="1366"/>
      <c r="F72" s="1366"/>
      <c r="G72" s="1366"/>
      <c r="H72" s="1366"/>
      <c r="K72" s="1396"/>
    </row>
    <row r="73" spans="1:11" s="1347" customFormat="1" ht="15" customHeight="1">
      <c r="A73" s="1347" t="s">
        <v>2206</v>
      </c>
    </row>
  </sheetData>
  <mergeCells count="45">
    <mergeCell ref="A1:F1"/>
    <mergeCell ref="A2:F2"/>
    <mergeCell ref="E65:F65"/>
    <mergeCell ref="A40:F40"/>
    <mergeCell ref="A3:K3"/>
    <mergeCell ref="E28:F28"/>
    <mergeCell ref="D35:F35"/>
    <mergeCell ref="D36:F36"/>
    <mergeCell ref="E29:F29"/>
    <mergeCell ref="C30:F30"/>
    <mergeCell ref="D31:F31"/>
    <mergeCell ref="D32:F32"/>
    <mergeCell ref="B41:F41"/>
    <mergeCell ref="C42:F42"/>
    <mergeCell ref="E60:F60"/>
    <mergeCell ref="E24:F24"/>
    <mergeCell ref="E44:F44"/>
    <mergeCell ref="E57:F57"/>
    <mergeCell ref="D43:F43"/>
    <mergeCell ref="D38:F38"/>
    <mergeCell ref="C39:F39"/>
    <mergeCell ref="D37:F37"/>
    <mergeCell ref="D33:F33"/>
    <mergeCell ref="D34:F34"/>
    <mergeCell ref="D27:F27"/>
    <mergeCell ref="E21:F21"/>
    <mergeCell ref="D23:F23"/>
    <mergeCell ref="E22:F22"/>
    <mergeCell ref="E25:F25"/>
    <mergeCell ref="A6:F6"/>
    <mergeCell ref="A7:F7"/>
    <mergeCell ref="A8:F8"/>
    <mergeCell ref="E26:F26"/>
    <mergeCell ref="A5:F5"/>
    <mergeCell ref="A9:F9"/>
    <mergeCell ref="A10:F10"/>
    <mergeCell ref="A12:F12"/>
    <mergeCell ref="B13:F13"/>
    <mergeCell ref="E17:F17"/>
    <mergeCell ref="C14:F14"/>
    <mergeCell ref="D15:F15"/>
    <mergeCell ref="E16:F16"/>
    <mergeCell ref="E18:F18"/>
    <mergeCell ref="D19:F19"/>
    <mergeCell ref="E20:F20"/>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zoomScale="75" zoomScaleNormal="75" zoomScaleSheetLayoutView="100" workbookViewId="0">
      <pane xSplit="6" ySplit="6" topLeftCell="G7" activePane="bottomRight" state="frozenSplit"/>
      <selection activeCell="G7" sqref="G7"/>
      <selection pane="topRight" activeCell="G7" sqref="G7"/>
      <selection pane="bottomLeft" activeCell="G7" sqref="G7"/>
      <selection pane="bottomRight" activeCell="G7" sqref="G7"/>
    </sheetView>
  </sheetViews>
  <sheetFormatPr defaultRowHeight="13.5"/>
  <cols>
    <col min="1" max="5" width="1.625" style="1393" customWidth="1"/>
    <col min="6" max="6" width="22.625" style="1393" customWidth="1"/>
    <col min="7" max="8" width="18.625" style="1393" customWidth="1"/>
    <col min="9" max="9" width="18.625" style="1395" customWidth="1"/>
    <col min="10" max="10" width="18.625" style="1393" customWidth="1"/>
    <col min="11" max="11" width="18.625" style="1421" customWidth="1"/>
    <col min="12" max="16384" width="9" style="1393"/>
  </cols>
  <sheetData>
    <row r="1" spans="1:11" s="1763" customFormat="1" ht="20.100000000000001" customHeight="1">
      <c r="A1" s="3046" t="str">
        <f>HYPERLINK("#目次!A1","【目次に戻る】")</f>
        <v>【目次に戻る】</v>
      </c>
      <c r="B1" s="3046"/>
      <c r="C1" s="3046"/>
      <c r="D1" s="3046"/>
      <c r="E1" s="3046"/>
      <c r="F1" s="3046"/>
      <c r="G1" s="1762"/>
      <c r="H1" s="1762"/>
      <c r="I1" s="1762"/>
      <c r="J1" s="1762"/>
      <c r="K1" s="1762"/>
    </row>
    <row r="2" spans="1:11" s="1763" customFormat="1" ht="20.100000000000001" customHeight="1">
      <c r="A2" s="3046" t="str">
        <f>HYPERLINK("#業務所管課別目次!A1","【業務所管課別目次に戻る】")</f>
        <v>【業務所管課別目次に戻る】</v>
      </c>
      <c r="B2" s="3046"/>
      <c r="C2" s="3046"/>
      <c r="D2" s="3046"/>
      <c r="E2" s="3046"/>
      <c r="F2" s="3046"/>
      <c r="G2" s="1762"/>
      <c r="H2" s="1762"/>
      <c r="I2" s="1762"/>
      <c r="J2" s="1762"/>
      <c r="K2" s="1762"/>
    </row>
    <row r="3" spans="1:11" s="1365" customFormat="1" ht="26.1" customHeight="1">
      <c r="A3" s="3580" t="s">
        <v>2328</v>
      </c>
      <c r="B3" s="3580"/>
      <c r="C3" s="3580"/>
      <c r="D3" s="3580"/>
      <c r="E3" s="3580"/>
      <c r="F3" s="3580"/>
      <c r="G3" s="3580"/>
      <c r="H3" s="3580"/>
      <c r="I3" s="3580"/>
      <c r="J3" s="3580"/>
      <c r="K3" s="3580"/>
    </row>
    <row r="4" spans="1:11" s="1347" customFormat="1" ht="15" customHeight="1">
      <c r="A4" s="1420"/>
      <c r="B4" s="1420"/>
      <c r="C4" s="1420"/>
      <c r="D4" s="1420"/>
      <c r="E4" s="1420"/>
      <c r="F4" s="1420"/>
      <c r="G4" s="1420"/>
      <c r="H4" s="1420"/>
      <c r="I4" s="1420"/>
      <c r="J4" s="1420"/>
      <c r="K4" s="1420"/>
    </row>
    <row r="5" spans="1:11" s="1347" customFormat="1" ht="15" customHeight="1" thickBot="1">
      <c r="A5" s="3576" t="s">
        <v>898</v>
      </c>
      <c r="B5" s="3576"/>
      <c r="C5" s="3576"/>
      <c r="D5" s="3576"/>
      <c r="E5" s="3576"/>
      <c r="F5" s="3576"/>
      <c r="K5" s="1431"/>
    </row>
    <row r="6" spans="1:11" s="1348" customFormat="1" ht="18" customHeight="1" thickTop="1">
      <c r="A6" s="3571" t="s">
        <v>2270</v>
      </c>
      <c r="B6" s="3571"/>
      <c r="C6" s="3571"/>
      <c r="D6" s="3571"/>
      <c r="E6" s="3571"/>
      <c r="F6" s="3570"/>
      <c r="G6" s="1418" t="s">
        <v>2269</v>
      </c>
      <c r="H6" s="1418" t="s">
        <v>2268</v>
      </c>
      <c r="I6" s="1418" t="s">
        <v>2267</v>
      </c>
      <c r="J6" s="1417" t="s">
        <v>671</v>
      </c>
      <c r="K6" s="1417" t="s">
        <v>229</v>
      </c>
    </row>
    <row r="7" spans="1:11" s="1348" customFormat="1" ht="18" customHeight="1">
      <c r="A7" s="1427"/>
      <c r="B7" s="1427"/>
      <c r="C7" s="1427"/>
      <c r="D7" s="1427"/>
      <c r="E7" s="3588" t="s">
        <v>2280</v>
      </c>
      <c r="F7" s="3589"/>
      <c r="G7" s="407">
        <v>18337</v>
      </c>
      <c r="H7" s="407">
        <v>17369</v>
      </c>
      <c r="I7" s="407">
        <v>16722</v>
      </c>
      <c r="J7" s="407">
        <v>16768</v>
      </c>
      <c r="K7" s="407">
        <v>13219</v>
      </c>
    </row>
    <row r="8" spans="1:11" s="1348" customFormat="1" ht="18" customHeight="1">
      <c r="A8" s="1427"/>
      <c r="B8" s="1427"/>
      <c r="C8" s="1427"/>
      <c r="D8" s="1427"/>
      <c r="E8" s="1427"/>
      <c r="F8" s="1429" t="s">
        <v>2327</v>
      </c>
      <c r="G8" s="407">
        <v>86</v>
      </c>
      <c r="H8" s="407">
        <v>123</v>
      </c>
      <c r="I8" s="407">
        <v>97</v>
      </c>
      <c r="J8" s="407">
        <v>162</v>
      </c>
      <c r="K8" s="407">
        <v>171</v>
      </c>
    </row>
    <row r="9" spans="1:11" s="1348" customFormat="1" ht="18" customHeight="1">
      <c r="A9" s="1427"/>
      <c r="B9" s="1427"/>
      <c r="C9" s="1427"/>
      <c r="D9" s="1427"/>
      <c r="E9" s="1427"/>
      <c r="F9" s="1429" t="s">
        <v>2326</v>
      </c>
      <c r="G9" s="407">
        <v>8287</v>
      </c>
      <c r="H9" s="407">
        <v>7872</v>
      </c>
      <c r="I9" s="407">
        <v>7603</v>
      </c>
      <c r="J9" s="407">
        <v>7728</v>
      </c>
      <c r="K9" s="407">
        <v>5535</v>
      </c>
    </row>
    <row r="10" spans="1:11" s="1348" customFormat="1" ht="18" customHeight="1">
      <c r="A10" s="1427"/>
      <c r="B10" s="1427"/>
      <c r="C10" s="1427"/>
      <c r="D10" s="1427"/>
      <c r="E10" s="1427"/>
      <c r="F10" s="1429" t="s">
        <v>2325</v>
      </c>
      <c r="G10" s="407">
        <v>3325</v>
      </c>
      <c r="H10" s="407">
        <v>3198</v>
      </c>
      <c r="I10" s="407">
        <v>2993</v>
      </c>
      <c r="J10" s="407">
        <v>2980</v>
      </c>
      <c r="K10" s="407">
        <v>2338</v>
      </c>
    </row>
    <row r="11" spans="1:11" s="1348" customFormat="1" ht="18" customHeight="1">
      <c r="A11" s="1427"/>
      <c r="B11" s="1427"/>
      <c r="C11" s="1427"/>
      <c r="D11" s="1427"/>
      <c r="E11" s="1427"/>
      <c r="F11" s="1429" t="s">
        <v>2324</v>
      </c>
      <c r="G11" s="407">
        <v>1390</v>
      </c>
      <c r="H11" s="407">
        <v>1244</v>
      </c>
      <c r="I11" s="407">
        <v>1266</v>
      </c>
      <c r="J11" s="407">
        <v>1168</v>
      </c>
      <c r="K11" s="407">
        <v>1037</v>
      </c>
    </row>
    <row r="12" spans="1:11" s="1428" customFormat="1" ht="18" customHeight="1">
      <c r="A12" s="1427"/>
      <c r="B12" s="1427"/>
      <c r="C12" s="1427"/>
      <c r="D12" s="1427"/>
      <c r="E12" s="1427"/>
      <c r="F12" s="1429" t="s">
        <v>2323</v>
      </c>
      <c r="G12" s="407">
        <v>133</v>
      </c>
      <c r="H12" s="407">
        <v>172</v>
      </c>
      <c r="I12" s="407">
        <v>114</v>
      </c>
      <c r="J12" s="407">
        <v>168</v>
      </c>
      <c r="K12" s="407">
        <v>164</v>
      </c>
    </row>
    <row r="13" spans="1:11" s="1348" customFormat="1" ht="18" customHeight="1">
      <c r="A13" s="1427"/>
      <c r="B13" s="1427"/>
      <c r="C13" s="1427"/>
      <c r="D13" s="1427"/>
      <c r="E13" s="1427"/>
      <c r="F13" s="1429" t="s">
        <v>2322</v>
      </c>
      <c r="G13" s="407">
        <v>1239</v>
      </c>
      <c r="H13" s="407">
        <v>1240</v>
      </c>
      <c r="I13" s="407">
        <v>1169</v>
      </c>
      <c r="J13" s="407">
        <v>1184</v>
      </c>
      <c r="K13" s="407">
        <v>933</v>
      </c>
    </row>
    <row r="14" spans="1:11" s="1348" customFormat="1" ht="18" customHeight="1">
      <c r="A14" s="1427"/>
      <c r="B14" s="1427"/>
      <c r="C14" s="1427"/>
      <c r="D14" s="1427"/>
      <c r="E14" s="1427"/>
      <c r="F14" s="1429" t="s">
        <v>2321</v>
      </c>
      <c r="G14" s="407">
        <v>2510</v>
      </c>
      <c r="H14" s="407">
        <v>2320</v>
      </c>
      <c r="I14" s="407">
        <v>2405</v>
      </c>
      <c r="J14" s="407">
        <v>2243</v>
      </c>
      <c r="K14" s="407">
        <v>1822</v>
      </c>
    </row>
    <row r="15" spans="1:11" s="1348" customFormat="1" ht="18" customHeight="1">
      <c r="A15" s="1427"/>
      <c r="B15" s="1427"/>
      <c r="C15" s="1427"/>
      <c r="D15" s="1427"/>
      <c r="E15" s="1427"/>
      <c r="F15" s="1429" t="s">
        <v>2320</v>
      </c>
      <c r="G15" s="407">
        <v>1367</v>
      </c>
      <c r="H15" s="407">
        <v>1200</v>
      </c>
      <c r="I15" s="407">
        <v>1074</v>
      </c>
      <c r="J15" s="407">
        <v>1136</v>
      </c>
      <c r="K15" s="407">
        <v>1220</v>
      </c>
    </row>
    <row r="16" spans="1:11" s="1348" customFormat="1" ht="18" customHeight="1">
      <c r="A16" s="1427"/>
      <c r="B16" s="1427"/>
      <c r="C16" s="1427"/>
      <c r="D16" s="1427"/>
      <c r="E16" s="3583" t="s">
        <v>2279</v>
      </c>
      <c r="F16" s="3584"/>
      <c r="G16" s="407">
        <v>13802</v>
      </c>
      <c r="H16" s="407">
        <v>13933</v>
      </c>
      <c r="I16" s="407">
        <v>14161</v>
      </c>
      <c r="J16" s="407">
        <v>15418</v>
      </c>
      <c r="K16" s="407">
        <v>16441</v>
      </c>
    </row>
    <row r="17" spans="1:11" s="1348" customFormat="1" ht="18" customHeight="1">
      <c r="A17" s="1427"/>
      <c r="B17" s="1427"/>
      <c r="C17" s="1427"/>
      <c r="D17" s="1427"/>
      <c r="E17" s="1427"/>
      <c r="F17" s="1429" t="s">
        <v>2319</v>
      </c>
      <c r="G17" s="407">
        <v>2149</v>
      </c>
      <c r="H17" s="407">
        <v>2312</v>
      </c>
      <c r="I17" s="407">
        <v>2110</v>
      </c>
      <c r="J17" s="407">
        <v>2337</v>
      </c>
      <c r="K17" s="407">
        <v>2536</v>
      </c>
    </row>
    <row r="18" spans="1:11" s="1348" customFormat="1" ht="18" customHeight="1">
      <c r="A18" s="1427"/>
      <c r="B18" s="1427"/>
      <c r="C18" s="1427"/>
      <c r="D18" s="1427"/>
      <c r="E18" s="1427"/>
      <c r="F18" s="1429" t="s">
        <v>2318</v>
      </c>
      <c r="G18" s="407">
        <v>1064</v>
      </c>
      <c r="H18" s="407">
        <v>1373</v>
      </c>
      <c r="I18" s="407">
        <v>1070</v>
      </c>
      <c r="J18" s="407">
        <v>937</v>
      </c>
      <c r="K18" s="407">
        <v>1183</v>
      </c>
    </row>
    <row r="19" spans="1:11" s="1348" customFormat="1" ht="18" customHeight="1">
      <c r="A19" s="1427"/>
      <c r="B19" s="1427"/>
      <c r="C19" s="1427"/>
      <c r="D19" s="1427"/>
      <c r="E19" s="1427"/>
      <c r="F19" s="1429" t="s">
        <v>2317</v>
      </c>
      <c r="G19" s="407">
        <v>2974</v>
      </c>
      <c r="H19" s="407">
        <v>2842</v>
      </c>
      <c r="I19" s="407">
        <v>2823</v>
      </c>
      <c r="J19" s="407">
        <v>2780</v>
      </c>
      <c r="K19" s="407">
        <v>3909</v>
      </c>
    </row>
    <row r="20" spans="1:11" s="1348" customFormat="1" ht="18" customHeight="1">
      <c r="A20" s="1427"/>
      <c r="B20" s="1427"/>
      <c r="C20" s="1427"/>
      <c r="D20" s="1427"/>
      <c r="E20" s="1427"/>
      <c r="F20" s="1429" t="s">
        <v>2316</v>
      </c>
      <c r="G20" s="407">
        <v>7614</v>
      </c>
      <c r="H20" s="407">
        <v>7406</v>
      </c>
      <c r="I20" s="407">
        <v>8158</v>
      </c>
      <c r="J20" s="407">
        <v>9364</v>
      </c>
      <c r="K20" s="407">
        <v>8814</v>
      </c>
    </row>
    <row r="21" spans="1:11" s="1348" customFormat="1" ht="18" customHeight="1">
      <c r="A21" s="1427"/>
      <c r="B21" s="1427"/>
      <c r="C21" s="1427"/>
      <c r="D21" s="1427"/>
      <c r="E21" s="3583" t="s">
        <v>2278</v>
      </c>
      <c r="F21" s="3584"/>
      <c r="G21" s="407">
        <v>39450</v>
      </c>
      <c r="H21" s="407">
        <v>47120</v>
      </c>
      <c r="I21" s="407">
        <v>43335</v>
      </c>
      <c r="J21" s="407">
        <v>46350</v>
      </c>
      <c r="K21" s="407">
        <v>39244</v>
      </c>
    </row>
    <row r="22" spans="1:11" s="1348" customFormat="1" ht="18" customHeight="1">
      <c r="A22" s="1427"/>
      <c r="B22" s="1427"/>
      <c r="C22" s="1427"/>
      <c r="D22" s="1427"/>
      <c r="E22" s="1427"/>
      <c r="F22" s="1429" t="s">
        <v>2315</v>
      </c>
      <c r="G22" s="407">
        <v>11588</v>
      </c>
      <c r="H22" s="407">
        <v>11927</v>
      </c>
      <c r="I22" s="407">
        <v>12330</v>
      </c>
      <c r="J22" s="407">
        <v>13316</v>
      </c>
      <c r="K22" s="407">
        <v>8252</v>
      </c>
    </row>
    <row r="23" spans="1:11" s="1348" customFormat="1" ht="18" customHeight="1">
      <c r="A23" s="1427"/>
      <c r="B23" s="1427"/>
      <c r="C23" s="1427"/>
      <c r="D23" s="1427"/>
      <c r="E23" s="1427"/>
      <c r="F23" s="1429" t="s">
        <v>2314</v>
      </c>
      <c r="G23" s="407">
        <v>12214</v>
      </c>
      <c r="H23" s="407">
        <v>19580</v>
      </c>
      <c r="I23" s="407">
        <v>15275</v>
      </c>
      <c r="J23" s="407">
        <v>18341</v>
      </c>
      <c r="K23" s="407">
        <v>16199</v>
      </c>
    </row>
    <row r="24" spans="1:11" s="1348" customFormat="1" ht="18" customHeight="1">
      <c r="A24" s="1427"/>
      <c r="B24" s="1427"/>
      <c r="C24" s="1427"/>
      <c r="D24" s="1427"/>
      <c r="E24" s="1427"/>
      <c r="F24" s="1429" t="s">
        <v>2313</v>
      </c>
      <c r="G24" s="407">
        <v>15648</v>
      </c>
      <c r="H24" s="407">
        <v>15613</v>
      </c>
      <c r="I24" s="407">
        <v>15730</v>
      </c>
      <c r="J24" s="407">
        <v>14694</v>
      </c>
      <c r="K24" s="407">
        <v>14793</v>
      </c>
    </row>
    <row r="25" spans="1:11" s="1348" customFormat="1" ht="18" customHeight="1">
      <c r="A25" s="1427"/>
      <c r="B25" s="1427"/>
      <c r="C25" s="1427"/>
      <c r="D25" s="1427"/>
      <c r="E25" s="3583" t="s">
        <v>2277</v>
      </c>
      <c r="F25" s="3584"/>
      <c r="G25" s="407">
        <v>34188</v>
      </c>
      <c r="H25" s="407">
        <v>32903</v>
      </c>
      <c r="I25" s="407">
        <v>34420</v>
      </c>
      <c r="J25" s="407">
        <v>32489</v>
      </c>
      <c r="K25" s="407">
        <v>28602</v>
      </c>
    </row>
    <row r="26" spans="1:11" s="1348" customFormat="1" ht="18" customHeight="1">
      <c r="A26" s="1427"/>
      <c r="B26" s="1427"/>
      <c r="C26" s="1427"/>
      <c r="D26" s="1427"/>
      <c r="E26" s="1427"/>
      <c r="F26" s="1429" t="s">
        <v>2312</v>
      </c>
      <c r="G26" s="407">
        <v>25692</v>
      </c>
      <c r="H26" s="407">
        <v>24872</v>
      </c>
      <c r="I26" s="407">
        <v>26504</v>
      </c>
      <c r="J26" s="407">
        <v>24202</v>
      </c>
      <c r="K26" s="407">
        <v>21277</v>
      </c>
    </row>
    <row r="27" spans="1:11" s="1348" customFormat="1" ht="18" customHeight="1">
      <c r="A27" s="1427"/>
      <c r="B27" s="1427"/>
      <c r="C27" s="1427"/>
      <c r="D27" s="1427"/>
      <c r="E27" s="1427"/>
      <c r="F27" s="1430" t="s">
        <v>2311</v>
      </c>
      <c r="G27" s="407">
        <v>332</v>
      </c>
      <c r="H27" s="407">
        <v>415</v>
      </c>
      <c r="I27" s="407">
        <v>304</v>
      </c>
      <c r="J27" s="407">
        <v>385</v>
      </c>
      <c r="K27" s="407">
        <v>410</v>
      </c>
    </row>
    <row r="28" spans="1:11" s="1348" customFormat="1" ht="18" customHeight="1">
      <c r="A28" s="1427"/>
      <c r="B28" s="1427"/>
      <c r="C28" s="1427"/>
      <c r="D28" s="1427"/>
      <c r="E28" s="1427"/>
      <c r="F28" s="1429" t="s">
        <v>2310</v>
      </c>
      <c r="G28" s="407">
        <v>8165</v>
      </c>
      <c r="H28" s="407">
        <v>7617</v>
      </c>
      <c r="I28" s="407">
        <v>7612</v>
      </c>
      <c r="J28" s="407">
        <v>7903</v>
      </c>
      <c r="K28" s="407">
        <v>6915</v>
      </c>
    </row>
    <row r="29" spans="1:11" s="1348" customFormat="1" ht="18" customHeight="1">
      <c r="A29" s="1427"/>
      <c r="B29" s="1427"/>
      <c r="C29" s="1427"/>
      <c r="D29" s="1427"/>
      <c r="E29" s="3583" t="s">
        <v>2276</v>
      </c>
      <c r="F29" s="3584"/>
      <c r="G29" s="407">
        <v>41175</v>
      </c>
      <c r="H29" s="407">
        <v>42284</v>
      </c>
      <c r="I29" s="407">
        <v>39168</v>
      </c>
      <c r="J29" s="407">
        <v>40890</v>
      </c>
      <c r="K29" s="407">
        <v>34598</v>
      </c>
    </row>
    <row r="30" spans="1:11" s="1348" customFormat="1" ht="18" customHeight="1">
      <c r="A30" s="1427"/>
      <c r="B30" s="1427"/>
      <c r="C30" s="1427"/>
      <c r="D30" s="1427"/>
      <c r="E30" s="1427"/>
      <c r="F30" s="1429" t="s">
        <v>2309</v>
      </c>
      <c r="G30" s="407">
        <v>2412</v>
      </c>
      <c r="H30" s="407">
        <v>3356</v>
      </c>
      <c r="I30" s="407">
        <v>2450</v>
      </c>
      <c r="J30" s="407">
        <v>3301</v>
      </c>
      <c r="K30" s="407">
        <v>4025</v>
      </c>
    </row>
    <row r="31" spans="1:11" s="1348" customFormat="1" ht="18" customHeight="1">
      <c r="A31" s="1427"/>
      <c r="B31" s="1427"/>
      <c r="C31" s="1427"/>
      <c r="D31" s="1427"/>
      <c r="E31" s="1427"/>
      <c r="F31" s="1429" t="s">
        <v>2308</v>
      </c>
      <c r="G31" s="407">
        <v>8414</v>
      </c>
      <c r="H31" s="407">
        <v>8218</v>
      </c>
      <c r="I31" s="407">
        <v>7601</v>
      </c>
      <c r="J31" s="407">
        <v>8383</v>
      </c>
      <c r="K31" s="407">
        <v>8333</v>
      </c>
    </row>
    <row r="32" spans="1:11" s="1348" customFormat="1" ht="18" customHeight="1">
      <c r="A32" s="1427"/>
      <c r="B32" s="1427"/>
      <c r="C32" s="1427"/>
      <c r="D32" s="1427"/>
      <c r="E32" s="1427"/>
      <c r="F32" s="1429" t="s">
        <v>2307</v>
      </c>
      <c r="G32" s="407">
        <v>3865</v>
      </c>
      <c r="H32" s="407">
        <v>3776</v>
      </c>
      <c r="I32" s="407">
        <v>3559</v>
      </c>
      <c r="J32" s="407">
        <v>3651</v>
      </c>
      <c r="K32" s="407">
        <v>3618</v>
      </c>
    </row>
    <row r="33" spans="1:11" s="1348" customFormat="1" ht="18" customHeight="1">
      <c r="A33" s="1427"/>
      <c r="B33" s="1427"/>
      <c r="C33" s="1427"/>
      <c r="D33" s="1427"/>
      <c r="E33" s="1427"/>
      <c r="F33" s="1429" t="s">
        <v>2306</v>
      </c>
      <c r="G33" s="407">
        <v>26484</v>
      </c>
      <c r="H33" s="407">
        <v>26935</v>
      </c>
      <c r="I33" s="407">
        <v>25557</v>
      </c>
      <c r="J33" s="407">
        <v>25556</v>
      </c>
      <c r="K33" s="407">
        <v>18621</v>
      </c>
    </row>
    <row r="34" spans="1:11" s="1348" customFormat="1" ht="18" customHeight="1">
      <c r="A34" s="1427"/>
      <c r="B34" s="1427"/>
      <c r="C34" s="1427"/>
      <c r="D34" s="1427"/>
      <c r="E34" s="3583" t="s">
        <v>2275</v>
      </c>
      <c r="F34" s="3584"/>
      <c r="G34" s="407">
        <v>62752</v>
      </c>
      <c r="H34" s="407">
        <v>62242</v>
      </c>
      <c r="I34" s="407">
        <v>59006</v>
      </c>
      <c r="J34" s="407">
        <v>57937</v>
      </c>
      <c r="K34" s="407">
        <v>53428</v>
      </c>
    </row>
    <row r="35" spans="1:11" s="1348" customFormat="1" ht="18" customHeight="1">
      <c r="A35" s="1427"/>
      <c r="B35" s="1427"/>
      <c r="C35" s="1427"/>
      <c r="D35" s="1427"/>
      <c r="E35" s="1427"/>
      <c r="F35" s="1429" t="s">
        <v>2305</v>
      </c>
      <c r="G35" s="407">
        <v>26671</v>
      </c>
      <c r="H35" s="407">
        <v>25215</v>
      </c>
      <c r="I35" s="407">
        <v>25071</v>
      </c>
      <c r="J35" s="407">
        <v>26231</v>
      </c>
      <c r="K35" s="407">
        <v>27245</v>
      </c>
    </row>
    <row r="36" spans="1:11" s="1348" customFormat="1" ht="18" customHeight="1">
      <c r="A36" s="1427"/>
      <c r="B36" s="1427"/>
      <c r="C36" s="1427"/>
      <c r="D36" s="1427"/>
      <c r="E36" s="1427"/>
      <c r="F36" s="1429" t="s">
        <v>2304</v>
      </c>
      <c r="G36" s="407">
        <v>13420</v>
      </c>
      <c r="H36" s="407">
        <v>13461</v>
      </c>
      <c r="I36" s="407">
        <v>12399</v>
      </c>
      <c r="J36" s="407">
        <v>10653</v>
      </c>
      <c r="K36" s="407">
        <v>9456</v>
      </c>
    </row>
    <row r="37" spans="1:11" s="1348" customFormat="1" ht="18" customHeight="1">
      <c r="A37" s="1427"/>
      <c r="B37" s="1427"/>
      <c r="C37" s="1427"/>
      <c r="D37" s="1427"/>
      <c r="E37" s="1427"/>
      <c r="F37" s="1429" t="s">
        <v>2303</v>
      </c>
      <c r="G37" s="407">
        <v>18407</v>
      </c>
      <c r="H37" s="407">
        <v>19599</v>
      </c>
      <c r="I37" s="407">
        <v>18993</v>
      </c>
      <c r="J37" s="407">
        <v>17012</v>
      </c>
      <c r="K37" s="407">
        <v>13725</v>
      </c>
    </row>
    <row r="38" spans="1:11" s="1348" customFormat="1" ht="18" customHeight="1">
      <c r="A38" s="1427"/>
      <c r="B38" s="1427"/>
      <c r="C38" s="1427"/>
      <c r="D38" s="1427"/>
      <c r="E38" s="1427"/>
      <c r="F38" s="1429" t="s">
        <v>2249</v>
      </c>
      <c r="G38" s="407">
        <v>4254</v>
      </c>
      <c r="H38" s="407">
        <v>3968</v>
      </c>
      <c r="I38" s="407">
        <v>2543</v>
      </c>
      <c r="J38" s="407">
        <v>4041</v>
      </c>
      <c r="K38" s="407">
        <v>3003</v>
      </c>
    </row>
    <row r="39" spans="1:11" s="1348" customFormat="1" ht="18" customHeight="1">
      <c r="A39" s="1427"/>
      <c r="B39" s="1427"/>
      <c r="C39" s="3583" t="s">
        <v>2302</v>
      </c>
      <c r="D39" s="3583"/>
      <c r="E39" s="3583"/>
      <c r="F39" s="3584"/>
      <c r="G39" s="407">
        <v>2301</v>
      </c>
      <c r="H39" s="407">
        <v>6135</v>
      </c>
      <c r="I39" s="407">
        <v>546</v>
      </c>
      <c r="J39" s="407">
        <v>7430</v>
      </c>
      <c r="K39" s="407">
        <v>21831</v>
      </c>
    </row>
    <row r="40" spans="1:11" s="1348" customFormat="1" ht="18" customHeight="1">
      <c r="A40" s="1427"/>
      <c r="B40" s="3583" t="s">
        <v>2301</v>
      </c>
      <c r="C40" s="3583"/>
      <c r="D40" s="3583"/>
      <c r="E40" s="3583"/>
      <c r="F40" s="3584"/>
      <c r="G40" s="407">
        <v>121642</v>
      </c>
      <c r="H40" s="407">
        <v>112309</v>
      </c>
      <c r="I40" s="407">
        <v>128986</v>
      </c>
      <c r="J40" s="407">
        <v>133951</v>
      </c>
      <c r="K40" s="407">
        <v>139918</v>
      </c>
    </row>
    <row r="41" spans="1:11" s="1428" customFormat="1" ht="18" customHeight="1">
      <c r="A41" s="1427"/>
      <c r="B41" s="1427"/>
      <c r="C41" s="3583" t="s">
        <v>2300</v>
      </c>
      <c r="D41" s="3583"/>
      <c r="E41" s="3583"/>
      <c r="F41" s="3584"/>
      <c r="G41" s="407">
        <v>58732</v>
      </c>
      <c r="H41" s="407">
        <v>52220</v>
      </c>
      <c r="I41" s="407">
        <v>62983</v>
      </c>
      <c r="J41" s="407">
        <v>63345</v>
      </c>
      <c r="K41" s="407">
        <v>67230</v>
      </c>
    </row>
    <row r="42" spans="1:11" s="1348" customFormat="1" ht="18" customHeight="1">
      <c r="A42" s="1427"/>
      <c r="B42" s="1427"/>
      <c r="C42" s="1427"/>
      <c r="D42" s="3583" t="s">
        <v>2299</v>
      </c>
      <c r="E42" s="3583"/>
      <c r="F42" s="3584"/>
      <c r="G42" s="407">
        <v>26523</v>
      </c>
      <c r="H42" s="407">
        <v>21735</v>
      </c>
      <c r="I42" s="407">
        <v>30105</v>
      </c>
      <c r="J42" s="407">
        <v>30342</v>
      </c>
      <c r="K42" s="407">
        <v>33077</v>
      </c>
    </row>
    <row r="43" spans="1:11" s="1348" customFormat="1" ht="18" customHeight="1">
      <c r="A43" s="1427"/>
      <c r="B43" s="1427"/>
      <c r="C43" s="1427"/>
      <c r="D43" s="3583" t="s">
        <v>2298</v>
      </c>
      <c r="E43" s="3583"/>
      <c r="F43" s="3584"/>
      <c r="G43" s="407">
        <v>25094</v>
      </c>
      <c r="H43" s="407">
        <v>24155</v>
      </c>
      <c r="I43" s="407">
        <v>25008</v>
      </c>
      <c r="J43" s="407">
        <v>25761</v>
      </c>
      <c r="K43" s="407">
        <v>27546</v>
      </c>
    </row>
    <row r="44" spans="1:11" s="1348" customFormat="1" ht="18" customHeight="1">
      <c r="A44" s="1427"/>
      <c r="B44" s="1427"/>
      <c r="C44" s="1427"/>
      <c r="D44" s="3583" t="s">
        <v>2297</v>
      </c>
      <c r="E44" s="3583"/>
      <c r="F44" s="3584"/>
      <c r="G44" s="407">
        <v>7115</v>
      </c>
      <c r="H44" s="407">
        <v>6330</v>
      </c>
      <c r="I44" s="407">
        <v>7870</v>
      </c>
      <c r="J44" s="407">
        <v>7243</v>
      </c>
      <c r="K44" s="407">
        <v>6606</v>
      </c>
    </row>
    <row r="45" spans="1:11" s="1348" customFormat="1" ht="18" customHeight="1">
      <c r="A45" s="1427"/>
      <c r="B45" s="1427"/>
      <c r="C45" s="3583" t="s">
        <v>2296</v>
      </c>
      <c r="D45" s="3583"/>
      <c r="E45" s="3583"/>
      <c r="F45" s="3584"/>
      <c r="G45" s="407">
        <v>62805</v>
      </c>
      <c r="H45" s="407">
        <v>60057</v>
      </c>
      <c r="I45" s="407">
        <v>65950</v>
      </c>
      <c r="J45" s="407">
        <v>70554</v>
      </c>
      <c r="K45" s="407">
        <v>72633</v>
      </c>
    </row>
    <row r="46" spans="1:11" s="1348" customFormat="1" ht="18" customHeight="1">
      <c r="A46" s="1427"/>
      <c r="B46" s="1427"/>
      <c r="C46" s="1427"/>
      <c r="D46" s="3583" t="s">
        <v>2295</v>
      </c>
      <c r="E46" s="3583"/>
      <c r="F46" s="3584"/>
      <c r="G46" s="407">
        <v>37330</v>
      </c>
      <c r="H46" s="407">
        <v>36108</v>
      </c>
      <c r="I46" s="407">
        <v>39772</v>
      </c>
      <c r="J46" s="407">
        <v>42206</v>
      </c>
      <c r="K46" s="407">
        <v>43916</v>
      </c>
    </row>
    <row r="47" spans="1:11" s="1348" customFormat="1" ht="18" customHeight="1">
      <c r="A47" s="1427"/>
      <c r="B47" s="1427"/>
      <c r="C47" s="1427"/>
      <c r="D47" s="3583" t="s">
        <v>2294</v>
      </c>
      <c r="E47" s="3583"/>
      <c r="F47" s="3584"/>
      <c r="G47" s="407">
        <v>21342</v>
      </c>
      <c r="H47" s="407">
        <v>20150</v>
      </c>
      <c r="I47" s="407">
        <v>21805</v>
      </c>
      <c r="J47" s="407">
        <v>23205</v>
      </c>
      <c r="K47" s="407">
        <v>23495</v>
      </c>
    </row>
    <row r="48" spans="1:11" s="1348" customFormat="1" ht="18" customHeight="1">
      <c r="A48" s="1427"/>
      <c r="B48" s="1427"/>
      <c r="C48" s="1427"/>
      <c r="D48" s="3583" t="s">
        <v>2293</v>
      </c>
      <c r="E48" s="3587"/>
      <c r="F48" s="3584"/>
      <c r="G48" s="407">
        <v>2484</v>
      </c>
      <c r="H48" s="407">
        <v>2591</v>
      </c>
      <c r="I48" s="407">
        <v>3155</v>
      </c>
      <c r="J48" s="407">
        <v>3802</v>
      </c>
      <c r="K48" s="407">
        <v>3779</v>
      </c>
    </row>
    <row r="49" spans="1:11" s="1348" customFormat="1" ht="18" customHeight="1">
      <c r="A49" s="1427"/>
      <c r="B49" s="1427"/>
      <c r="C49" s="1427"/>
      <c r="D49" s="3583" t="s">
        <v>2292</v>
      </c>
      <c r="E49" s="3583"/>
      <c r="F49" s="3584"/>
      <c r="G49" s="407">
        <v>1649</v>
      </c>
      <c r="H49" s="407">
        <v>1208</v>
      </c>
      <c r="I49" s="407">
        <v>1219</v>
      </c>
      <c r="J49" s="407">
        <v>1341</v>
      </c>
      <c r="K49" s="407">
        <v>1444</v>
      </c>
    </row>
    <row r="50" spans="1:11" s="1348" customFormat="1" ht="18" customHeight="1">
      <c r="A50" s="1427"/>
      <c r="B50" s="1427"/>
      <c r="C50" s="3583" t="s">
        <v>202</v>
      </c>
      <c r="D50" s="3583"/>
      <c r="E50" s="3583"/>
      <c r="F50" s="3584"/>
      <c r="G50" s="407">
        <v>105</v>
      </c>
      <c r="H50" s="407">
        <v>32</v>
      </c>
      <c r="I50" s="407">
        <v>53</v>
      </c>
      <c r="J50" s="407">
        <v>52</v>
      </c>
      <c r="K50" s="407">
        <v>56</v>
      </c>
    </row>
    <row r="51" spans="1:11" s="1348" customFormat="1" ht="18" customHeight="1">
      <c r="A51" s="1427"/>
      <c r="B51" s="3583" t="s">
        <v>2291</v>
      </c>
      <c r="C51" s="3583"/>
      <c r="D51" s="3583"/>
      <c r="E51" s="3583"/>
      <c r="F51" s="3584"/>
      <c r="G51" s="407">
        <v>573961</v>
      </c>
      <c r="H51" s="407">
        <v>573319</v>
      </c>
      <c r="I51" s="407">
        <v>632215</v>
      </c>
      <c r="J51" s="407">
        <v>704476</v>
      </c>
      <c r="K51" s="407">
        <v>772860</v>
      </c>
    </row>
    <row r="52" spans="1:11" s="1348" customFormat="1" ht="18" customHeight="1">
      <c r="A52" s="1427"/>
      <c r="B52" s="1427"/>
      <c r="C52" s="3583" t="s">
        <v>2290</v>
      </c>
      <c r="D52" s="3583"/>
      <c r="E52" s="3583"/>
      <c r="F52" s="3584"/>
      <c r="G52" s="407">
        <v>457793</v>
      </c>
      <c r="H52" s="407">
        <v>446749</v>
      </c>
      <c r="I52" s="407">
        <v>492206</v>
      </c>
      <c r="J52" s="407">
        <v>547819</v>
      </c>
      <c r="K52" s="407">
        <v>574766</v>
      </c>
    </row>
    <row r="53" spans="1:11" s="1348" customFormat="1" ht="18" customHeight="1">
      <c r="A53" s="1427"/>
      <c r="B53" s="1427"/>
      <c r="C53" s="3583" t="s">
        <v>2289</v>
      </c>
      <c r="D53" s="3583"/>
      <c r="E53" s="3583"/>
      <c r="F53" s="3584"/>
      <c r="G53" s="407">
        <v>23274</v>
      </c>
      <c r="H53" s="407">
        <v>24064</v>
      </c>
      <c r="I53" s="407">
        <v>28359</v>
      </c>
      <c r="J53" s="407">
        <v>26356</v>
      </c>
      <c r="K53" s="407">
        <v>24686</v>
      </c>
    </row>
    <row r="54" spans="1:11" s="1348" customFormat="1" ht="18" customHeight="1">
      <c r="A54" s="1427"/>
      <c r="B54" s="1427"/>
      <c r="C54" s="1427"/>
      <c r="D54" s="3583" t="s">
        <v>2288</v>
      </c>
      <c r="E54" s="3583"/>
      <c r="F54" s="3584"/>
      <c r="G54" s="407">
        <v>5063</v>
      </c>
      <c r="H54" s="407">
        <v>4357</v>
      </c>
      <c r="I54" s="407">
        <v>5510</v>
      </c>
      <c r="J54" s="407">
        <v>4877</v>
      </c>
      <c r="K54" s="407">
        <v>6443</v>
      </c>
    </row>
    <row r="55" spans="1:11" s="1348" customFormat="1" ht="18" customHeight="1">
      <c r="A55" s="1427"/>
      <c r="B55" s="1427"/>
      <c r="C55" s="1427"/>
      <c r="D55" s="3583" t="s">
        <v>2287</v>
      </c>
      <c r="E55" s="3583"/>
      <c r="F55" s="3584"/>
      <c r="G55" s="407">
        <v>18210</v>
      </c>
      <c r="H55" s="407">
        <v>19707</v>
      </c>
      <c r="I55" s="407">
        <v>22849</v>
      </c>
      <c r="J55" s="407">
        <v>21479</v>
      </c>
      <c r="K55" s="407">
        <v>18244</v>
      </c>
    </row>
    <row r="56" spans="1:11" s="1348" customFormat="1" ht="18" customHeight="1">
      <c r="A56" s="1427"/>
      <c r="B56" s="1427"/>
      <c r="C56" s="3583" t="s">
        <v>2286</v>
      </c>
      <c r="D56" s="3583"/>
      <c r="E56" s="3583"/>
      <c r="F56" s="3584"/>
      <c r="G56" s="407">
        <v>2292</v>
      </c>
      <c r="H56" s="407">
        <v>1350</v>
      </c>
      <c r="I56" s="407">
        <v>3181</v>
      </c>
      <c r="J56" s="407">
        <v>3401</v>
      </c>
      <c r="K56" s="407">
        <v>8034</v>
      </c>
    </row>
    <row r="57" spans="1:11" s="1348" customFormat="1" ht="18" customHeight="1">
      <c r="A57" s="1427"/>
      <c r="B57" s="1427"/>
      <c r="C57" s="3583" t="s">
        <v>2285</v>
      </c>
      <c r="D57" s="3583"/>
      <c r="E57" s="3583"/>
      <c r="F57" s="3584"/>
      <c r="G57" s="407">
        <v>43039</v>
      </c>
      <c r="H57" s="407">
        <v>43388</v>
      </c>
      <c r="I57" s="407">
        <v>45358</v>
      </c>
      <c r="J57" s="407">
        <v>46472</v>
      </c>
      <c r="K57" s="407">
        <v>49588</v>
      </c>
    </row>
    <row r="58" spans="1:11" s="1348" customFormat="1" ht="18" customHeight="1">
      <c r="A58" s="1427"/>
      <c r="B58" s="1427"/>
      <c r="C58" s="3583" t="s">
        <v>2284</v>
      </c>
      <c r="D58" s="3583"/>
      <c r="E58" s="3583"/>
      <c r="F58" s="3584"/>
      <c r="G58" s="407">
        <v>2022</v>
      </c>
      <c r="H58" s="407">
        <v>1561</v>
      </c>
      <c r="I58" s="407">
        <v>1935</v>
      </c>
      <c r="J58" s="407">
        <v>2007</v>
      </c>
      <c r="K58" s="407">
        <v>1320</v>
      </c>
    </row>
    <row r="59" spans="1:11" s="1348" customFormat="1" ht="18" customHeight="1">
      <c r="A59" s="1427"/>
      <c r="B59" s="1427"/>
      <c r="C59" s="3583" t="s">
        <v>2283</v>
      </c>
      <c r="D59" s="3583"/>
      <c r="E59" s="3583"/>
      <c r="F59" s="3584"/>
      <c r="G59" s="407">
        <v>44920</v>
      </c>
      <c r="H59" s="407">
        <v>55562</v>
      </c>
      <c r="I59" s="407">
        <v>60274</v>
      </c>
      <c r="J59" s="407">
        <v>77622</v>
      </c>
      <c r="K59" s="407">
        <v>113575</v>
      </c>
    </row>
    <row r="60" spans="1:11" s="1348" customFormat="1" ht="18" customHeight="1">
      <c r="A60" s="1427"/>
      <c r="B60" s="1427"/>
      <c r="C60" s="3583" t="s">
        <v>202</v>
      </c>
      <c r="D60" s="3583"/>
      <c r="E60" s="3583"/>
      <c r="F60" s="3584"/>
      <c r="G60" s="407">
        <v>621</v>
      </c>
      <c r="H60" s="407">
        <v>646</v>
      </c>
      <c r="I60" s="407">
        <v>903</v>
      </c>
      <c r="J60" s="407">
        <v>799</v>
      </c>
      <c r="K60" s="407">
        <v>892</v>
      </c>
    </row>
    <row r="61" spans="1:11" s="1348" customFormat="1" ht="18" customHeight="1">
      <c r="A61" s="1427"/>
      <c r="B61" s="3583" t="s">
        <v>829</v>
      </c>
      <c r="C61" s="3583"/>
      <c r="D61" s="3583"/>
      <c r="E61" s="3583"/>
      <c r="F61" s="3584"/>
      <c r="G61" s="407">
        <v>91629</v>
      </c>
      <c r="H61" s="407">
        <v>70416</v>
      </c>
      <c r="I61" s="407">
        <v>64304</v>
      </c>
      <c r="J61" s="407">
        <v>94813</v>
      </c>
      <c r="K61" s="407">
        <v>134038</v>
      </c>
    </row>
    <row r="62" spans="1:11" s="1373" customFormat="1" ht="18" customHeight="1">
      <c r="A62" s="3585" t="s">
        <v>2281</v>
      </c>
      <c r="B62" s="3585"/>
      <c r="C62" s="3585"/>
      <c r="D62" s="3585"/>
      <c r="E62" s="3585"/>
      <c r="F62" s="3586"/>
      <c r="G62" s="1426">
        <v>6354</v>
      </c>
      <c r="H62" s="1426">
        <v>6292</v>
      </c>
      <c r="I62" s="1426" t="s">
        <v>432</v>
      </c>
      <c r="J62" s="1426" t="s">
        <v>432</v>
      </c>
      <c r="K62" s="1426" t="s">
        <v>432</v>
      </c>
    </row>
    <row r="63" spans="1:11" s="1348" customFormat="1" ht="18" customHeight="1">
      <c r="A63" s="1427"/>
      <c r="B63" s="3583" t="s">
        <v>2282</v>
      </c>
      <c r="C63" s="3583"/>
      <c r="D63" s="3583"/>
      <c r="E63" s="3583"/>
      <c r="F63" s="3584"/>
      <c r="G63" s="407">
        <v>1237</v>
      </c>
      <c r="H63" s="407">
        <v>1828</v>
      </c>
      <c r="I63" s="407" t="s">
        <v>432</v>
      </c>
      <c r="J63" s="407" t="s">
        <v>432</v>
      </c>
      <c r="K63" s="407" t="s">
        <v>432</v>
      </c>
    </row>
    <row r="64" spans="1:11" s="1348" customFormat="1" ht="18" customHeight="1">
      <c r="A64" s="1427"/>
      <c r="B64" s="3583" t="s">
        <v>202</v>
      </c>
      <c r="C64" s="3583"/>
      <c r="D64" s="3583"/>
      <c r="E64" s="3583"/>
      <c r="F64" s="3584"/>
      <c r="G64" s="407">
        <v>5118</v>
      </c>
      <c r="H64" s="407">
        <v>4464</v>
      </c>
      <c r="I64" s="407" t="s">
        <v>432</v>
      </c>
      <c r="J64" s="407" t="s">
        <v>432</v>
      </c>
      <c r="K64" s="407" t="s">
        <v>432</v>
      </c>
    </row>
    <row r="65" spans="1:11" s="1373" customFormat="1" ht="18" customHeight="1">
      <c r="A65" s="3585" t="s">
        <v>2281</v>
      </c>
      <c r="B65" s="3585"/>
      <c r="C65" s="3585"/>
      <c r="D65" s="3585"/>
      <c r="E65" s="3585"/>
      <c r="F65" s="3586"/>
      <c r="G65" s="1426">
        <v>6354</v>
      </c>
      <c r="H65" s="1426">
        <v>6292</v>
      </c>
      <c r="I65" s="1426" t="s">
        <v>432</v>
      </c>
      <c r="J65" s="1426" t="s">
        <v>432</v>
      </c>
      <c r="K65" s="1426" t="s">
        <v>432</v>
      </c>
    </row>
    <row r="66" spans="1:11" s="1348" customFormat="1" ht="18" customHeight="1">
      <c r="A66" s="1427"/>
      <c r="B66" s="3583" t="s">
        <v>2235</v>
      </c>
      <c r="C66" s="3583"/>
      <c r="D66" s="3583"/>
      <c r="E66" s="3583"/>
      <c r="F66" s="3584"/>
      <c r="G66" s="407">
        <v>3614</v>
      </c>
      <c r="H66" s="407">
        <v>3324</v>
      </c>
      <c r="I66" s="407" t="s">
        <v>432</v>
      </c>
      <c r="J66" s="407" t="s">
        <v>432</v>
      </c>
      <c r="K66" s="407" t="s">
        <v>432</v>
      </c>
    </row>
    <row r="67" spans="1:11" s="1348" customFormat="1" ht="18" customHeight="1">
      <c r="A67" s="1427"/>
      <c r="B67" s="3583" t="s">
        <v>2222</v>
      </c>
      <c r="C67" s="3583"/>
      <c r="D67" s="3583"/>
      <c r="E67" s="3583"/>
      <c r="F67" s="3584"/>
      <c r="G67" s="407">
        <v>850</v>
      </c>
      <c r="H67" s="407">
        <v>1422</v>
      </c>
      <c r="I67" s="407" t="s">
        <v>432</v>
      </c>
      <c r="J67" s="407" t="s">
        <v>432</v>
      </c>
      <c r="K67" s="407" t="s">
        <v>432</v>
      </c>
    </row>
    <row r="68" spans="1:11" s="1348" customFormat="1" ht="18" customHeight="1">
      <c r="A68" s="1427"/>
      <c r="B68" s="3583" t="s">
        <v>2219</v>
      </c>
      <c r="C68" s="3583"/>
      <c r="D68" s="3583"/>
      <c r="E68" s="3583"/>
      <c r="F68" s="3584"/>
      <c r="G68" s="407">
        <v>0</v>
      </c>
      <c r="H68" s="407">
        <v>1</v>
      </c>
      <c r="I68" s="407" t="s">
        <v>432</v>
      </c>
      <c r="J68" s="407" t="s">
        <v>432</v>
      </c>
      <c r="K68" s="407" t="s">
        <v>432</v>
      </c>
    </row>
    <row r="69" spans="1:11" s="1348" customFormat="1" ht="18" customHeight="1">
      <c r="A69" s="1427"/>
      <c r="B69" s="3583" t="s">
        <v>2214</v>
      </c>
      <c r="C69" s="3583"/>
      <c r="D69" s="3583"/>
      <c r="E69" s="3583"/>
      <c r="F69" s="3584"/>
      <c r="G69" s="407">
        <v>114</v>
      </c>
      <c r="H69" s="407">
        <v>118</v>
      </c>
      <c r="I69" s="407" t="s">
        <v>432</v>
      </c>
      <c r="J69" s="407" t="s">
        <v>432</v>
      </c>
      <c r="K69" s="407" t="s">
        <v>432</v>
      </c>
    </row>
    <row r="70" spans="1:11" s="1348" customFormat="1" ht="18" customHeight="1">
      <c r="A70" s="1427"/>
      <c r="B70" s="3583" t="s">
        <v>2280</v>
      </c>
      <c r="C70" s="3583"/>
      <c r="D70" s="3583"/>
      <c r="E70" s="3583"/>
      <c r="F70" s="3584"/>
      <c r="G70" s="407">
        <v>385</v>
      </c>
      <c r="H70" s="407">
        <v>217</v>
      </c>
      <c r="I70" s="407" t="s">
        <v>432</v>
      </c>
      <c r="J70" s="407" t="s">
        <v>432</v>
      </c>
      <c r="K70" s="407" t="s">
        <v>432</v>
      </c>
    </row>
    <row r="71" spans="1:11" s="1348" customFormat="1" ht="18" customHeight="1">
      <c r="A71" s="1427"/>
      <c r="B71" s="3583" t="s">
        <v>2279</v>
      </c>
      <c r="C71" s="3583"/>
      <c r="D71" s="3583"/>
      <c r="E71" s="3583"/>
      <c r="F71" s="3584"/>
      <c r="G71" s="407">
        <v>29</v>
      </c>
      <c r="H71" s="407">
        <v>23</v>
      </c>
      <c r="I71" s="407" t="s">
        <v>432</v>
      </c>
      <c r="J71" s="407" t="s">
        <v>432</v>
      </c>
      <c r="K71" s="407" t="s">
        <v>432</v>
      </c>
    </row>
    <row r="72" spans="1:11" s="1347" customFormat="1" ht="18" customHeight="1">
      <c r="A72" s="1427"/>
      <c r="B72" s="3583" t="s">
        <v>2278</v>
      </c>
      <c r="C72" s="3583"/>
      <c r="D72" s="3583"/>
      <c r="E72" s="3583"/>
      <c r="F72" s="3584"/>
      <c r="G72" s="407">
        <v>479</v>
      </c>
      <c r="H72" s="407">
        <v>512</v>
      </c>
      <c r="I72" s="407" t="s">
        <v>432</v>
      </c>
      <c r="J72" s="407" t="s">
        <v>432</v>
      </c>
      <c r="K72" s="407" t="s">
        <v>432</v>
      </c>
    </row>
    <row r="73" spans="1:11" s="1347" customFormat="1" ht="18" customHeight="1">
      <c r="A73" s="1427"/>
      <c r="B73" s="3583" t="s">
        <v>2277</v>
      </c>
      <c r="C73" s="3583"/>
      <c r="D73" s="3583"/>
      <c r="E73" s="3583"/>
      <c r="F73" s="3584"/>
      <c r="G73" s="407" t="s">
        <v>432</v>
      </c>
      <c r="H73" s="407" t="s">
        <v>432</v>
      </c>
      <c r="I73" s="407" t="s">
        <v>432</v>
      </c>
      <c r="J73" s="407" t="s">
        <v>432</v>
      </c>
      <c r="K73" s="407" t="s">
        <v>432</v>
      </c>
    </row>
    <row r="74" spans="1:11" ht="18" customHeight="1">
      <c r="A74" s="1427"/>
      <c r="B74" s="3583" t="s">
        <v>2276</v>
      </c>
      <c r="C74" s="3583"/>
      <c r="D74" s="3583"/>
      <c r="E74" s="3583"/>
      <c r="F74" s="3584"/>
      <c r="G74" s="407">
        <v>442</v>
      </c>
      <c r="H74" s="407">
        <v>584</v>
      </c>
      <c r="I74" s="407" t="s">
        <v>432</v>
      </c>
      <c r="J74" s="407" t="s">
        <v>432</v>
      </c>
      <c r="K74" s="407" t="s">
        <v>432</v>
      </c>
    </row>
    <row r="75" spans="1:11" ht="18" customHeight="1">
      <c r="A75" s="1427"/>
      <c r="B75" s="3583" t="s">
        <v>2275</v>
      </c>
      <c r="C75" s="3583"/>
      <c r="D75" s="3583"/>
      <c r="E75" s="3583"/>
      <c r="F75" s="3584"/>
      <c r="G75" s="407">
        <v>442</v>
      </c>
      <c r="H75" s="407">
        <v>91</v>
      </c>
      <c r="I75" s="407" t="s">
        <v>432</v>
      </c>
      <c r="J75" s="407" t="s">
        <v>432</v>
      </c>
      <c r="K75" s="407" t="s">
        <v>432</v>
      </c>
    </row>
    <row r="76" spans="1:11" s="1425" customFormat="1" ht="18" customHeight="1">
      <c r="A76" s="3585" t="s">
        <v>2200</v>
      </c>
      <c r="B76" s="3585"/>
      <c r="C76" s="3585"/>
      <c r="D76" s="3585"/>
      <c r="E76" s="3585"/>
      <c r="F76" s="3586"/>
      <c r="G76" s="1426">
        <v>483888</v>
      </c>
      <c r="H76" s="1426">
        <v>467754</v>
      </c>
      <c r="I76" s="1426">
        <v>503418</v>
      </c>
      <c r="J76" s="1426">
        <v>539517</v>
      </c>
      <c r="K76" s="1426">
        <v>561620</v>
      </c>
    </row>
    <row r="77" spans="1:11" ht="18" customHeight="1">
      <c r="A77" s="1424"/>
      <c r="B77" s="1424"/>
      <c r="C77" s="3581" t="s">
        <v>2274</v>
      </c>
      <c r="D77" s="3581"/>
      <c r="E77" s="3581"/>
      <c r="F77" s="3582"/>
      <c r="G77" s="1423">
        <v>112360</v>
      </c>
      <c r="H77" s="1423">
        <v>92563</v>
      </c>
      <c r="I77" s="1423">
        <v>139831</v>
      </c>
      <c r="J77" s="1423">
        <v>178892</v>
      </c>
      <c r="K77" s="1423">
        <v>183447</v>
      </c>
    </row>
    <row r="78" spans="1:11" s="1347" customFormat="1" ht="15" customHeight="1">
      <c r="A78" s="1422" t="s">
        <v>2273</v>
      </c>
      <c r="B78" s="1422"/>
      <c r="C78" s="1422"/>
      <c r="D78" s="1422"/>
      <c r="E78" s="1422"/>
      <c r="F78" s="1422"/>
      <c r="G78" s="1422"/>
      <c r="H78" s="1422"/>
      <c r="I78" s="1422"/>
      <c r="J78" s="1422"/>
      <c r="K78" s="1422"/>
    </row>
    <row r="79" spans="1:11" s="1347" customFormat="1" ht="15" customHeight="1">
      <c r="A79" s="1419" t="s">
        <v>2272</v>
      </c>
      <c r="B79" s="1419"/>
      <c r="C79" s="1419"/>
      <c r="D79" s="1419"/>
      <c r="E79" s="1419"/>
      <c r="F79" s="1419"/>
      <c r="G79" s="1419"/>
      <c r="H79" s="1419"/>
      <c r="I79" s="1419"/>
      <c r="J79" s="1419"/>
      <c r="K79" s="1419"/>
    </row>
  </sheetData>
  <mergeCells count="50">
    <mergeCell ref="D42:F42"/>
    <mergeCell ref="D44:F44"/>
    <mergeCell ref="A1:F1"/>
    <mergeCell ref="A2:F2"/>
    <mergeCell ref="A3:K3"/>
    <mergeCell ref="A5:F5"/>
    <mergeCell ref="A6:F6"/>
    <mergeCell ref="E7:F7"/>
    <mergeCell ref="E34:F34"/>
    <mergeCell ref="C39:F39"/>
    <mergeCell ref="B40:F40"/>
    <mergeCell ref="C41:F41"/>
    <mergeCell ref="E29:F29"/>
    <mergeCell ref="E25:F25"/>
    <mergeCell ref="E21:F21"/>
    <mergeCell ref="E16:F16"/>
    <mergeCell ref="D54:F54"/>
    <mergeCell ref="D55:F55"/>
    <mergeCell ref="C56:F56"/>
    <mergeCell ref="D43:F43"/>
    <mergeCell ref="C45:F45"/>
    <mergeCell ref="D46:F46"/>
    <mergeCell ref="D48:F48"/>
    <mergeCell ref="D49:F49"/>
    <mergeCell ref="C50:F50"/>
    <mergeCell ref="B51:F51"/>
    <mergeCell ref="C53:F53"/>
    <mergeCell ref="C52:F52"/>
    <mergeCell ref="D47:F47"/>
    <mergeCell ref="C57:F57"/>
    <mergeCell ref="C58:F58"/>
    <mergeCell ref="B70:F70"/>
    <mergeCell ref="C60:F60"/>
    <mergeCell ref="B61:F61"/>
    <mergeCell ref="A62:F62"/>
    <mergeCell ref="B63:F63"/>
    <mergeCell ref="B64:F64"/>
    <mergeCell ref="A65:F65"/>
    <mergeCell ref="C59:F59"/>
    <mergeCell ref="B66:F66"/>
    <mergeCell ref="B67:F67"/>
    <mergeCell ref="B68:F68"/>
    <mergeCell ref="B69:F69"/>
    <mergeCell ref="C77:F77"/>
    <mergeCell ref="B71:F71"/>
    <mergeCell ref="B72:F72"/>
    <mergeCell ref="B73:F73"/>
    <mergeCell ref="B74:F74"/>
    <mergeCell ref="B75:F75"/>
    <mergeCell ref="A76:F76"/>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zoomScaleNormal="100" zoomScaleSheetLayoutView="100" workbookViewId="0">
      <selection activeCell="G7" sqref="G7"/>
    </sheetView>
  </sheetViews>
  <sheetFormatPr defaultRowHeight="13.5"/>
  <cols>
    <col min="1" max="1" width="15.625" style="1393" customWidth="1"/>
    <col min="2" max="2" width="70.625" style="1393" customWidth="1"/>
    <col min="3" max="3" width="8.375" style="1432" customWidth="1"/>
    <col min="4" max="5" width="9.625" style="1393" customWidth="1"/>
    <col min="6" max="6" width="9.625" style="1425" customWidth="1"/>
    <col min="7" max="16384" width="9" style="1393"/>
  </cols>
  <sheetData>
    <row r="1" spans="1:6" s="1763" customFormat="1" ht="20.100000000000001" customHeight="1">
      <c r="A1" s="3046" t="str">
        <f>HYPERLINK("#目次!A1","【目次に戻る】")</f>
        <v>【目次に戻る】</v>
      </c>
      <c r="B1" s="3046"/>
      <c r="C1" s="3046"/>
      <c r="D1" s="3046"/>
      <c r="E1" s="1762"/>
      <c r="F1" s="1762"/>
    </row>
    <row r="2" spans="1:6" s="1763" customFormat="1" ht="20.100000000000001" customHeight="1">
      <c r="A2" s="3046" t="str">
        <f>HYPERLINK("#業務所管課別目次!A1","【業務所管課別目次に戻る】")</f>
        <v>【業務所管課別目次に戻る】</v>
      </c>
      <c r="B2" s="3046"/>
      <c r="C2" s="3046"/>
      <c r="D2" s="3046"/>
      <c r="E2" s="1762"/>
      <c r="F2" s="1762"/>
    </row>
    <row r="3" spans="1:6" s="1460" customFormat="1" ht="26.1" customHeight="1">
      <c r="A3" s="3561" t="s">
        <v>2455</v>
      </c>
      <c r="B3" s="3561"/>
      <c r="C3" s="3561"/>
      <c r="D3" s="3561"/>
      <c r="E3" s="3561"/>
      <c r="F3" s="3561"/>
    </row>
    <row r="4" spans="1:6" ht="15" customHeight="1">
      <c r="A4" s="1462"/>
      <c r="B4" s="1462"/>
      <c r="C4" s="1462"/>
      <c r="D4" s="1462"/>
      <c r="E4" s="1462"/>
      <c r="F4" s="1461"/>
    </row>
    <row r="5" spans="1:6" ht="15" customHeight="1" thickBot="1">
      <c r="A5" s="1460" t="s">
        <v>898</v>
      </c>
      <c r="B5" s="1460"/>
    </row>
    <row r="6" spans="1:6" s="1348" customFormat="1" ht="18" customHeight="1" thickTop="1">
      <c r="A6" s="3590" t="s">
        <v>2454</v>
      </c>
      <c r="B6" s="3592" t="s">
        <v>2453</v>
      </c>
      <c r="C6" s="3594" t="s">
        <v>2452</v>
      </c>
      <c r="D6" s="1459" t="s">
        <v>2451</v>
      </c>
      <c r="E6" s="1459" t="s">
        <v>671</v>
      </c>
      <c r="F6" s="1458" t="s">
        <v>229</v>
      </c>
    </row>
    <row r="7" spans="1:6" s="1348" customFormat="1" ht="18" customHeight="1">
      <c r="A7" s="3591"/>
      <c r="B7" s="3593"/>
      <c r="C7" s="3595"/>
      <c r="D7" s="1457" t="s">
        <v>2450</v>
      </c>
      <c r="E7" s="1457" t="s">
        <v>2450</v>
      </c>
      <c r="F7" s="1456" t="s">
        <v>2450</v>
      </c>
    </row>
    <row r="8" spans="1:6" s="1348" customFormat="1" ht="18" customHeight="1">
      <c r="A8" s="1455" t="s">
        <v>2449</v>
      </c>
      <c r="B8" s="1454" t="s">
        <v>2448</v>
      </c>
      <c r="C8" s="1453" t="s">
        <v>2401</v>
      </c>
      <c r="D8" s="1446">
        <v>2433</v>
      </c>
      <c r="E8" s="1446">
        <v>2472</v>
      </c>
      <c r="F8" s="1445">
        <v>2428</v>
      </c>
    </row>
    <row r="9" spans="1:6" s="1348" customFormat="1" ht="18" customHeight="1">
      <c r="A9" s="798" t="s">
        <v>2447</v>
      </c>
      <c r="B9" s="1444" t="s">
        <v>2446</v>
      </c>
      <c r="C9" s="1443" t="s">
        <v>2411</v>
      </c>
      <c r="D9" s="1448">
        <v>431</v>
      </c>
      <c r="E9" s="1448">
        <v>444</v>
      </c>
      <c r="F9" s="1447">
        <v>436</v>
      </c>
    </row>
    <row r="10" spans="1:6" s="1348" customFormat="1" ht="18" customHeight="1">
      <c r="A10" s="798" t="s">
        <v>2445</v>
      </c>
      <c r="B10" s="1444" t="s">
        <v>2444</v>
      </c>
      <c r="C10" s="1443" t="s">
        <v>2404</v>
      </c>
      <c r="D10" s="1448">
        <v>149</v>
      </c>
      <c r="E10" s="1448">
        <v>159</v>
      </c>
      <c r="F10" s="1447">
        <v>158</v>
      </c>
    </row>
    <row r="11" spans="1:6" s="1348" customFormat="1" ht="18" customHeight="1">
      <c r="A11" s="798" t="s">
        <v>2443</v>
      </c>
      <c r="B11" s="1444" t="s">
        <v>2442</v>
      </c>
      <c r="C11" s="1443" t="s">
        <v>2394</v>
      </c>
      <c r="D11" s="1448">
        <v>474</v>
      </c>
      <c r="E11" s="1448">
        <v>448</v>
      </c>
      <c r="F11" s="1447">
        <v>440</v>
      </c>
    </row>
    <row r="12" spans="1:6" s="1348" customFormat="1" ht="18" customHeight="1">
      <c r="A12" s="798" t="s">
        <v>2441</v>
      </c>
      <c r="B12" s="1444" t="s">
        <v>2440</v>
      </c>
      <c r="C12" s="1443" t="s">
        <v>2394</v>
      </c>
      <c r="D12" s="1448">
        <v>97</v>
      </c>
      <c r="E12" s="1448">
        <v>108</v>
      </c>
      <c r="F12" s="1447">
        <v>103</v>
      </c>
    </row>
    <row r="13" spans="1:6" s="1348" customFormat="1" ht="18" customHeight="1">
      <c r="A13" s="798" t="s">
        <v>2439</v>
      </c>
      <c r="B13" s="1444" t="s">
        <v>2438</v>
      </c>
      <c r="C13" s="1443" t="s">
        <v>2394</v>
      </c>
      <c r="D13" s="1448">
        <v>108</v>
      </c>
      <c r="E13" s="1448">
        <v>108</v>
      </c>
      <c r="F13" s="1447">
        <v>110</v>
      </c>
    </row>
    <row r="14" spans="1:6" s="1348" customFormat="1" ht="18" customHeight="1">
      <c r="A14" s="798" t="s">
        <v>2437</v>
      </c>
      <c r="B14" s="1444" t="s">
        <v>2436</v>
      </c>
      <c r="C14" s="1443" t="s">
        <v>2394</v>
      </c>
      <c r="D14" s="1448">
        <v>135</v>
      </c>
      <c r="E14" s="1448">
        <v>146</v>
      </c>
      <c r="F14" s="1447">
        <v>139</v>
      </c>
    </row>
    <row r="15" spans="1:6" s="1348" customFormat="1" ht="18" customHeight="1">
      <c r="A15" s="798" t="s">
        <v>2435</v>
      </c>
      <c r="B15" s="1452" t="s">
        <v>2434</v>
      </c>
      <c r="C15" s="1451" t="s">
        <v>2394</v>
      </c>
      <c r="D15" s="1446">
        <v>280</v>
      </c>
      <c r="E15" s="1446">
        <v>270</v>
      </c>
      <c r="F15" s="1445">
        <v>934</v>
      </c>
    </row>
    <row r="16" spans="1:6" s="1348" customFormat="1" ht="18" customHeight="1">
      <c r="A16" s="798" t="s">
        <v>2432</v>
      </c>
      <c r="B16" s="1444" t="s">
        <v>2433</v>
      </c>
      <c r="C16" s="1443" t="s">
        <v>2394</v>
      </c>
      <c r="D16" s="1448">
        <v>235</v>
      </c>
      <c r="E16" s="1448">
        <v>237</v>
      </c>
      <c r="F16" s="1447">
        <v>267</v>
      </c>
    </row>
    <row r="17" spans="1:6" s="1348" customFormat="1" ht="18" customHeight="1">
      <c r="A17" s="798" t="s">
        <v>2432</v>
      </c>
      <c r="B17" s="1444" t="s">
        <v>2431</v>
      </c>
      <c r="C17" s="1443" t="s">
        <v>2394</v>
      </c>
      <c r="D17" s="1448">
        <v>201</v>
      </c>
      <c r="E17" s="1448">
        <v>199</v>
      </c>
      <c r="F17" s="1447">
        <v>241</v>
      </c>
    </row>
    <row r="18" spans="1:6" s="1348" customFormat="1" ht="18" customHeight="1">
      <c r="A18" s="798" t="s">
        <v>2430</v>
      </c>
      <c r="B18" s="1444" t="s">
        <v>2429</v>
      </c>
      <c r="C18" s="1443" t="s">
        <v>2394</v>
      </c>
      <c r="D18" s="1448">
        <v>137</v>
      </c>
      <c r="E18" s="1448">
        <v>129</v>
      </c>
      <c r="F18" s="1447">
        <v>204</v>
      </c>
    </row>
    <row r="19" spans="1:6" s="1348" customFormat="1" ht="18" customHeight="1">
      <c r="A19" s="798" t="s">
        <v>2428</v>
      </c>
      <c r="B19" s="1444" t="s">
        <v>2427</v>
      </c>
      <c r="C19" s="1443" t="s">
        <v>2394</v>
      </c>
      <c r="D19" s="1448">
        <v>205</v>
      </c>
      <c r="E19" s="1448">
        <v>205</v>
      </c>
      <c r="F19" s="1447">
        <v>129</v>
      </c>
    </row>
    <row r="20" spans="1:6" s="1348" customFormat="1" ht="18" customHeight="1">
      <c r="A20" s="798" t="s">
        <v>2426</v>
      </c>
      <c r="B20" s="1444" t="s">
        <v>2425</v>
      </c>
      <c r="C20" s="1443" t="s">
        <v>2424</v>
      </c>
      <c r="D20" s="1448">
        <v>226</v>
      </c>
      <c r="E20" s="1448">
        <v>222</v>
      </c>
      <c r="F20" s="1447">
        <v>222</v>
      </c>
    </row>
    <row r="21" spans="1:6" s="1348" customFormat="1" ht="18" customHeight="1">
      <c r="A21" s="798" t="s">
        <v>2423</v>
      </c>
      <c r="B21" s="1444"/>
      <c r="C21" s="1443" t="s">
        <v>2411</v>
      </c>
      <c r="D21" s="1448">
        <v>138</v>
      </c>
      <c r="E21" s="1448">
        <v>154</v>
      </c>
      <c r="F21" s="1447">
        <v>122</v>
      </c>
    </row>
    <row r="22" spans="1:6" s="1348" customFormat="1" ht="18" customHeight="1">
      <c r="A22" s="798" t="s">
        <v>2422</v>
      </c>
      <c r="B22" s="1444" t="s">
        <v>2421</v>
      </c>
      <c r="C22" s="1443" t="s">
        <v>2411</v>
      </c>
      <c r="D22" s="1448">
        <v>113</v>
      </c>
      <c r="E22" s="1448">
        <v>167</v>
      </c>
      <c r="F22" s="1447">
        <v>112</v>
      </c>
    </row>
    <row r="23" spans="1:6" s="1348" customFormat="1" ht="18" customHeight="1">
      <c r="A23" s="798" t="s">
        <v>2420</v>
      </c>
      <c r="B23" s="1444"/>
      <c r="C23" s="1443" t="s">
        <v>2411</v>
      </c>
      <c r="D23" s="1448">
        <v>111</v>
      </c>
      <c r="E23" s="1448">
        <v>151</v>
      </c>
      <c r="F23" s="1447">
        <v>114</v>
      </c>
    </row>
    <row r="24" spans="1:6" s="1348" customFormat="1" ht="18" customHeight="1">
      <c r="A24" s="798" t="s">
        <v>2419</v>
      </c>
      <c r="B24" s="1444" t="s">
        <v>2418</v>
      </c>
      <c r="C24" s="1443" t="s">
        <v>2411</v>
      </c>
      <c r="D24" s="1448">
        <v>716</v>
      </c>
      <c r="E24" s="1448">
        <v>770</v>
      </c>
      <c r="F24" s="1447">
        <v>660</v>
      </c>
    </row>
    <row r="25" spans="1:6" s="1348" customFormat="1" ht="18" customHeight="1">
      <c r="A25" s="798" t="s">
        <v>2417</v>
      </c>
      <c r="B25" s="1444" t="s">
        <v>2416</v>
      </c>
      <c r="C25" s="1443" t="s">
        <v>2401</v>
      </c>
      <c r="D25" s="1448">
        <v>437</v>
      </c>
      <c r="E25" s="1448">
        <v>446</v>
      </c>
      <c r="F25" s="1447">
        <v>441</v>
      </c>
    </row>
    <row r="26" spans="1:6" s="1348" customFormat="1" ht="18" customHeight="1">
      <c r="A26" s="798" t="s">
        <v>2415</v>
      </c>
      <c r="B26" s="1444" t="s">
        <v>2414</v>
      </c>
      <c r="C26" s="1443" t="s">
        <v>2411</v>
      </c>
      <c r="D26" s="1448">
        <v>249</v>
      </c>
      <c r="E26" s="1448">
        <v>240</v>
      </c>
      <c r="F26" s="1447">
        <v>243</v>
      </c>
    </row>
    <row r="27" spans="1:6" s="1348" customFormat="1" ht="18" customHeight="1">
      <c r="A27" s="798" t="s">
        <v>2413</v>
      </c>
      <c r="B27" s="1444" t="s">
        <v>2412</v>
      </c>
      <c r="C27" s="1443" t="s">
        <v>2411</v>
      </c>
      <c r="D27" s="1448">
        <v>245</v>
      </c>
      <c r="E27" s="1448">
        <v>252</v>
      </c>
      <c r="F27" s="1447">
        <v>245</v>
      </c>
    </row>
    <row r="28" spans="1:6" s="1348" customFormat="1" ht="18" customHeight="1">
      <c r="A28" s="798" t="s">
        <v>2410</v>
      </c>
      <c r="B28" s="1444" t="s">
        <v>2409</v>
      </c>
      <c r="C28" s="1443" t="s">
        <v>2361</v>
      </c>
      <c r="D28" s="1448">
        <v>295</v>
      </c>
      <c r="E28" s="1448">
        <v>290</v>
      </c>
      <c r="F28" s="1447">
        <v>290</v>
      </c>
    </row>
    <row r="29" spans="1:6" s="1348" customFormat="1" ht="18" customHeight="1">
      <c r="A29" s="798" t="s">
        <v>2408</v>
      </c>
      <c r="B29" s="1444" t="s">
        <v>2407</v>
      </c>
      <c r="C29" s="1443" t="s">
        <v>2361</v>
      </c>
      <c r="D29" s="1448">
        <v>240</v>
      </c>
      <c r="E29" s="1448">
        <v>246</v>
      </c>
      <c r="F29" s="1447">
        <v>243</v>
      </c>
    </row>
    <row r="30" spans="1:6" s="1348" customFormat="1" ht="18" customHeight="1">
      <c r="A30" s="798" t="s">
        <v>2406</v>
      </c>
      <c r="B30" s="1444" t="s">
        <v>2405</v>
      </c>
      <c r="C30" s="1443" t="s">
        <v>2404</v>
      </c>
      <c r="D30" s="1448">
        <v>313</v>
      </c>
      <c r="E30" s="1448">
        <v>330</v>
      </c>
      <c r="F30" s="1447">
        <v>313</v>
      </c>
    </row>
    <row r="31" spans="1:6" s="1348" customFormat="1" ht="18" customHeight="1">
      <c r="A31" s="798" t="s">
        <v>2403</v>
      </c>
      <c r="B31" s="1444" t="s">
        <v>2402</v>
      </c>
      <c r="C31" s="1443" t="s">
        <v>2401</v>
      </c>
      <c r="D31" s="1448">
        <v>195</v>
      </c>
      <c r="E31" s="1448">
        <v>196</v>
      </c>
      <c r="F31" s="1447">
        <v>196</v>
      </c>
    </row>
    <row r="32" spans="1:6" s="1348" customFormat="1" ht="18" customHeight="1">
      <c r="A32" s="798" t="s">
        <v>2400</v>
      </c>
      <c r="B32" s="1444" t="s">
        <v>2399</v>
      </c>
      <c r="C32" s="1443" t="s">
        <v>2394</v>
      </c>
      <c r="D32" s="1448">
        <v>127</v>
      </c>
      <c r="E32" s="1448">
        <v>132</v>
      </c>
      <c r="F32" s="1447">
        <v>124</v>
      </c>
    </row>
    <row r="33" spans="1:6" s="1348" customFormat="1" ht="18" customHeight="1">
      <c r="A33" s="798" t="s">
        <v>2398</v>
      </c>
      <c r="B33" s="1444" t="s">
        <v>2397</v>
      </c>
      <c r="C33" s="1443" t="s">
        <v>2394</v>
      </c>
      <c r="D33" s="1448">
        <v>104</v>
      </c>
      <c r="E33" s="1448">
        <v>108</v>
      </c>
      <c r="F33" s="1447">
        <v>110</v>
      </c>
    </row>
    <row r="34" spans="1:6" s="1348" customFormat="1" ht="18" customHeight="1">
      <c r="A34" s="798" t="s">
        <v>2396</v>
      </c>
      <c r="B34" s="1444" t="s">
        <v>2395</v>
      </c>
      <c r="C34" s="1443" t="s">
        <v>2394</v>
      </c>
      <c r="D34" s="1448">
        <v>566</v>
      </c>
      <c r="E34" s="1448">
        <v>559</v>
      </c>
      <c r="F34" s="1447">
        <v>557</v>
      </c>
    </row>
    <row r="35" spans="1:6" s="1348" customFormat="1" ht="18" customHeight="1">
      <c r="A35" s="1449" t="s">
        <v>2393</v>
      </c>
      <c r="B35" s="1444" t="s">
        <v>2392</v>
      </c>
      <c r="C35" s="1443" t="s">
        <v>2386</v>
      </c>
      <c r="D35" s="1448">
        <v>545</v>
      </c>
      <c r="E35" s="1448">
        <v>567</v>
      </c>
      <c r="F35" s="1447">
        <v>562</v>
      </c>
    </row>
    <row r="36" spans="1:6" s="1348" customFormat="1" ht="18" customHeight="1">
      <c r="A36" s="1450" t="s">
        <v>2391</v>
      </c>
      <c r="B36" s="1444" t="s">
        <v>2390</v>
      </c>
      <c r="C36" s="1443" t="s">
        <v>2389</v>
      </c>
      <c r="D36" s="1448">
        <v>738</v>
      </c>
      <c r="E36" s="1448">
        <v>714</v>
      </c>
      <c r="F36" s="1447">
        <v>722</v>
      </c>
    </row>
    <row r="37" spans="1:6" s="1348" customFormat="1" ht="18" customHeight="1">
      <c r="A37" s="1449" t="s">
        <v>2388</v>
      </c>
      <c r="B37" s="1444" t="s">
        <v>2387</v>
      </c>
      <c r="C37" s="1443" t="s">
        <v>2386</v>
      </c>
      <c r="D37" s="1448">
        <v>482</v>
      </c>
      <c r="E37" s="1448">
        <v>505</v>
      </c>
      <c r="F37" s="1447">
        <v>512</v>
      </c>
    </row>
    <row r="38" spans="1:6" s="1348" customFormat="1" ht="18" customHeight="1">
      <c r="A38" s="798" t="s">
        <v>2385</v>
      </c>
      <c r="B38" s="1444" t="s">
        <v>2384</v>
      </c>
      <c r="C38" s="1443" t="s">
        <v>2383</v>
      </c>
      <c r="D38" s="1446">
        <v>8574</v>
      </c>
      <c r="E38" s="1446">
        <v>8798</v>
      </c>
      <c r="F38" s="1445">
        <v>8828</v>
      </c>
    </row>
    <row r="39" spans="1:6" s="1348" customFormat="1" ht="18" customHeight="1">
      <c r="A39" s="798" t="s">
        <v>2382</v>
      </c>
      <c r="B39" s="1444" t="s">
        <v>2381</v>
      </c>
      <c r="C39" s="1443" t="s">
        <v>2344</v>
      </c>
      <c r="D39" s="1446">
        <v>8095</v>
      </c>
      <c r="E39" s="1446">
        <v>8465</v>
      </c>
      <c r="F39" s="1445">
        <v>8394</v>
      </c>
    </row>
    <row r="40" spans="1:6" s="1348" customFormat="1" ht="18" customHeight="1">
      <c r="A40" s="798" t="s">
        <v>2380</v>
      </c>
      <c r="B40" s="1444" t="s">
        <v>2379</v>
      </c>
      <c r="C40" s="1443" t="s">
        <v>2378</v>
      </c>
      <c r="D40" s="1446">
        <v>19723</v>
      </c>
      <c r="E40" s="1446">
        <v>20323</v>
      </c>
      <c r="F40" s="1445">
        <v>20575</v>
      </c>
    </row>
    <row r="41" spans="1:6" s="1348" customFormat="1" ht="18" customHeight="1">
      <c r="A41" s="798" t="s">
        <v>2377</v>
      </c>
      <c r="B41" s="1444" t="s">
        <v>2376</v>
      </c>
      <c r="C41" s="1443" t="s">
        <v>2375</v>
      </c>
      <c r="D41" s="1446">
        <v>1787</v>
      </c>
      <c r="E41" s="1446">
        <v>1824</v>
      </c>
      <c r="F41" s="1445">
        <v>1671</v>
      </c>
    </row>
    <row r="42" spans="1:6" s="1348" customFormat="1" ht="18" customHeight="1">
      <c r="A42" s="798" t="s">
        <v>2374</v>
      </c>
      <c r="B42" s="1444" t="s">
        <v>2373</v>
      </c>
      <c r="C42" s="1443" t="s">
        <v>2372</v>
      </c>
      <c r="D42" s="1446">
        <v>199281</v>
      </c>
      <c r="E42" s="1446">
        <v>215730</v>
      </c>
      <c r="F42" s="1445">
        <v>207535</v>
      </c>
    </row>
    <row r="43" spans="1:6" s="1348" customFormat="1" ht="18" customHeight="1">
      <c r="A43" s="798" t="s">
        <v>2371</v>
      </c>
      <c r="B43" s="1444" t="s">
        <v>2370</v>
      </c>
      <c r="C43" s="1443" t="s">
        <v>2369</v>
      </c>
      <c r="D43" s="1446">
        <v>107390</v>
      </c>
      <c r="E43" s="1446">
        <v>106200</v>
      </c>
      <c r="F43" s="1445">
        <v>95565</v>
      </c>
    </row>
    <row r="44" spans="1:6" s="1348" customFormat="1" ht="18" customHeight="1">
      <c r="A44" s="798" t="s">
        <v>2368</v>
      </c>
      <c r="B44" s="1444" t="s">
        <v>2367</v>
      </c>
      <c r="C44" s="1443" t="s">
        <v>2354</v>
      </c>
      <c r="D44" s="1446">
        <v>4312</v>
      </c>
      <c r="E44" s="1446">
        <v>4406</v>
      </c>
      <c r="F44" s="1445">
        <v>4385</v>
      </c>
    </row>
    <row r="45" spans="1:6" s="1348" customFormat="1" ht="18" customHeight="1">
      <c r="A45" s="798" t="s">
        <v>2366</v>
      </c>
      <c r="B45" s="1444" t="s">
        <v>2365</v>
      </c>
      <c r="C45" s="1443" t="s">
        <v>2364</v>
      </c>
      <c r="D45" s="1446">
        <v>74970</v>
      </c>
      <c r="E45" s="1446">
        <v>81492</v>
      </c>
      <c r="F45" s="1445">
        <v>79658</v>
      </c>
    </row>
    <row r="46" spans="1:6" s="1348" customFormat="1" ht="18" customHeight="1">
      <c r="A46" s="798" t="s">
        <v>2363</v>
      </c>
      <c r="B46" s="1444" t="s">
        <v>2362</v>
      </c>
      <c r="C46" s="1443" t="s">
        <v>2361</v>
      </c>
      <c r="D46" s="1446">
        <v>10161</v>
      </c>
      <c r="E46" s="1446">
        <v>11065</v>
      </c>
      <c r="F46" s="1445">
        <v>12210</v>
      </c>
    </row>
    <row r="47" spans="1:6" s="1348" customFormat="1" ht="18" customHeight="1">
      <c r="A47" s="798" t="s">
        <v>2360</v>
      </c>
      <c r="B47" s="1444" t="s">
        <v>2359</v>
      </c>
      <c r="C47" s="1443" t="s">
        <v>2344</v>
      </c>
      <c r="D47" s="1446">
        <v>10324</v>
      </c>
      <c r="E47" s="1446">
        <v>10603</v>
      </c>
      <c r="F47" s="1445">
        <v>11432</v>
      </c>
    </row>
    <row r="48" spans="1:6" s="1348" customFormat="1" ht="18" customHeight="1">
      <c r="A48" s="798" t="s">
        <v>2358</v>
      </c>
      <c r="B48" s="1444" t="s">
        <v>2357</v>
      </c>
      <c r="C48" s="1443" t="s">
        <v>2354</v>
      </c>
      <c r="D48" s="1446">
        <v>2944</v>
      </c>
      <c r="E48" s="1446">
        <v>2951</v>
      </c>
      <c r="F48" s="1445">
        <v>2846</v>
      </c>
    </row>
    <row r="49" spans="1:6" s="1348" customFormat="1" ht="18" customHeight="1">
      <c r="A49" s="1449" t="s">
        <v>2356</v>
      </c>
      <c r="B49" s="1444" t="s">
        <v>2355</v>
      </c>
      <c r="C49" s="1443" t="s">
        <v>2354</v>
      </c>
      <c r="D49" s="1446">
        <v>4117</v>
      </c>
      <c r="E49" s="1446">
        <v>4289</v>
      </c>
      <c r="F49" s="1445">
        <v>4341</v>
      </c>
    </row>
    <row r="50" spans="1:6" s="1348" customFormat="1" ht="18" customHeight="1">
      <c r="A50" s="798" t="s">
        <v>2353</v>
      </c>
      <c r="B50" s="1444" t="s">
        <v>2352</v>
      </c>
      <c r="C50" s="1443" t="s">
        <v>2347</v>
      </c>
      <c r="D50" s="1446">
        <v>538</v>
      </c>
      <c r="E50" s="1446">
        <v>530</v>
      </c>
      <c r="F50" s="1445">
        <v>535</v>
      </c>
    </row>
    <row r="51" spans="1:6" s="1348" customFormat="1" ht="18" customHeight="1">
      <c r="A51" s="798" t="s">
        <v>2351</v>
      </c>
      <c r="B51" s="1444" t="s">
        <v>2350</v>
      </c>
      <c r="C51" s="1443" t="s">
        <v>2347</v>
      </c>
      <c r="D51" s="1446">
        <v>11320</v>
      </c>
      <c r="E51" s="1446">
        <v>10811</v>
      </c>
      <c r="F51" s="1445">
        <v>10738</v>
      </c>
    </row>
    <row r="52" spans="1:6" s="1348" customFormat="1" ht="18" customHeight="1">
      <c r="A52" s="798" t="s">
        <v>2349</v>
      </c>
      <c r="B52" s="1444" t="s">
        <v>2348</v>
      </c>
      <c r="C52" s="1443" t="s">
        <v>2347</v>
      </c>
      <c r="D52" s="1446">
        <v>9278</v>
      </c>
      <c r="E52" s="1446">
        <v>9993</v>
      </c>
      <c r="F52" s="1445">
        <v>8402</v>
      </c>
    </row>
    <row r="53" spans="1:6" s="1348" customFormat="1" ht="18" customHeight="1">
      <c r="A53" s="1449" t="s">
        <v>2346</v>
      </c>
      <c r="B53" s="1444" t="s">
        <v>2345</v>
      </c>
      <c r="C53" s="1443" t="s">
        <v>2344</v>
      </c>
      <c r="D53" s="1448">
        <v>239</v>
      </c>
      <c r="E53" s="1448">
        <v>244</v>
      </c>
      <c r="F53" s="1447">
        <v>244</v>
      </c>
    </row>
    <row r="54" spans="1:6" s="1348" customFormat="1" ht="18" customHeight="1">
      <c r="A54" s="798" t="s">
        <v>2343</v>
      </c>
      <c r="B54" s="1444" t="s">
        <v>2342</v>
      </c>
      <c r="C54" s="1443" t="s">
        <v>2341</v>
      </c>
      <c r="D54" s="1446">
        <v>1323</v>
      </c>
      <c r="E54" s="1446">
        <v>1350</v>
      </c>
      <c r="F54" s="1445">
        <v>1395</v>
      </c>
    </row>
    <row r="55" spans="1:6" s="1348" customFormat="1" ht="18" customHeight="1">
      <c r="A55" s="798" t="s">
        <v>2340</v>
      </c>
      <c r="B55" s="1444" t="s">
        <v>2339</v>
      </c>
      <c r="C55" s="1443" t="s">
        <v>2338</v>
      </c>
      <c r="D55" s="1442">
        <v>295364</v>
      </c>
      <c r="E55" s="1442">
        <v>302981</v>
      </c>
      <c r="F55" s="1441">
        <v>302981</v>
      </c>
    </row>
    <row r="56" spans="1:6" s="1348" customFormat="1" ht="18" customHeight="1">
      <c r="A56" s="798" t="s">
        <v>2337</v>
      </c>
      <c r="B56" s="1444" t="s">
        <v>2336</v>
      </c>
      <c r="C56" s="1443" t="s">
        <v>2331</v>
      </c>
      <c r="D56" s="1442">
        <v>1800</v>
      </c>
      <c r="E56" s="1442">
        <v>1825</v>
      </c>
      <c r="F56" s="1441">
        <v>1833</v>
      </c>
    </row>
    <row r="57" spans="1:6" s="1348" customFormat="1" ht="18" customHeight="1">
      <c r="A57" s="798" t="s">
        <v>2335</v>
      </c>
      <c r="B57" s="1444" t="s">
        <v>2334</v>
      </c>
      <c r="C57" s="1443" t="s">
        <v>2331</v>
      </c>
      <c r="D57" s="1442">
        <v>3815</v>
      </c>
      <c r="E57" s="1442">
        <v>3947</v>
      </c>
      <c r="F57" s="1441">
        <v>3996</v>
      </c>
    </row>
    <row r="58" spans="1:6" s="1348" customFormat="1" ht="18" customHeight="1">
      <c r="A58" s="1440" t="s">
        <v>2333</v>
      </c>
      <c r="B58" s="1439" t="s">
        <v>2332</v>
      </c>
      <c r="C58" s="1438" t="s">
        <v>2331</v>
      </c>
      <c r="D58" s="1437">
        <v>8717</v>
      </c>
      <c r="E58" s="1437">
        <v>9250</v>
      </c>
      <c r="F58" s="1436">
        <v>9463</v>
      </c>
    </row>
    <row r="59" spans="1:6" s="1347" customFormat="1" ht="15" customHeight="1">
      <c r="A59" s="1435" t="s">
        <v>2330</v>
      </c>
      <c r="B59" s="1435"/>
      <c r="C59" s="1434"/>
      <c r="F59" s="1433"/>
    </row>
    <row r="60" spans="1:6" s="1347" customFormat="1" ht="15" customHeight="1">
      <c r="A60" s="1347" t="s">
        <v>2329</v>
      </c>
      <c r="C60" s="1434"/>
      <c r="F60" s="1433"/>
    </row>
  </sheetData>
  <mergeCells count="6">
    <mergeCell ref="A3:F3"/>
    <mergeCell ref="A6:A7"/>
    <mergeCell ref="B6:B7"/>
    <mergeCell ref="C6:C7"/>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Normal="100" zoomScaleSheetLayoutView="100" workbookViewId="0">
      <selection activeCell="G6" sqref="G6:G8"/>
    </sheetView>
  </sheetViews>
  <sheetFormatPr defaultColWidth="9" defaultRowHeight="13.5"/>
  <cols>
    <col min="1" max="1" width="18.625" style="1393" customWidth="1"/>
    <col min="2" max="14" width="8.125" style="1393" customWidth="1"/>
    <col min="15" max="16384" width="9" style="1393"/>
  </cols>
  <sheetData>
    <row r="1" spans="1:14"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row>
    <row r="2" spans="1:14"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row>
    <row r="3" spans="1:14" ht="26.1" customHeight="1">
      <c r="A3" s="3561" t="s">
        <v>2469</v>
      </c>
      <c r="B3" s="3561"/>
      <c r="C3" s="3561"/>
      <c r="D3" s="3561"/>
      <c r="E3" s="3561"/>
      <c r="F3" s="3561"/>
      <c r="G3" s="3561"/>
      <c r="H3" s="3561"/>
      <c r="I3" s="3561"/>
      <c r="J3" s="3561"/>
      <c r="K3" s="3561"/>
      <c r="L3" s="3561"/>
      <c r="M3" s="3561"/>
      <c r="N3" s="3561"/>
    </row>
    <row r="4" spans="1:14" s="1395" customFormat="1" ht="15" customHeight="1">
      <c r="A4" s="1364"/>
      <c r="B4" s="1364"/>
      <c r="C4" s="1364"/>
      <c r="D4" s="1364"/>
      <c r="E4" s="1364"/>
      <c r="F4" s="1364"/>
      <c r="G4" s="1364"/>
      <c r="H4" s="1364"/>
      <c r="I4" s="1364"/>
      <c r="J4" s="1364"/>
      <c r="K4" s="1364"/>
      <c r="L4" s="1364"/>
      <c r="M4" s="1364"/>
      <c r="N4" s="1364"/>
    </row>
    <row r="5" spans="1:14" s="1395" customFormat="1" ht="15" customHeight="1" thickBot="1">
      <c r="H5" s="1479"/>
      <c r="I5" s="1479"/>
      <c r="J5" s="1479"/>
      <c r="K5" s="1479"/>
      <c r="L5" s="1479"/>
      <c r="M5" s="1479"/>
      <c r="N5" s="1478" t="s">
        <v>2468</v>
      </c>
    </row>
    <row r="6" spans="1:14" ht="23.1" customHeight="1" thickTop="1">
      <c r="A6" s="3607" t="s">
        <v>2467</v>
      </c>
      <c r="B6" s="3610" t="s">
        <v>2466</v>
      </c>
      <c r="C6" s="1477"/>
      <c r="D6" s="1477"/>
      <c r="E6" s="3596" t="s">
        <v>2235</v>
      </c>
      <c r="F6" s="3596" t="s">
        <v>2222</v>
      </c>
      <c r="G6" s="3604" t="s">
        <v>2219</v>
      </c>
      <c r="H6" s="3596" t="s">
        <v>2465</v>
      </c>
      <c r="I6" s="3596" t="s">
        <v>2464</v>
      </c>
      <c r="J6" s="3596" t="s">
        <v>2279</v>
      </c>
      <c r="K6" s="3604" t="s">
        <v>2463</v>
      </c>
      <c r="L6" s="3596" t="s">
        <v>2277</v>
      </c>
      <c r="M6" s="3596" t="s">
        <v>2462</v>
      </c>
      <c r="N6" s="3599" t="s">
        <v>2305</v>
      </c>
    </row>
    <row r="7" spans="1:14" ht="23.1" customHeight="1">
      <c r="A7" s="3608"/>
      <c r="B7" s="3611"/>
      <c r="C7" s="3613" t="s">
        <v>2461</v>
      </c>
      <c r="D7" s="3614"/>
      <c r="E7" s="3597"/>
      <c r="F7" s="3597"/>
      <c r="G7" s="3605"/>
      <c r="H7" s="3602"/>
      <c r="I7" s="3597"/>
      <c r="J7" s="3597"/>
      <c r="K7" s="3605"/>
      <c r="L7" s="3597"/>
      <c r="M7" s="3597"/>
      <c r="N7" s="3600"/>
    </row>
    <row r="8" spans="1:14" ht="83.25" customHeight="1">
      <c r="A8" s="3609"/>
      <c r="B8" s="3612"/>
      <c r="C8" s="1476" t="s">
        <v>2460</v>
      </c>
      <c r="D8" s="1475" t="s">
        <v>2459</v>
      </c>
      <c r="E8" s="3598"/>
      <c r="F8" s="3598"/>
      <c r="G8" s="3606"/>
      <c r="H8" s="3603"/>
      <c r="I8" s="3598"/>
      <c r="J8" s="3598"/>
      <c r="K8" s="3606"/>
      <c r="L8" s="3598"/>
      <c r="M8" s="3598"/>
      <c r="N8" s="3601"/>
    </row>
    <row r="9" spans="1:14" s="1460" customFormat="1" ht="18" customHeight="1">
      <c r="A9" s="1353" t="s">
        <v>2167</v>
      </c>
      <c r="B9" s="1474">
        <v>99.8</v>
      </c>
      <c r="C9" s="1474">
        <v>-0.2</v>
      </c>
      <c r="D9" s="1474" t="s">
        <v>432</v>
      </c>
      <c r="E9" s="1474">
        <v>101.5</v>
      </c>
      <c r="F9" s="1474">
        <v>99.7</v>
      </c>
      <c r="G9" s="1474">
        <v>89.8</v>
      </c>
      <c r="H9" s="1474">
        <v>100</v>
      </c>
      <c r="I9" s="1474">
        <v>100.7</v>
      </c>
      <c r="J9" s="1474">
        <v>100.9</v>
      </c>
      <c r="K9" s="1474">
        <v>98.8</v>
      </c>
      <c r="L9" s="1474">
        <v>100.9</v>
      </c>
      <c r="M9" s="1474">
        <v>101.5</v>
      </c>
      <c r="N9" s="1474">
        <v>100.7</v>
      </c>
    </row>
    <row r="10" spans="1:14" s="1460" customFormat="1" ht="18" customHeight="1">
      <c r="A10" s="1353" t="s">
        <v>418</v>
      </c>
      <c r="B10" s="1474">
        <v>100</v>
      </c>
      <c r="C10" s="1474">
        <v>0.1</v>
      </c>
      <c r="D10" s="1474" t="s">
        <v>432</v>
      </c>
      <c r="E10" s="1474">
        <v>101.9</v>
      </c>
      <c r="F10" s="1474">
        <v>99.3</v>
      </c>
      <c r="G10" s="1474">
        <v>91.1</v>
      </c>
      <c r="H10" s="1474">
        <v>99.9</v>
      </c>
      <c r="I10" s="1474">
        <v>101.2</v>
      </c>
      <c r="J10" s="1474">
        <v>101.6</v>
      </c>
      <c r="K10" s="1474">
        <v>98.3</v>
      </c>
      <c r="L10" s="1474">
        <v>101.2</v>
      </c>
      <c r="M10" s="1474">
        <v>102</v>
      </c>
      <c r="N10" s="1474">
        <v>100.6</v>
      </c>
    </row>
    <row r="11" spans="1:14" s="1460" customFormat="1" ht="18" customHeight="1">
      <c r="A11" s="1353" t="s">
        <v>419</v>
      </c>
      <c r="B11" s="1474">
        <v>100.9</v>
      </c>
      <c r="C11" s="1474">
        <v>0.9</v>
      </c>
      <c r="D11" s="1474" t="s">
        <v>432</v>
      </c>
      <c r="E11" s="1474">
        <v>103.4</v>
      </c>
      <c r="F11" s="1474">
        <v>99.4</v>
      </c>
      <c r="G11" s="1474">
        <v>94.9</v>
      </c>
      <c r="H11" s="1474">
        <v>99.4</v>
      </c>
      <c r="I11" s="1474">
        <v>101.7</v>
      </c>
      <c r="J11" s="1474">
        <v>103.4</v>
      </c>
      <c r="K11" s="1474">
        <v>98.8</v>
      </c>
      <c r="L11" s="1474">
        <v>101.7</v>
      </c>
      <c r="M11" s="1474">
        <v>103.2</v>
      </c>
      <c r="N11" s="1474">
        <v>101.1</v>
      </c>
    </row>
    <row r="12" spans="1:14" s="1460" customFormat="1" ht="18" customHeight="1">
      <c r="A12" s="1353" t="s">
        <v>2458</v>
      </c>
      <c r="B12" s="1474">
        <v>101.7</v>
      </c>
      <c r="C12" s="1474">
        <v>0.8</v>
      </c>
      <c r="D12" s="1474" t="s">
        <v>432</v>
      </c>
      <c r="E12" s="1474">
        <v>104.1</v>
      </c>
      <c r="F12" s="1474">
        <v>99.9</v>
      </c>
      <c r="G12" s="1474">
        <v>97.9</v>
      </c>
      <c r="H12" s="1474">
        <v>102</v>
      </c>
      <c r="I12" s="1474">
        <v>102.9</v>
      </c>
      <c r="J12" s="1474">
        <v>104.3</v>
      </c>
      <c r="K12" s="1474">
        <v>98.3</v>
      </c>
      <c r="L12" s="1474">
        <v>100.7</v>
      </c>
      <c r="M12" s="1474">
        <v>105.1</v>
      </c>
      <c r="N12" s="1474">
        <v>101.6</v>
      </c>
    </row>
    <row r="13" spans="1:14" s="1469" customFormat="1" ht="18" customHeight="1">
      <c r="A13" s="1473" t="s">
        <v>421</v>
      </c>
      <c r="B13" s="1472">
        <v>101.8</v>
      </c>
      <c r="C13" s="1470">
        <v>0.1</v>
      </c>
      <c r="D13" s="1471" t="s">
        <v>2457</v>
      </c>
      <c r="E13" s="1470">
        <v>105.5</v>
      </c>
      <c r="F13" s="1470">
        <v>100.4</v>
      </c>
      <c r="G13" s="1470">
        <v>95</v>
      </c>
      <c r="H13" s="1470">
        <v>103.9</v>
      </c>
      <c r="I13" s="1470">
        <v>104.9</v>
      </c>
      <c r="J13" s="1470">
        <v>105.1</v>
      </c>
      <c r="K13" s="1470">
        <v>98.7</v>
      </c>
      <c r="L13" s="1470">
        <v>94.2</v>
      </c>
      <c r="M13" s="1470">
        <v>104.3</v>
      </c>
      <c r="N13" s="1470">
        <v>101.1</v>
      </c>
    </row>
    <row r="14" spans="1:14" s="1460" customFormat="1" ht="18" customHeight="1">
      <c r="A14" s="1468" t="s">
        <v>200</v>
      </c>
      <c r="B14" s="1467">
        <v>101.9</v>
      </c>
      <c r="C14" s="1466">
        <v>-0.30000000000000004</v>
      </c>
      <c r="D14" s="1466">
        <v>0.60000000000000009</v>
      </c>
      <c r="E14" s="1466">
        <v>105.5</v>
      </c>
      <c r="F14" s="1466">
        <v>100.2</v>
      </c>
      <c r="G14" s="1466">
        <v>97</v>
      </c>
      <c r="H14" s="1466">
        <v>101.8</v>
      </c>
      <c r="I14" s="1466">
        <v>102.3</v>
      </c>
      <c r="J14" s="1466">
        <v>105.3</v>
      </c>
      <c r="K14" s="1466">
        <v>99.4</v>
      </c>
      <c r="L14" s="1466">
        <v>95.6</v>
      </c>
      <c r="M14" s="1466">
        <v>105.3</v>
      </c>
      <c r="N14" s="1466">
        <v>100.7</v>
      </c>
    </row>
    <row r="15" spans="1:14" s="1460" customFormat="1" ht="18" customHeight="1">
      <c r="A15" s="1353" t="s">
        <v>421</v>
      </c>
      <c r="B15" s="1467">
        <v>101.8</v>
      </c>
      <c r="C15" s="1466">
        <v>-0.1</v>
      </c>
      <c r="D15" s="1466">
        <v>0.4</v>
      </c>
      <c r="E15" s="1466">
        <v>104.9</v>
      </c>
      <c r="F15" s="1466">
        <v>100.2</v>
      </c>
      <c r="G15" s="1466">
        <v>96.7</v>
      </c>
      <c r="H15" s="1466">
        <v>103.1</v>
      </c>
      <c r="I15" s="1466">
        <v>102.5</v>
      </c>
      <c r="J15" s="1466">
        <v>105.1</v>
      </c>
      <c r="K15" s="1466">
        <v>99.1</v>
      </c>
      <c r="L15" s="1466">
        <v>95.7</v>
      </c>
      <c r="M15" s="1466">
        <v>105.2</v>
      </c>
      <c r="N15" s="1466">
        <v>101</v>
      </c>
    </row>
    <row r="16" spans="1:14" s="1460" customFormat="1" ht="18" customHeight="1">
      <c r="A16" s="1353" t="s">
        <v>2163</v>
      </c>
      <c r="B16" s="1467">
        <v>101.8</v>
      </c>
      <c r="C16" s="1466">
        <v>0</v>
      </c>
      <c r="D16" s="1466">
        <v>0.4</v>
      </c>
      <c r="E16" s="1466">
        <v>104.7</v>
      </c>
      <c r="F16" s="1466">
        <v>100.3</v>
      </c>
      <c r="G16" s="1466">
        <v>96.9</v>
      </c>
      <c r="H16" s="1466">
        <v>102.8</v>
      </c>
      <c r="I16" s="1466">
        <v>103.8</v>
      </c>
      <c r="J16" s="1466">
        <v>105.2</v>
      </c>
      <c r="K16" s="1466">
        <v>99.1</v>
      </c>
      <c r="L16" s="1466">
        <v>95.8</v>
      </c>
      <c r="M16" s="1466">
        <v>105</v>
      </c>
      <c r="N16" s="1466">
        <v>101</v>
      </c>
    </row>
    <row r="17" spans="1:14" s="1460" customFormat="1" ht="18" customHeight="1">
      <c r="A17" s="1353" t="s">
        <v>2162</v>
      </c>
      <c r="B17" s="1467">
        <v>102</v>
      </c>
      <c r="C17" s="1466">
        <v>0.2</v>
      </c>
      <c r="D17" s="1466">
        <v>0.2</v>
      </c>
      <c r="E17" s="1466">
        <v>105.6</v>
      </c>
      <c r="F17" s="1466">
        <v>100.3</v>
      </c>
      <c r="G17" s="1466">
        <v>96.9</v>
      </c>
      <c r="H17" s="1466">
        <v>102.9</v>
      </c>
      <c r="I17" s="1466">
        <v>105.5</v>
      </c>
      <c r="J17" s="1466">
        <v>105</v>
      </c>
      <c r="K17" s="1466">
        <v>98</v>
      </c>
      <c r="L17" s="1466">
        <v>94.4</v>
      </c>
      <c r="M17" s="1466">
        <v>105.7</v>
      </c>
      <c r="N17" s="1466">
        <v>100.9</v>
      </c>
    </row>
    <row r="18" spans="1:14" s="1460" customFormat="1" ht="18" customHeight="1">
      <c r="A18" s="1468" t="s">
        <v>2161</v>
      </c>
      <c r="B18" s="1467">
        <v>102</v>
      </c>
      <c r="C18" s="1466">
        <v>0.1</v>
      </c>
      <c r="D18" s="1466">
        <v>0.4</v>
      </c>
      <c r="E18" s="1466">
        <v>105.6</v>
      </c>
      <c r="F18" s="1466">
        <v>100.5</v>
      </c>
      <c r="G18" s="1466">
        <v>97</v>
      </c>
      <c r="H18" s="1466">
        <v>103.7</v>
      </c>
      <c r="I18" s="1466">
        <v>105.4</v>
      </c>
      <c r="J18" s="1466">
        <v>105.1</v>
      </c>
      <c r="K18" s="1466">
        <v>98</v>
      </c>
      <c r="L18" s="1466">
        <v>93.5</v>
      </c>
      <c r="M18" s="1466">
        <v>105.7</v>
      </c>
      <c r="N18" s="1466">
        <v>101.1</v>
      </c>
    </row>
    <row r="19" spans="1:14" s="1460" customFormat="1" ht="18" customHeight="1">
      <c r="A19" s="1353" t="s">
        <v>2160</v>
      </c>
      <c r="B19" s="1467">
        <v>101.9</v>
      </c>
      <c r="C19" s="1466">
        <v>-0.2</v>
      </c>
      <c r="D19" s="1466">
        <v>0.30000000000000004</v>
      </c>
      <c r="E19" s="1466">
        <v>105.4</v>
      </c>
      <c r="F19" s="1466">
        <v>100.5</v>
      </c>
      <c r="G19" s="1466">
        <v>96.9</v>
      </c>
      <c r="H19" s="1466">
        <v>103.5</v>
      </c>
      <c r="I19" s="1466">
        <v>105.2</v>
      </c>
      <c r="J19" s="1466">
        <v>105.2</v>
      </c>
      <c r="K19" s="1466">
        <v>98.1</v>
      </c>
      <c r="L19" s="1466">
        <v>92.2</v>
      </c>
      <c r="M19" s="1466">
        <v>105.3</v>
      </c>
      <c r="N19" s="1466">
        <v>100.8</v>
      </c>
    </row>
    <row r="20" spans="1:14" s="1460" customFormat="1" ht="18" customHeight="1">
      <c r="A20" s="1353" t="s">
        <v>2159</v>
      </c>
      <c r="B20" s="1467">
        <v>102.1</v>
      </c>
      <c r="C20" s="1466">
        <v>0.2</v>
      </c>
      <c r="D20" s="1466">
        <v>0.60000000000000009</v>
      </c>
      <c r="E20" s="1466">
        <v>105.7</v>
      </c>
      <c r="F20" s="1466">
        <v>100.5</v>
      </c>
      <c r="G20" s="1466">
        <v>96.3</v>
      </c>
      <c r="H20" s="1466">
        <v>104.2</v>
      </c>
      <c r="I20" s="1466">
        <v>103.2</v>
      </c>
      <c r="J20" s="1466">
        <v>105.3</v>
      </c>
      <c r="K20" s="1466">
        <v>99</v>
      </c>
      <c r="L20" s="1466">
        <v>93.8</v>
      </c>
      <c r="M20" s="1466">
        <v>105.8</v>
      </c>
      <c r="N20" s="1466">
        <v>100.8</v>
      </c>
    </row>
    <row r="21" spans="1:14" s="1460" customFormat="1" ht="18" customHeight="1">
      <c r="A21" s="1353" t="s">
        <v>2158</v>
      </c>
      <c r="B21" s="1467">
        <v>102.1</v>
      </c>
      <c r="C21" s="1466">
        <v>0</v>
      </c>
      <c r="D21" s="1466">
        <v>0.30000000000000004</v>
      </c>
      <c r="E21" s="1466">
        <v>107</v>
      </c>
      <c r="F21" s="1466">
        <v>100.5</v>
      </c>
      <c r="G21" s="1466">
        <v>95.6</v>
      </c>
      <c r="H21" s="1466">
        <v>104.1</v>
      </c>
      <c r="I21" s="1466">
        <v>102.7</v>
      </c>
      <c r="J21" s="1466">
        <v>105.1</v>
      </c>
      <c r="K21" s="1466">
        <v>99.4</v>
      </c>
      <c r="L21" s="1466">
        <v>93.4</v>
      </c>
      <c r="M21" s="1466">
        <v>103.8</v>
      </c>
      <c r="N21" s="1466">
        <v>100.9</v>
      </c>
    </row>
    <row r="22" spans="1:14" s="1460" customFormat="1" ht="18" customHeight="1">
      <c r="A22" s="1353" t="s">
        <v>2157</v>
      </c>
      <c r="B22" s="1467">
        <v>101.9</v>
      </c>
      <c r="C22" s="1466">
        <v>-0.2</v>
      </c>
      <c r="D22" s="1466">
        <v>0.2</v>
      </c>
      <c r="E22" s="1466">
        <v>106.8</v>
      </c>
      <c r="F22" s="1466">
        <v>100.5</v>
      </c>
      <c r="G22" s="1466">
        <v>94.2</v>
      </c>
      <c r="H22" s="1466">
        <v>104.5</v>
      </c>
      <c r="I22" s="1466">
        <v>106.6</v>
      </c>
      <c r="J22" s="1466">
        <v>105</v>
      </c>
      <c r="K22" s="1466">
        <v>98.4</v>
      </c>
      <c r="L22" s="1466">
        <v>93.6</v>
      </c>
      <c r="M22" s="1466">
        <v>102</v>
      </c>
      <c r="N22" s="1466">
        <v>101.1</v>
      </c>
    </row>
    <row r="23" spans="1:14" s="1460" customFormat="1" ht="18" customHeight="1">
      <c r="A23" s="1353" t="s">
        <v>2156</v>
      </c>
      <c r="B23" s="1467">
        <v>101.9</v>
      </c>
      <c r="C23" s="1466">
        <v>-0.1</v>
      </c>
      <c r="D23" s="1466">
        <v>-0.30000000000000004</v>
      </c>
      <c r="E23" s="1466">
        <v>106.3</v>
      </c>
      <c r="F23" s="1466">
        <v>100.6</v>
      </c>
      <c r="G23" s="1466">
        <v>92.5</v>
      </c>
      <c r="H23" s="1466">
        <v>105.2</v>
      </c>
      <c r="I23" s="1466">
        <v>107.6</v>
      </c>
      <c r="J23" s="1466">
        <v>105.1</v>
      </c>
      <c r="K23" s="1466">
        <v>98.5</v>
      </c>
      <c r="L23" s="1466">
        <v>93.9</v>
      </c>
      <c r="M23" s="1466">
        <v>102.3</v>
      </c>
      <c r="N23" s="1466">
        <v>101.6</v>
      </c>
    </row>
    <row r="24" spans="1:14" s="1460" customFormat="1" ht="18" customHeight="1">
      <c r="A24" s="1353" t="s">
        <v>2155</v>
      </c>
      <c r="B24" s="1467">
        <v>101.4</v>
      </c>
      <c r="C24" s="1466">
        <v>-0.5</v>
      </c>
      <c r="D24" s="1466">
        <v>-0.8</v>
      </c>
      <c r="E24" s="1466">
        <v>104.7</v>
      </c>
      <c r="F24" s="1466">
        <v>100.6</v>
      </c>
      <c r="G24" s="1466">
        <v>90.9</v>
      </c>
      <c r="H24" s="1466">
        <v>105.9</v>
      </c>
      <c r="I24" s="1466">
        <v>107.9</v>
      </c>
      <c r="J24" s="1466">
        <v>105.1</v>
      </c>
      <c r="K24" s="1466">
        <v>98.4</v>
      </c>
      <c r="L24" s="1466">
        <v>93.9</v>
      </c>
      <c r="M24" s="1466">
        <v>102.1</v>
      </c>
      <c r="N24" s="1466">
        <v>101.9</v>
      </c>
    </row>
    <row r="25" spans="1:14" s="1460" customFormat="1" ht="18" customHeight="1">
      <c r="A25" s="1351" t="s">
        <v>436</v>
      </c>
      <c r="B25" s="1465">
        <v>101</v>
      </c>
      <c r="C25" s="1464">
        <v>-0.4</v>
      </c>
      <c r="D25" s="1464">
        <v>-1.2</v>
      </c>
      <c r="E25" s="1464">
        <v>103.8</v>
      </c>
      <c r="F25" s="1464">
        <v>100.7</v>
      </c>
      <c r="G25" s="1464">
        <v>89.5</v>
      </c>
      <c r="H25" s="1464">
        <v>104.8</v>
      </c>
      <c r="I25" s="1464">
        <v>105.8</v>
      </c>
      <c r="J25" s="1464">
        <v>105</v>
      </c>
      <c r="K25" s="1464">
        <v>98.5</v>
      </c>
      <c r="L25" s="1464">
        <v>93.9</v>
      </c>
      <c r="M25" s="1464">
        <v>102.9</v>
      </c>
      <c r="N25" s="1464">
        <v>101.5</v>
      </c>
    </row>
    <row r="26" spans="1:14" s="1395" customFormat="1" ht="15" customHeight="1">
      <c r="A26" s="1435" t="s">
        <v>2456</v>
      </c>
      <c r="B26" s="1435"/>
      <c r="C26" s="1435"/>
      <c r="D26" s="1435"/>
      <c r="E26" s="1435"/>
      <c r="F26" s="1435"/>
      <c r="G26" s="1435"/>
      <c r="H26" s="1435"/>
      <c r="I26" s="1435"/>
      <c r="L26" s="1463"/>
      <c r="M26" s="1463"/>
    </row>
    <row r="27" spans="1:14" s="1395" customFormat="1" ht="15" customHeight="1">
      <c r="A27" s="1347" t="s">
        <v>2329</v>
      </c>
      <c r="B27" s="1347"/>
      <c r="C27" s="1347"/>
      <c r="D27" s="1347"/>
      <c r="E27" s="1347"/>
      <c r="F27" s="1347"/>
      <c r="G27" s="1347"/>
      <c r="H27" s="1347"/>
      <c r="I27" s="1347"/>
    </row>
  </sheetData>
  <mergeCells count="16">
    <mergeCell ref="A1:D1"/>
    <mergeCell ref="A2:D2"/>
    <mergeCell ref="I6:I8"/>
    <mergeCell ref="N6:N8"/>
    <mergeCell ref="H6:H8"/>
    <mergeCell ref="A3:N3"/>
    <mergeCell ref="J6:J8"/>
    <mergeCell ref="K6:K8"/>
    <mergeCell ref="L6:L8"/>
    <mergeCell ref="M6:M8"/>
    <mergeCell ref="F6:F8"/>
    <mergeCell ref="G6:G8"/>
    <mergeCell ref="A6:A8"/>
    <mergeCell ref="B6:B8"/>
    <mergeCell ref="C7:D7"/>
    <mergeCell ref="E6:E8"/>
  </mergeCells>
  <phoneticPr fontId="20"/>
  <pageMargins left="0.62992125984251968" right="0.62992125984251968" top="0.74803149606299213" bottom="0.74803149606299213" header="0.31496062992125984" footer="0.31496062992125984"/>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zoomScaleSheetLayoutView="100" workbookViewId="0">
      <selection activeCell="G7" sqref="G7"/>
    </sheetView>
  </sheetViews>
  <sheetFormatPr defaultColWidth="9" defaultRowHeight="13.5"/>
  <cols>
    <col min="1" max="1" width="20.625" style="1480" customWidth="1"/>
    <col min="2" max="9" width="13.125" style="1480" customWidth="1"/>
    <col min="10" max="16384" width="9" style="1480"/>
  </cols>
  <sheetData>
    <row r="1" spans="1:9" s="1763" customFormat="1" ht="20.100000000000001" customHeight="1">
      <c r="A1" s="3046" t="str">
        <f>HYPERLINK("#目次!A1","【目次に戻る】")</f>
        <v>【目次に戻る】</v>
      </c>
      <c r="B1" s="3046"/>
      <c r="C1" s="3046"/>
      <c r="D1" s="3046"/>
      <c r="E1" s="1762"/>
      <c r="F1" s="1762"/>
      <c r="G1" s="1762"/>
      <c r="H1" s="1762"/>
      <c r="I1" s="1762"/>
    </row>
    <row r="2" spans="1:9" s="1763" customFormat="1" ht="20.100000000000001" customHeight="1">
      <c r="A2" s="3046" t="str">
        <f>HYPERLINK("#業務所管課別目次!A1","【業務所管課別目次に戻る】")</f>
        <v>【業務所管課別目次に戻る】</v>
      </c>
      <c r="B2" s="3046"/>
      <c r="C2" s="3046"/>
      <c r="D2" s="3046"/>
      <c r="E2" s="1762"/>
      <c r="F2" s="1762"/>
      <c r="G2" s="1762"/>
      <c r="H2" s="1762"/>
      <c r="I2" s="1762"/>
    </row>
    <row r="3" spans="1:9" ht="26.1" customHeight="1">
      <c r="A3" s="3580" t="s">
        <v>2489</v>
      </c>
      <c r="B3" s="3580"/>
      <c r="C3" s="3580"/>
      <c r="D3" s="3580"/>
      <c r="E3" s="3580"/>
      <c r="F3" s="3580"/>
      <c r="G3" s="3580"/>
      <c r="H3" s="3580"/>
      <c r="I3" s="3580"/>
    </row>
    <row r="4" spans="1:9" ht="15" customHeight="1">
      <c r="A4" s="1507"/>
      <c r="B4" s="1507"/>
      <c r="C4" s="1507"/>
      <c r="D4" s="1507"/>
      <c r="E4" s="1507"/>
      <c r="F4" s="1507"/>
      <c r="G4" s="1507"/>
      <c r="H4" s="1507"/>
      <c r="I4" s="1507"/>
    </row>
    <row r="5" spans="1:9" s="1502" customFormat="1" ht="15" customHeight="1" thickBot="1">
      <c r="I5" s="1478" t="s">
        <v>2488</v>
      </c>
    </row>
    <row r="6" spans="1:9" ht="18" customHeight="1" thickTop="1">
      <c r="A6" s="3621" t="s">
        <v>2487</v>
      </c>
      <c r="B6" s="3623" t="s">
        <v>2486</v>
      </c>
      <c r="C6" s="3619" t="s">
        <v>2485</v>
      </c>
      <c r="D6" s="3619" t="s">
        <v>2484</v>
      </c>
      <c r="E6" s="3625" t="s">
        <v>2483</v>
      </c>
      <c r="F6" s="3626"/>
      <c r="G6" s="3627"/>
      <c r="H6" s="3615" t="s">
        <v>2482</v>
      </c>
      <c r="I6" s="3617" t="s">
        <v>2481</v>
      </c>
    </row>
    <row r="7" spans="1:9" ht="18" customHeight="1">
      <c r="A7" s="3622"/>
      <c r="B7" s="3624"/>
      <c r="C7" s="3620"/>
      <c r="D7" s="3620"/>
      <c r="E7" s="1506" t="s">
        <v>25</v>
      </c>
      <c r="F7" s="1506" t="s">
        <v>2480</v>
      </c>
      <c r="G7" s="1506" t="s">
        <v>2479</v>
      </c>
      <c r="H7" s="3616"/>
      <c r="I7" s="3618"/>
    </row>
    <row r="8" spans="1:9" s="1502" customFormat="1" ht="18" customHeight="1">
      <c r="A8" s="1505"/>
      <c r="B8" s="1504"/>
      <c r="C8" s="1504"/>
      <c r="D8" s="1504"/>
      <c r="E8" s="1503" t="s">
        <v>2478</v>
      </c>
      <c r="F8" s="1503" t="s">
        <v>2478</v>
      </c>
      <c r="G8" s="1503" t="s">
        <v>2478</v>
      </c>
      <c r="H8" s="1503" t="s">
        <v>2477</v>
      </c>
      <c r="I8" s="1503" t="s">
        <v>2477</v>
      </c>
    </row>
    <row r="9" spans="1:9" ht="18" customHeight="1">
      <c r="A9" s="1501" t="s">
        <v>2476</v>
      </c>
      <c r="B9" s="1491">
        <v>13</v>
      </c>
      <c r="C9" s="1490">
        <v>84</v>
      </c>
      <c r="D9" s="1490">
        <v>7</v>
      </c>
      <c r="E9" s="1487">
        <v>16060623</v>
      </c>
      <c r="F9" s="1487">
        <v>1103559</v>
      </c>
      <c r="G9" s="1487">
        <v>14957064</v>
      </c>
      <c r="H9" s="1487">
        <v>484734</v>
      </c>
      <c r="I9" s="1487">
        <v>1932891</v>
      </c>
    </row>
    <row r="10" spans="1:9" ht="18" customHeight="1">
      <c r="A10" s="1501">
        <v>29</v>
      </c>
      <c r="B10" s="1491">
        <v>13</v>
      </c>
      <c r="C10" s="1490">
        <v>83</v>
      </c>
      <c r="D10" s="1490">
        <v>7</v>
      </c>
      <c r="E10" s="1487">
        <v>16093812</v>
      </c>
      <c r="F10" s="1487">
        <v>1105170</v>
      </c>
      <c r="G10" s="1487">
        <v>14988642</v>
      </c>
      <c r="H10" s="1487">
        <v>485701</v>
      </c>
      <c r="I10" s="1487">
        <v>1941030</v>
      </c>
    </row>
    <row r="11" spans="1:9" ht="18" customHeight="1">
      <c r="A11" s="1501">
        <v>30</v>
      </c>
      <c r="B11" s="1491">
        <v>13</v>
      </c>
      <c r="C11" s="1490">
        <v>83</v>
      </c>
      <c r="D11" s="1490">
        <v>7</v>
      </c>
      <c r="E11" s="1487">
        <v>16112128</v>
      </c>
      <c r="F11" s="1487">
        <v>1107356</v>
      </c>
      <c r="G11" s="1487">
        <v>15004770</v>
      </c>
      <c r="H11" s="1487">
        <v>486137</v>
      </c>
      <c r="I11" s="1487">
        <v>1947177</v>
      </c>
    </row>
    <row r="12" spans="1:9" ht="18" customHeight="1">
      <c r="A12" s="1501" t="s">
        <v>660</v>
      </c>
      <c r="B12" s="1491">
        <v>13</v>
      </c>
      <c r="C12" s="1490">
        <v>83</v>
      </c>
      <c r="D12" s="1490">
        <v>7</v>
      </c>
      <c r="E12" s="1487">
        <v>16136559.1</v>
      </c>
      <c r="F12" s="1487">
        <v>1114070.1500000001</v>
      </c>
      <c r="G12" s="1487">
        <v>15022488.949999999</v>
      </c>
      <c r="H12" s="1487">
        <v>486677</v>
      </c>
      <c r="I12" s="1487">
        <v>1953493</v>
      </c>
    </row>
    <row r="13" spans="1:9" s="1499" customFormat="1" ht="18" customHeight="1">
      <c r="A13" s="1500">
        <v>2</v>
      </c>
      <c r="B13" s="1497">
        <f t="shared" ref="B13:I13" si="0">SUM(B14:B36)</f>
        <v>13</v>
      </c>
      <c r="C13" s="1496">
        <f t="shared" si="0"/>
        <v>83</v>
      </c>
      <c r="D13" s="1496">
        <f t="shared" si="0"/>
        <v>7</v>
      </c>
      <c r="E13" s="1494">
        <f t="shared" si="0"/>
        <v>16161840.980000002</v>
      </c>
      <c r="F13" s="1494">
        <f t="shared" si="0"/>
        <v>1123534.5500000003</v>
      </c>
      <c r="G13" s="1494">
        <f t="shared" si="0"/>
        <v>15038306.43</v>
      </c>
      <c r="H13" s="1494">
        <f t="shared" si="0"/>
        <v>487101</v>
      </c>
      <c r="I13" s="1494">
        <f t="shared" si="0"/>
        <v>1958635</v>
      </c>
    </row>
    <row r="14" spans="1:9" ht="18" customHeight="1">
      <c r="A14" s="1492" t="s">
        <v>273</v>
      </c>
      <c r="B14" s="1491" t="s">
        <v>2457</v>
      </c>
      <c r="C14" s="1490">
        <v>1</v>
      </c>
      <c r="D14" s="1490">
        <v>1</v>
      </c>
      <c r="E14" s="1487">
        <v>298798.65000000002</v>
      </c>
      <c r="F14" s="1489">
        <v>42269.43</v>
      </c>
      <c r="G14" s="1488">
        <v>256529.22000000003</v>
      </c>
      <c r="H14" s="1487">
        <v>6707</v>
      </c>
      <c r="I14" s="1487">
        <v>26297</v>
      </c>
    </row>
    <row r="15" spans="1:9" ht="18" customHeight="1">
      <c r="A15" s="1492" t="s">
        <v>272</v>
      </c>
      <c r="B15" s="1491" t="s">
        <v>2457</v>
      </c>
      <c r="C15" s="1490">
        <v>7</v>
      </c>
      <c r="D15" s="1490" t="s">
        <v>2457</v>
      </c>
      <c r="E15" s="1487">
        <v>321230.19</v>
      </c>
      <c r="F15" s="1489">
        <v>26984.45</v>
      </c>
      <c r="G15" s="1488">
        <v>294245.74</v>
      </c>
      <c r="H15" s="1487">
        <v>7023</v>
      </c>
      <c r="I15" s="1487">
        <v>28099</v>
      </c>
    </row>
    <row r="16" spans="1:9" ht="18" customHeight="1">
      <c r="A16" s="1492" t="s">
        <v>271</v>
      </c>
      <c r="B16" s="1491">
        <v>1</v>
      </c>
      <c r="C16" s="1490">
        <v>4</v>
      </c>
      <c r="D16" s="1490" t="s">
        <v>2457</v>
      </c>
      <c r="E16" s="1487">
        <v>469182.08999999997</v>
      </c>
      <c r="F16" s="1489">
        <v>57155.42</v>
      </c>
      <c r="G16" s="1488">
        <v>412026.67</v>
      </c>
      <c r="H16" s="1487">
        <v>11566</v>
      </c>
      <c r="I16" s="1487">
        <v>41158</v>
      </c>
    </row>
    <row r="17" spans="1:9" ht="18" customHeight="1">
      <c r="A17" s="1492" t="s">
        <v>270</v>
      </c>
      <c r="B17" s="1491">
        <v>1</v>
      </c>
      <c r="C17" s="1490" t="s">
        <v>2457</v>
      </c>
      <c r="D17" s="1490" t="s">
        <v>2457</v>
      </c>
      <c r="E17" s="1487">
        <v>491939.72000000003</v>
      </c>
      <c r="F17" s="1489">
        <v>34622.400000000001</v>
      </c>
      <c r="G17" s="1488">
        <v>457317.32</v>
      </c>
      <c r="H17" s="1487">
        <v>14393</v>
      </c>
      <c r="I17" s="1487">
        <v>62985</v>
      </c>
    </row>
    <row r="18" spans="1:9" ht="18" customHeight="1">
      <c r="A18" s="1492" t="s">
        <v>269</v>
      </c>
      <c r="B18" s="1491" t="s">
        <v>2457</v>
      </c>
      <c r="C18" s="1490">
        <v>2</v>
      </c>
      <c r="D18" s="1490" t="s">
        <v>2457</v>
      </c>
      <c r="E18" s="1487">
        <v>320962.69</v>
      </c>
      <c r="F18" s="1489">
        <v>48527.960000000006</v>
      </c>
      <c r="G18" s="1488">
        <v>272434.73</v>
      </c>
      <c r="H18" s="1487">
        <v>8838</v>
      </c>
      <c r="I18" s="1487">
        <v>39235</v>
      </c>
    </row>
    <row r="19" spans="1:9" ht="18" customHeight="1">
      <c r="A19" s="1492" t="s">
        <v>268</v>
      </c>
      <c r="B19" s="1491" t="s">
        <v>2457</v>
      </c>
      <c r="C19" s="1490">
        <v>2</v>
      </c>
      <c r="D19" s="1490">
        <v>1</v>
      </c>
      <c r="E19" s="1487">
        <v>375464.60000000003</v>
      </c>
      <c r="F19" s="1489">
        <v>44946.69</v>
      </c>
      <c r="G19" s="1488">
        <v>330517.91000000003</v>
      </c>
      <c r="H19" s="1487">
        <v>8753</v>
      </c>
      <c r="I19" s="1487">
        <v>45240</v>
      </c>
    </row>
    <row r="20" spans="1:9" ht="18" customHeight="1">
      <c r="A20" s="1492" t="s">
        <v>267</v>
      </c>
      <c r="B20" s="1491" t="s">
        <v>2457</v>
      </c>
      <c r="C20" s="1490">
        <v>5</v>
      </c>
      <c r="D20" s="1490" t="s">
        <v>2457</v>
      </c>
      <c r="E20" s="1487">
        <v>374476.71</v>
      </c>
      <c r="F20" s="1489">
        <v>29525.51</v>
      </c>
      <c r="G20" s="1488">
        <v>344951.2</v>
      </c>
      <c r="H20" s="1487">
        <v>10419</v>
      </c>
      <c r="I20" s="1487">
        <v>50270</v>
      </c>
    </row>
    <row r="21" spans="1:9" ht="18" customHeight="1">
      <c r="A21" s="1492" t="s">
        <v>266</v>
      </c>
      <c r="B21" s="1491">
        <v>2</v>
      </c>
      <c r="C21" s="1490">
        <v>20</v>
      </c>
      <c r="D21" s="1490">
        <v>1</v>
      </c>
      <c r="E21" s="1487">
        <v>747993.13</v>
      </c>
      <c r="F21" s="1489">
        <v>46532.08</v>
      </c>
      <c r="G21" s="1488">
        <v>701461.05</v>
      </c>
      <c r="H21" s="1487">
        <v>17003</v>
      </c>
      <c r="I21" s="1487">
        <v>54964</v>
      </c>
    </row>
    <row r="22" spans="1:9" ht="18" customHeight="1">
      <c r="A22" s="1492" t="s">
        <v>265</v>
      </c>
      <c r="B22" s="1491" t="s">
        <v>2457</v>
      </c>
      <c r="C22" s="1490">
        <v>7</v>
      </c>
      <c r="D22" s="1490" t="s">
        <v>2457</v>
      </c>
      <c r="E22" s="1487">
        <v>451983.73</v>
      </c>
      <c r="F22" s="1489">
        <v>35462.17</v>
      </c>
      <c r="G22" s="1488">
        <v>416521.56</v>
      </c>
      <c r="H22" s="1487">
        <v>13266</v>
      </c>
      <c r="I22" s="1487">
        <v>69058</v>
      </c>
    </row>
    <row r="23" spans="1:9" ht="18" customHeight="1">
      <c r="A23" s="1492" t="s">
        <v>264</v>
      </c>
      <c r="B23" s="1491" t="s">
        <v>2457</v>
      </c>
      <c r="C23" s="1490" t="s">
        <v>2457</v>
      </c>
      <c r="D23" s="1490" t="s">
        <v>2457</v>
      </c>
      <c r="E23" s="1487">
        <v>354804.25</v>
      </c>
      <c r="F23" s="1489">
        <v>22750.45</v>
      </c>
      <c r="G23" s="1488">
        <v>332053.8</v>
      </c>
      <c r="H23" s="1487">
        <v>12104</v>
      </c>
      <c r="I23" s="1487">
        <v>60446</v>
      </c>
    </row>
    <row r="24" spans="1:9" ht="18" customHeight="1">
      <c r="A24" s="1492" t="s">
        <v>263</v>
      </c>
      <c r="B24" s="1491">
        <v>1</v>
      </c>
      <c r="C24" s="1490">
        <v>10</v>
      </c>
      <c r="D24" s="1490">
        <v>1</v>
      </c>
      <c r="E24" s="1487">
        <v>1208321.98</v>
      </c>
      <c r="F24" s="1489">
        <v>83001.95</v>
      </c>
      <c r="G24" s="1488">
        <v>1125320.03</v>
      </c>
      <c r="H24" s="1487">
        <v>35851</v>
      </c>
      <c r="I24" s="1487">
        <v>159626</v>
      </c>
    </row>
    <row r="25" spans="1:9" ht="18" customHeight="1">
      <c r="A25" s="1492" t="s">
        <v>262</v>
      </c>
      <c r="B25" s="1491" t="s">
        <v>2457</v>
      </c>
      <c r="C25" s="1490" t="s">
        <v>2457</v>
      </c>
      <c r="D25" s="1490" t="s">
        <v>2457</v>
      </c>
      <c r="E25" s="1487">
        <v>1609972.38</v>
      </c>
      <c r="F25" s="1489">
        <v>106252.10999999999</v>
      </c>
      <c r="G25" s="1488">
        <v>1503720.27</v>
      </c>
      <c r="H25" s="1487">
        <v>52681</v>
      </c>
      <c r="I25" s="1487">
        <v>202805</v>
      </c>
    </row>
    <row r="26" spans="1:9" ht="18" customHeight="1">
      <c r="A26" s="1492" t="s">
        <v>261</v>
      </c>
      <c r="B26" s="1491" t="s">
        <v>2457</v>
      </c>
      <c r="C26" s="1490" t="s">
        <v>2457</v>
      </c>
      <c r="D26" s="1490" t="s">
        <v>2457</v>
      </c>
      <c r="E26" s="1487">
        <v>313794.74</v>
      </c>
      <c r="F26" s="1489">
        <v>15748.68</v>
      </c>
      <c r="G26" s="1488">
        <v>298046.06</v>
      </c>
      <c r="H26" s="1487">
        <v>10431</v>
      </c>
      <c r="I26" s="1487">
        <v>52333</v>
      </c>
    </row>
    <row r="27" spans="1:9" ht="18" customHeight="1">
      <c r="A27" s="1492" t="s">
        <v>260</v>
      </c>
      <c r="B27" s="1491">
        <v>1</v>
      </c>
      <c r="C27" s="1490" t="s">
        <v>2457</v>
      </c>
      <c r="D27" s="1490">
        <v>1</v>
      </c>
      <c r="E27" s="1487">
        <v>440538.74999999994</v>
      </c>
      <c r="F27" s="1489">
        <v>30114.93</v>
      </c>
      <c r="G27" s="1488">
        <v>410423.81999999995</v>
      </c>
      <c r="H27" s="1487">
        <v>14215</v>
      </c>
      <c r="I27" s="1487">
        <v>76459</v>
      </c>
    </row>
    <row r="28" spans="1:9" ht="18" customHeight="1">
      <c r="A28" s="1492" t="s">
        <v>259</v>
      </c>
      <c r="B28" s="1491" t="s">
        <v>2457</v>
      </c>
      <c r="C28" s="1490" t="s">
        <v>2457</v>
      </c>
      <c r="D28" s="1490" t="s">
        <v>2457</v>
      </c>
      <c r="E28" s="1487">
        <v>823629.35000000009</v>
      </c>
      <c r="F28" s="1489">
        <v>45165.4</v>
      </c>
      <c r="G28" s="1488">
        <v>778463.95000000007</v>
      </c>
      <c r="H28" s="1487">
        <v>24484</v>
      </c>
      <c r="I28" s="1487">
        <v>118294</v>
      </c>
    </row>
    <row r="29" spans="1:9" ht="18" customHeight="1">
      <c r="A29" s="1492" t="s">
        <v>258</v>
      </c>
      <c r="B29" s="1491" t="s">
        <v>2457</v>
      </c>
      <c r="C29" s="1490" t="s">
        <v>2457</v>
      </c>
      <c r="D29" s="1490" t="s">
        <v>2457</v>
      </c>
      <c r="E29" s="1487">
        <v>400469.76000000001</v>
      </c>
      <c r="F29" s="1489">
        <v>29778.300000000003</v>
      </c>
      <c r="G29" s="1488">
        <v>370691.46</v>
      </c>
      <c r="H29" s="1487">
        <v>14008</v>
      </c>
      <c r="I29" s="1487">
        <v>69886</v>
      </c>
    </row>
    <row r="30" spans="1:9" ht="18" customHeight="1">
      <c r="A30" s="1492" t="s">
        <v>257</v>
      </c>
      <c r="B30" s="1491">
        <v>1</v>
      </c>
      <c r="C30" s="1490">
        <v>2</v>
      </c>
      <c r="D30" s="1490">
        <v>1</v>
      </c>
      <c r="E30" s="1487">
        <v>479794.14</v>
      </c>
      <c r="F30" s="1489">
        <v>27638.74</v>
      </c>
      <c r="G30" s="1488">
        <v>452155.4</v>
      </c>
      <c r="H30" s="1487">
        <v>14113</v>
      </c>
      <c r="I30" s="1487">
        <v>68917</v>
      </c>
    </row>
    <row r="31" spans="1:9" ht="18" customHeight="1">
      <c r="A31" s="1492" t="s">
        <v>256</v>
      </c>
      <c r="B31" s="1491">
        <v>1</v>
      </c>
      <c r="C31" s="1490">
        <v>3</v>
      </c>
      <c r="D31" s="1490" t="s">
        <v>2457</v>
      </c>
      <c r="E31" s="1487">
        <v>316106.44</v>
      </c>
      <c r="F31" s="1489">
        <v>35702.079999999994</v>
      </c>
      <c r="G31" s="1488">
        <v>280404.36</v>
      </c>
      <c r="H31" s="1487">
        <v>8483</v>
      </c>
      <c r="I31" s="1487">
        <v>46339</v>
      </c>
    </row>
    <row r="32" spans="1:9" ht="18" customHeight="1">
      <c r="A32" s="1492" t="s">
        <v>255</v>
      </c>
      <c r="B32" s="1491">
        <v>1</v>
      </c>
      <c r="C32" s="1490">
        <v>1</v>
      </c>
      <c r="D32" s="1490" t="s">
        <v>2457</v>
      </c>
      <c r="E32" s="1487">
        <v>801545.25000000012</v>
      </c>
      <c r="F32" s="1489">
        <v>63883.27</v>
      </c>
      <c r="G32" s="1488">
        <v>737661.9800000001</v>
      </c>
      <c r="H32" s="1487">
        <v>26198</v>
      </c>
      <c r="I32" s="1487">
        <v>108555</v>
      </c>
    </row>
    <row r="33" spans="1:9" ht="18" customHeight="1">
      <c r="A33" s="1492" t="s">
        <v>254</v>
      </c>
      <c r="B33" s="1491" t="s">
        <v>2457</v>
      </c>
      <c r="C33" s="1490" t="s">
        <v>2457</v>
      </c>
      <c r="D33" s="1490" t="s">
        <v>2457</v>
      </c>
      <c r="E33" s="1487">
        <v>1293768.56</v>
      </c>
      <c r="F33" s="1489">
        <v>68324.05</v>
      </c>
      <c r="G33" s="1488">
        <v>1225444.51</v>
      </c>
      <c r="H33" s="1487">
        <v>43296</v>
      </c>
      <c r="I33" s="1487">
        <v>162260</v>
      </c>
    </row>
    <row r="34" spans="1:9" ht="18" customHeight="1">
      <c r="A34" s="1492" t="s">
        <v>2475</v>
      </c>
      <c r="B34" s="1491">
        <v>2</v>
      </c>
      <c r="C34" s="1490">
        <v>6</v>
      </c>
      <c r="D34" s="1490" t="s">
        <v>2457</v>
      </c>
      <c r="E34" s="1487">
        <v>2118474.14</v>
      </c>
      <c r="F34" s="1489">
        <v>109725.73</v>
      </c>
      <c r="G34" s="1488">
        <v>2008748.4100000001</v>
      </c>
      <c r="H34" s="1487">
        <v>64830</v>
      </c>
      <c r="I34" s="1487">
        <v>161034</v>
      </c>
    </row>
    <row r="35" spans="1:9" s="1493" customFormat="1" ht="18" customHeight="1">
      <c r="A35" s="1498" t="s">
        <v>414</v>
      </c>
      <c r="B35" s="1497">
        <v>1</v>
      </c>
      <c r="C35" s="1496">
        <v>7</v>
      </c>
      <c r="D35" s="1496">
        <v>1</v>
      </c>
      <c r="E35" s="1494">
        <v>1021415.5700000001</v>
      </c>
      <c r="F35" s="1494">
        <v>53348.39</v>
      </c>
      <c r="G35" s="1495">
        <v>968067.18</v>
      </c>
      <c r="H35" s="1494">
        <v>33669</v>
      </c>
      <c r="I35" s="1494">
        <v>118068</v>
      </c>
    </row>
    <row r="36" spans="1:9" ht="18" customHeight="1">
      <c r="A36" s="1492" t="s">
        <v>252</v>
      </c>
      <c r="B36" s="1491">
        <v>1</v>
      </c>
      <c r="C36" s="1490">
        <v>6</v>
      </c>
      <c r="D36" s="1490" t="s">
        <v>2457</v>
      </c>
      <c r="E36" s="1487">
        <v>1127174.1599999999</v>
      </c>
      <c r="F36" s="1489">
        <v>66074.36</v>
      </c>
      <c r="G36" s="1488">
        <v>1061099.7999999998</v>
      </c>
      <c r="H36" s="1487">
        <v>34770</v>
      </c>
      <c r="I36" s="1487">
        <v>136307</v>
      </c>
    </row>
    <row r="37" spans="1:9" ht="18" customHeight="1">
      <c r="A37" s="1486" t="s">
        <v>2474</v>
      </c>
      <c r="B37" s="1485">
        <v>7</v>
      </c>
      <c r="C37" s="1484">
        <v>2</v>
      </c>
      <c r="D37" s="1484">
        <v>1</v>
      </c>
      <c r="E37" s="1482">
        <v>232190</v>
      </c>
      <c r="F37" s="1482">
        <v>232190</v>
      </c>
      <c r="G37" s="1483" t="s">
        <v>2457</v>
      </c>
      <c r="H37" s="1482">
        <v>1230</v>
      </c>
      <c r="I37" s="1481" t="s">
        <v>2457</v>
      </c>
    </row>
    <row r="38" spans="1:9" s="1347" customFormat="1" ht="15" customHeight="1">
      <c r="A38" s="1347" t="s">
        <v>2473</v>
      </c>
    </row>
    <row r="39" spans="1:9" s="1347" customFormat="1" ht="15" customHeight="1">
      <c r="A39" s="1347" t="s">
        <v>2472</v>
      </c>
    </row>
    <row r="40" spans="1:9" s="1347" customFormat="1" ht="15" customHeight="1">
      <c r="A40" s="1347" t="s">
        <v>2471</v>
      </c>
    </row>
    <row r="41" spans="1:9" s="1347" customFormat="1" ht="15" customHeight="1">
      <c r="A41" s="1347" t="s">
        <v>2470</v>
      </c>
    </row>
  </sheetData>
  <mergeCells count="10">
    <mergeCell ref="A1:D1"/>
    <mergeCell ref="A2:D2"/>
    <mergeCell ref="H6:H7"/>
    <mergeCell ref="I6:I7"/>
    <mergeCell ref="A3:I3"/>
    <mergeCell ref="D6:D7"/>
    <mergeCell ref="A6:A7"/>
    <mergeCell ref="B6:B7"/>
    <mergeCell ref="C6:C7"/>
    <mergeCell ref="E6:G6"/>
  </mergeCells>
  <phoneticPr fontId="20"/>
  <pageMargins left="0.62992125984251968" right="0.62992125984251968" top="0.74803149606299213" bottom="0.74803149606299213" header="0.31496062992125984" footer="0.31496062992125984"/>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Normal="100" zoomScaleSheetLayoutView="100" workbookViewId="0">
      <selection activeCell="G6" sqref="G6:G7"/>
    </sheetView>
  </sheetViews>
  <sheetFormatPr defaultRowHeight="14.25"/>
  <cols>
    <col min="1" max="8" width="15.625" style="1348" customWidth="1"/>
    <col min="9" max="16384" width="9" style="1348"/>
  </cols>
  <sheetData>
    <row r="1" spans="1:8" s="1763" customFormat="1" ht="20.100000000000001" customHeight="1">
      <c r="A1" s="3046" t="str">
        <f>HYPERLINK("#目次!A1","【目次に戻る】")</f>
        <v>【目次に戻る】</v>
      </c>
      <c r="B1" s="3046"/>
      <c r="C1" s="3046"/>
      <c r="D1" s="3046"/>
      <c r="E1" s="1762"/>
      <c r="F1" s="1762"/>
      <c r="G1" s="1762"/>
      <c r="H1" s="1762"/>
    </row>
    <row r="2" spans="1:8" s="1763" customFormat="1" ht="20.100000000000001" customHeight="1">
      <c r="A2" s="3046" t="str">
        <f>HYPERLINK("#業務所管課別目次!A1","【業務所管課別目次に戻る】")</f>
        <v>【業務所管課別目次に戻る】</v>
      </c>
      <c r="B2" s="3046"/>
      <c r="C2" s="3046"/>
      <c r="D2" s="3046"/>
      <c r="E2" s="1762"/>
      <c r="F2" s="1762"/>
      <c r="G2" s="1762"/>
      <c r="H2" s="1762"/>
    </row>
    <row r="3" spans="1:8" s="1519" customFormat="1" ht="26.1" customHeight="1">
      <c r="A3" s="3561" t="s">
        <v>2502</v>
      </c>
      <c r="B3" s="3561"/>
      <c r="C3" s="3561"/>
      <c r="D3" s="3561"/>
      <c r="E3" s="3561"/>
      <c r="F3" s="3561"/>
      <c r="G3" s="3561"/>
      <c r="H3" s="3561"/>
    </row>
    <row r="4" spans="1:8" s="1519" customFormat="1" ht="15" customHeight="1">
      <c r="A4" s="1520"/>
      <c r="B4" s="1520"/>
      <c r="C4" s="1520"/>
      <c r="D4" s="1520"/>
      <c r="E4" s="1520"/>
      <c r="F4" s="1520"/>
      <c r="G4" s="1520"/>
      <c r="H4" s="1520"/>
    </row>
    <row r="5" spans="1:8" ht="15" customHeight="1" thickBot="1">
      <c r="H5" s="1478" t="s">
        <v>2488</v>
      </c>
    </row>
    <row r="6" spans="1:8" ht="18" customHeight="1" thickTop="1">
      <c r="A6" s="3562" t="s">
        <v>697</v>
      </c>
      <c r="B6" s="3568" t="s">
        <v>2501</v>
      </c>
      <c r="C6" s="3568"/>
      <c r="D6" s="3568"/>
      <c r="E6" s="3568" t="s">
        <v>2500</v>
      </c>
      <c r="F6" s="3568" t="s">
        <v>2499</v>
      </c>
      <c r="G6" s="3568" t="s">
        <v>2498</v>
      </c>
      <c r="H6" s="3568" t="s">
        <v>2497</v>
      </c>
    </row>
    <row r="7" spans="1:8" ht="18" customHeight="1">
      <c r="A7" s="3563"/>
      <c r="B7" s="1518" t="s">
        <v>2496</v>
      </c>
      <c r="C7" s="1518" t="s">
        <v>2495</v>
      </c>
      <c r="D7" s="1518" t="s">
        <v>2494</v>
      </c>
      <c r="E7" s="3628"/>
      <c r="F7" s="3628"/>
      <c r="G7" s="3628"/>
      <c r="H7" s="3628"/>
    </row>
    <row r="8" spans="1:8" s="1514" customFormat="1" ht="18" customHeight="1">
      <c r="A8" s="1517"/>
      <c r="B8" s="1516" t="s">
        <v>2493</v>
      </c>
      <c r="C8" s="1515" t="s">
        <v>2493</v>
      </c>
      <c r="D8" s="1515" t="s">
        <v>2493</v>
      </c>
      <c r="E8" s="1515" t="s">
        <v>2477</v>
      </c>
      <c r="F8" s="1515" t="s">
        <v>2477</v>
      </c>
      <c r="G8" s="1515" t="s">
        <v>2477</v>
      </c>
      <c r="H8" s="1515" t="s">
        <v>2477</v>
      </c>
    </row>
    <row r="9" spans="1:8" ht="18" customHeight="1">
      <c r="A9" s="1443" t="s">
        <v>2492</v>
      </c>
      <c r="B9" s="1513">
        <v>928188.9</v>
      </c>
      <c r="C9" s="1512">
        <v>101555.8</v>
      </c>
      <c r="D9" s="1512">
        <v>826633.1</v>
      </c>
      <c r="E9" s="756">
        <v>4796</v>
      </c>
      <c r="F9" s="756">
        <v>14077</v>
      </c>
      <c r="G9" s="756">
        <v>544</v>
      </c>
      <c r="H9" s="756">
        <v>328</v>
      </c>
    </row>
    <row r="10" spans="1:8" s="1428" customFormat="1" ht="18" customHeight="1">
      <c r="A10" s="1443">
        <v>28</v>
      </c>
      <c r="B10" s="1513">
        <v>933014.4</v>
      </c>
      <c r="C10" s="1512">
        <v>102579.4</v>
      </c>
      <c r="D10" s="1512">
        <v>830435</v>
      </c>
      <c r="E10" s="756">
        <v>4803</v>
      </c>
      <c r="F10" s="756">
        <v>14321</v>
      </c>
      <c r="G10" s="756">
        <v>547</v>
      </c>
      <c r="H10" s="756">
        <v>327</v>
      </c>
    </row>
    <row r="11" spans="1:8" s="1428" customFormat="1" ht="18" customHeight="1">
      <c r="A11" s="1443">
        <v>29</v>
      </c>
      <c r="B11" s="1513">
        <v>935670.4</v>
      </c>
      <c r="C11" s="1512">
        <v>102582.6</v>
      </c>
      <c r="D11" s="1512">
        <v>833087.8</v>
      </c>
      <c r="E11" s="756">
        <v>4801</v>
      </c>
      <c r="F11" s="756">
        <v>14241</v>
      </c>
      <c r="G11" s="756">
        <v>543</v>
      </c>
      <c r="H11" s="756">
        <v>331</v>
      </c>
    </row>
    <row r="12" spans="1:8" ht="18" customHeight="1">
      <c r="A12" s="1443">
        <v>30</v>
      </c>
      <c r="B12" s="1513">
        <v>936597.5</v>
      </c>
      <c r="C12" s="1512">
        <v>101829.1</v>
      </c>
      <c r="D12" s="1512">
        <v>834768.4</v>
      </c>
      <c r="E12" s="756">
        <v>4801</v>
      </c>
      <c r="F12" s="756">
        <v>14365</v>
      </c>
      <c r="G12" s="756">
        <v>538</v>
      </c>
      <c r="H12" s="756">
        <v>330</v>
      </c>
    </row>
    <row r="13" spans="1:8" s="1373" customFormat="1" ht="18" customHeight="1">
      <c r="A13" s="1511" t="s">
        <v>2491</v>
      </c>
      <c r="B13" s="1510">
        <v>939322.8</v>
      </c>
      <c r="C13" s="1509">
        <v>101874.7</v>
      </c>
      <c r="D13" s="1509">
        <v>837448.1</v>
      </c>
      <c r="E13" s="1508">
        <v>4808</v>
      </c>
      <c r="F13" s="1508">
        <v>14603</v>
      </c>
      <c r="G13" s="1508">
        <v>537</v>
      </c>
      <c r="H13" s="1508">
        <v>334</v>
      </c>
    </row>
    <row r="14" spans="1:8" s="1347" customFormat="1" ht="15" customHeight="1">
      <c r="A14" s="1366" t="s">
        <v>2490</v>
      </c>
      <c r="B14" s="1366"/>
      <c r="C14" s="1366"/>
      <c r="D14" s="1366"/>
    </row>
  </sheetData>
  <mergeCells count="9">
    <mergeCell ref="A1:D1"/>
    <mergeCell ref="A2:D2"/>
    <mergeCell ref="A3:H3"/>
    <mergeCell ref="A6:A7"/>
    <mergeCell ref="B6:D6"/>
    <mergeCell ref="H6:H7"/>
    <mergeCell ref="E6:E7"/>
    <mergeCell ref="F6:F7"/>
    <mergeCell ref="G6:G7"/>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zoomScaleNormal="100" zoomScaleSheetLayoutView="100" workbookViewId="0">
      <selection activeCell="G7" sqref="G7"/>
    </sheetView>
  </sheetViews>
  <sheetFormatPr defaultRowHeight="14.25"/>
  <cols>
    <col min="1" max="7" width="17.625" style="1348" customWidth="1"/>
    <col min="8" max="16384" width="9" style="1348"/>
  </cols>
  <sheetData>
    <row r="1" spans="1:7" s="1763" customFormat="1" ht="20.100000000000001" customHeight="1">
      <c r="A1" s="3046" t="str">
        <f>HYPERLINK("#目次!A1","【目次に戻る】")</f>
        <v>【目次に戻る】</v>
      </c>
      <c r="B1" s="3046"/>
      <c r="C1" s="3046"/>
      <c r="D1" s="3046"/>
      <c r="E1" s="1762"/>
      <c r="F1" s="1762"/>
      <c r="G1" s="1762"/>
    </row>
    <row r="2" spans="1:7" s="1763" customFormat="1" ht="20.100000000000001" customHeight="1">
      <c r="A2" s="3046" t="str">
        <f>HYPERLINK("#業務所管課別目次!A1","【業務所管課別目次に戻る】")</f>
        <v>【業務所管課別目次に戻る】</v>
      </c>
      <c r="B2" s="3046"/>
      <c r="C2" s="3046"/>
      <c r="D2" s="3046"/>
      <c r="E2" s="1762"/>
      <c r="F2" s="1762"/>
      <c r="G2" s="1762"/>
    </row>
    <row r="3" spans="1:7" s="1519" customFormat="1" ht="26.1" customHeight="1">
      <c r="A3" s="3561" t="s">
        <v>2508</v>
      </c>
      <c r="B3" s="3561"/>
      <c r="C3" s="3561"/>
      <c r="D3" s="3561"/>
      <c r="E3" s="3561"/>
      <c r="F3" s="3561"/>
      <c r="G3" s="3561"/>
    </row>
    <row r="4" spans="1:7" s="1519" customFormat="1" ht="15" customHeight="1">
      <c r="A4" s="1520"/>
      <c r="B4" s="1520"/>
      <c r="C4" s="1520"/>
      <c r="D4" s="1520"/>
      <c r="E4" s="1520"/>
      <c r="F4" s="1520"/>
      <c r="G4" s="1520"/>
    </row>
    <row r="5" spans="1:7" ht="15" customHeight="1" thickBot="1"/>
    <row r="6" spans="1:7" ht="32.1" customHeight="1" thickTop="1">
      <c r="A6" s="1533" t="s">
        <v>697</v>
      </c>
      <c r="B6" s="1531" t="s">
        <v>25</v>
      </c>
      <c r="C6" s="1532" t="s">
        <v>2507</v>
      </c>
      <c r="D6" s="1530" t="s">
        <v>2506</v>
      </c>
      <c r="E6" s="1531" t="s">
        <v>2505</v>
      </c>
      <c r="F6" s="1531" t="s">
        <v>2504</v>
      </c>
      <c r="G6" s="1530" t="s">
        <v>2503</v>
      </c>
    </row>
    <row r="7" spans="1:7" s="1347" customFormat="1" ht="18" customHeight="1">
      <c r="A7" s="1517"/>
      <c r="B7" s="1529" t="s">
        <v>2012</v>
      </c>
      <c r="C7" s="1514" t="s">
        <v>2012</v>
      </c>
      <c r="D7" s="1514" t="s">
        <v>2012</v>
      </c>
      <c r="E7" s="1514" t="s">
        <v>2012</v>
      </c>
      <c r="F7" s="1514" t="s">
        <v>2012</v>
      </c>
      <c r="G7" s="1514" t="s">
        <v>314</v>
      </c>
    </row>
    <row r="8" spans="1:7" s="1528" customFormat="1" ht="18" customHeight="1">
      <c r="A8" s="1443" t="s">
        <v>2492</v>
      </c>
      <c r="B8" s="1526">
        <v>230850</v>
      </c>
      <c r="C8" s="1525">
        <v>226497</v>
      </c>
      <c r="D8" s="1525">
        <v>4318</v>
      </c>
      <c r="E8" s="1525">
        <v>35</v>
      </c>
      <c r="F8" s="1525" t="s">
        <v>432</v>
      </c>
      <c r="G8" s="1525">
        <v>100</v>
      </c>
    </row>
    <row r="9" spans="1:7" ht="18" customHeight="1">
      <c r="A9" s="1443">
        <v>28</v>
      </c>
      <c r="B9" s="1526">
        <v>234757</v>
      </c>
      <c r="C9" s="1525">
        <v>230311</v>
      </c>
      <c r="D9" s="1525">
        <v>4415</v>
      </c>
      <c r="E9" s="1525">
        <v>31</v>
      </c>
      <c r="F9" s="1525" t="s">
        <v>432</v>
      </c>
      <c r="G9" s="1525">
        <v>100</v>
      </c>
    </row>
    <row r="10" spans="1:7" ht="18" customHeight="1">
      <c r="A10" s="1443">
        <v>29</v>
      </c>
      <c r="B10" s="1526">
        <v>238742</v>
      </c>
      <c r="C10" s="1525">
        <v>234288</v>
      </c>
      <c r="D10" s="1525">
        <v>4426</v>
      </c>
      <c r="E10" s="1525">
        <v>28</v>
      </c>
      <c r="F10" s="1525" t="s">
        <v>432</v>
      </c>
      <c r="G10" s="1525">
        <v>100</v>
      </c>
    </row>
    <row r="11" spans="1:7" ht="18" customHeight="1">
      <c r="A11" s="1527">
        <v>30</v>
      </c>
      <c r="B11" s="1526">
        <v>242435</v>
      </c>
      <c r="C11" s="1525">
        <v>238021</v>
      </c>
      <c r="D11" s="1525">
        <v>4388</v>
      </c>
      <c r="E11" s="1525">
        <v>26</v>
      </c>
      <c r="F11" s="1525" t="s">
        <v>432</v>
      </c>
      <c r="G11" s="1525">
        <v>100</v>
      </c>
    </row>
    <row r="12" spans="1:7" s="1373" customFormat="1" ht="18" customHeight="1">
      <c r="A12" s="1524" t="s">
        <v>2491</v>
      </c>
      <c r="B12" s="1523">
        <v>245743</v>
      </c>
      <c r="C12" s="1521">
        <v>241536</v>
      </c>
      <c r="D12" s="1521">
        <v>4181</v>
      </c>
      <c r="E12" s="1521">
        <v>26</v>
      </c>
      <c r="F12" s="1522" t="s">
        <v>2457</v>
      </c>
      <c r="G12" s="1521">
        <v>100</v>
      </c>
    </row>
    <row r="13" spans="1:7" s="1395" customFormat="1" ht="15" customHeight="1">
      <c r="A13" s="1347" t="s">
        <v>2490</v>
      </c>
      <c r="B13" s="1347"/>
    </row>
  </sheetData>
  <mergeCells count="3">
    <mergeCell ref="A3:G3"/>
    <mergeCell ref="A1:D1"/>
    <mergeCell ref="A2:D2"/>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zoomScaleSheetLayoutView="100" workbookViewId="0">
      <selection activeCell="I15" sqref="I15"/>
    </sheetView>
  </sheetViews>
  <sheetFormatPr defaultRowHeight="14.25"/>
  <cols>
    <col min="1" max="1" width="15.625" style="1348" customWidth="1"/>
    <col min="2" max="4" width="12.625" style="1348" customWidth="1"/>
    <col min="5" max="10" width="11.625" style="1348" customWidth="1"/>
    <col min="11" max="16384" width="9" style="1348"/>
  </cols>
  <sheetData>
    <row r="1" spans="1:10" s="1763" customFormat="1" ht="20.100000000000001" customHeight="1">
      <c r="A1" s="3046" t="str">
        <f>HYPERLINK("#目次!A1","【目次に戻る】")</f>
        <v>【目次に戻る】</v>
      </c>
      <c r="B1" s="3046"/>
      <c r="C1" s="3046"/>
      <c r="D1" s="3046"/>
      <c r="E1" s="1762"/>
      <c r="F1" s="1762"/>
      <c r="G1" s="1762"/>
      <c r="H1" s="1762"/>
      <c r="I1" s="1762"/>
      <c r="J1" s="1762"/>
    </row>
    <row r="2" spans="1:10"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row>
    <row r="3" spans="1:10" s="1519" customFormat="1" ht="26.1" customHeight="1">
      <c r="A3" s="3631" t="s">
        <v>2527</v>
      </c>
      <c r="B3" s="3631"/>
      <c r="C3" s="3631"/>
      <c r="D3" s="3631"/>
      <c r="E3" s="3631"/>
      <c r="F3" s="3631"/>
      <c r="G3" s="3631"/>
      <c r="H3" s="3631"/>
      <c r="I3" s="3631"/>
      <c r="J3" s="3632"/>
    </row>
    <row r="4" spans="1:10" s="1245" customFormat="1" ht="15" customHeight="1"/>
    <row r="5" spans="1:10" s="1245" customFormat="1" ht="15" customHeight="1" thickBot="1"/>
    <row r="6" spans="1:10" ht="18" customHeight="1" thickTop="1">
      <c r="A6" s="3594" t="s">
        <v>2526</v>
      </c>
      <c r="B6" s="3634" t="s">
        <v>2525</v>
      </c>
      <c r="C6" s="3636" t="s">
        <v>2524</v>
      </c>
      <c r="D6" s="3636" t="s">
        <v>2523</v>
      </c>
      <c r="E6" s="3569" t="s">
        <v>2522</v>
      </c>
      <c r="F6" s="3571"/>
      <c r="G6" s="3571"/>
      <c r="H6" s="3571"/>
      <c r="I6" s="3571"/>
      <c r="J6" s="3571"/>
    </row>
    <row r="7" spans="1:10" ht="18" customHeight="1">
      <c r="A7" s="3633"/>
      <c r="B7" s="3635"/>
      <c r="C7" s="3637"/>
      <c r="D7" s="3637"/>
      <c r="E7" s="3638" t="s">
        <v>2521</v>
      </c>
      <c r="F7" s="3639"/>
      <c r="G7" s="3639"/>
      <c r="H7" s="3639"/>
      <c r="I7" s="3640"/>
      <c r="J7" s="3629" t="s">
        <v>2520</v>
      </c>
    </row>
    <row r="8" spans="1:10" ht="32.1" customHeight="1">
      <c r="A8" s="3633"/>
      <c r="B8" s="3635"/>
      <c r="C8" s="3637"/>
      <c r="D8" s="3637"/>
      <c r="E8" s="1545" t="s">
        <v>2519</v>
      </c>
      <c r="F8" s="1544" t="s">
        <v>2518</v>
      </c>
      <c r="G8" s="1544" t="s">
        <v>2517</v>
      </c>
      <c r="H8" s="1544" t="s">
        <v>2516</v>
      </c>
      <c r="I8" s="1543" t="s">
        <v>2515</v>
      </c>
      <c r="J8" s="3630"/>
    </row>
    <row r="9" spans="1:10" s="845" customFormat="1" ht="18" customHeight="1">
      <c r="A9" s="1542"/>
      <c r="B9" s="1541"/>
      <c r="C9" s="1540" t="s">
        <v>2514</v>
      </c>
      <c r="D9" s="1540" t="s">
        <v>2514</v>
      </c>
      <c r="E9" s="1540" t="s">
        <v>2514</v>
      </c>
      <c r="F9" s="1540" t="s">
        <v>2514</v>
      </c>
      <c r="G9" s="1540" t="s">
        <v>2514</v>
      </c>
      <c r="H9" s="1540" t="s">
        <v>2514</v>
      </c>
      <c r="I9" s="1540" t="s">
        <v>2514</v>
      </c>
      <c r="J9" s="1540" t="s">
        <v>2514</v>
      </c>
    </row>
    <row r="10" spans="1:10" s="1539" customFormat="1" ht="18" customHeight="1">
      <c r="A10" s="1538" t="s">
        <v>2513</v>
      </c>
      <c r="B10" s="418">
        <v>47</v>
      </c>
      <c r="C10" s="418">
        <v>4518</v>
      </c>
      <c r="D10" s="418">
        <v>4518</v>
      </c>
      <c r="E10" s="418">
        <v>3385</v>
      </c>
      <c r="F10" s="418">
        <v>1089</v>
      </c>
      <c r="G10" s="418">
        <v>44</v>
      </c>
      <c r="H10" s="418" t="s">
        <v>432</v>
      </c>
      <c r="I10" s="418" t="s">
        <v>432</v>
      </c>
      <c r="J10" s="418" t="s">
        <v>432</v>
      </c>
    </row>
    <row r="11" spans="1:10" s="1539" customFormat="1" ht="18" customHeight="1">
      <c r="A11" s="1538">
        <v>28</v>
      </c>
      <c r="B11" s="418">
        <v>49</v>
      </c>
      <c r="C11" s="418">
        <v>4159</v>
      </c>
      <c r="D11" s="418">
        <v>4159</v>
      </c>
      <c r="E11" s="418">
        <v>2589</v>
      </c>
      <c r="F11" s="418">
        <v>1449</v>
      </c>
      <c r="G11" s="418">
        <v>28</v>
      </c>
      <c r="H11" s="418">
        <v>93</v>
      </c>
      <c r="I11" s="418" t="s">
        <v>432</v>
      </c>
      <c r="J11" s="418" t="s">
        <v>432</v>
      </c>
    </row>
    <row r="12" spans="1:10" s="1539" customFormat="1" ht="18" customHeight="1">
      <c r="A12" s="1538">
        <v>29</v>
      </c>
      <c r="B12" s="418">
        <v>44</v>
      </c>
      <c r="C12" s="418">
        <v>3713</v>
      </c>
      <c r="D12" s="418">
        <v>3713</v>
      </c>
      <c r="E12" s="418">
        <v>2295</v>
      </c>
      <c r="F12" s="418">
        <v>1299</v>
      </c>
      <c r="G12" s="418">
        <v>30</v>
      </c>
      <c r="H12" s="418">
        <v>89</v>
      </c>
      <c r="I12" s="418" t="s">
        <v>432</v>
      </c>
      <c r="J12" s="418" t="s">
        <v>432</v>
      </c>
    </row>
    <row r="13" spans="1:10" s="1537" customFormat="1" ht="18" customHeight="1">
      <c r="A13" s="1538">
        <v>30</v>
      </c>
      <c r="B13" s="418">
        <v>45</v>
      </c>
      <c r="C13" s="418">
        <v>3680</v>
      </c>
      <c r="D13" s="418">
        <v>3680</v>
      </c>
      <c r="E13" s="418">
        <v>2276</v>
      </c>
      <c r="F13" s="418">
        <v>1287</v>
      </c>
      <c r="G13" s="418">
        <v>28</v>
      </c>
      <c r="H13" s="418">
        <v>89</v>
      </c>
      <c r="I13" s="418" t="s">
        <v>432</v>
      </c>
      <c r="J13" s="418" t="s">
        <v>432</v>
      </c>
    </row>
    <row r="14" spans="1:10" s="1535" customFormat="1" ht="18" customHeight="1">
      <c r="A14" s="1536" t="s">
        <v>2512</v>
      </c>
      <c r="B14" s="414">
        <v>46</v>
      </c>
      <c r="C14" s="414">
        <v>3340</v>
      </c>
      <c r="D14" s="414">
        <v>3340</v>
      </c>
      <c r="E14" s="414">
        <v>2055</v>
      </c>
      <c r="F14" s="414">
        <v>1168</v>
      </c>
      <c r="G14" s="414">
        <v>28</v>
      </c>
      <c r="H14" s="414">
        <v>89</v>
      </c>
      <c r="I14" s="414" t="s">
        <v>432</v>
      </c>
      <c r="J14" s="414" t="s">
        <v>432</v>
      </c>
    </row>
    <row r="15" spans="1:10" s="1347" customFormat="1" ht="15" customHeight="1">
      <c r="A15" s="1347" t="s">
        <v>2511</v>
      </c>
      <c r="B15" s="1534"/>
      <c r="C15" s="1534"/>
      <c r="D15" s="1534"/>
      <c r="E15" s="1435"/>
      <c r="F15" s="1435"/>
      <c r="G15" s="1435"/>
      <c r="H15" s="1435"/>
      <c r="I15" s="1435"/>
      <c r="J15" s="1366"/>
    </row>
    <row r="16" spans="1:10" s="1347" customFormat="1" ht="15" customHeight="1">
      <c r="A16" s="1347" t="s">
        <v>2510</v>
      </c>
    </row>
    <row r="17" spans="1:1" s="1347" customFormat="1" ht="15" customHeight="1">
      <c r="A17" s="1347" t="s">
        <v>2509</v>
      </c>
    </row>
  </sheetData>
  <mergeCells count="10">
    <mergeCell ref="A1:D1"/>
    <mergeCell ref="A2:D2"/>
    <mergeCell ref="J7:J8"/>
    <mergeCell ref="A3:J3"/>
    <mergeCell ref="A6:A8"/>
    <mergeCell ref="B6:B8"/>
    <mergeCell ref="C6:C8"/>
    <mergeCell ref="E7:I7"/>
    <mergeCell ref="D6:D8"/>
    <mergeCell ref="E6:J6"/>
  </mergeCells>
  <phoneticPr fontId="20"/>
  <printOptions horizontalCentered="1"/>
  <pageMargins left="0.62992125984251968" right="0.62992125984251968" top="0.74803149606299213" bottom="0.74803149606299213" header="0.31496062992125984" footer="0.31496062992125984"/>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zoomScaleNormal="100" zoomScaleSheetLayoutView="100" workbookViewId="0">
      <selection activeCell="G7" sqref="G7"/>
    </sheetView>
  </sheetViews>
  <sheetFormatPr defaultColWidth="9" defaultRowHeight="13.5"/>
  <cols>
    <col min="1" max="1" width="22.625" style="1579" customWidth="1"/>
    <col min="2" max="6" width="20.625" style="1579" customWidth="1"/>
    <col min="7" max="16384" width="9" style="1579"/>
  </cols>
  <sheetData>
    <row r="1" spans="1:6" s="1763" customFormat="1" ht="20.100000000000001" customHeight="1">
      <c r="A1" s="3046" t="str">
        <f>HYPERLINK("#目次!A1","【目次に戻る】")</f>
        <v>【目次に戻る】</v>
      </c>
      <c r="B1" s="3046"/>
      <c r="C1" s="3046"/>
      <c r="D1" s="3046"/>
      <c r="E1" s="1762"/>
      <c r="F1" s="1762"/>
    </row>
    <row r="2" spans="1:6" s="1763" customFormat="1" ht="20.100000000000001" customHeight="1">
      <c r="A2" s="3046" t="str">
        <f>HYPERLINK("#業務所管課別目次!A1","【業務所管課別目次に戻る】")</f>
        <v>【業務所管課別目次に戻る】</v>
      </c>
      <c r="B2" s="3046"/>
      <c r="C2" s="3046"/>
      <c r="D2" s="3046"/>
      <c r="E2" s="1762"/>
      <c r="F2" s="1762"/>
    </row>
    <row r="3" spans="1:6" s="243" customFormat="1" ht="26.1" customHeight="1">
      <c r="A3" s="3127" t="s">
        <v>2528</v>
      </c>
      <c r="B3" s="3127"/>
      <c r="C3" s="3127"/>
      <c r="D3" s="3127"/>
      <c r="E3" s="3127"/>
      <c r="F3" s="3127"/>
    </row>
    <row r="4" spans="1:6" s="1569" customFormat="1" ht="15" customHeight="1">
      <c r="A4" s="242"/>
      <c r="B4" s="242"/>
      <c r="C4" s="242"/>
      <c r="D4" s="242"/>
      <c r="E4" s="242"/>
      <c r="F4" s="242"/>
    </row>
    <row r="5" spans="1:6" s="1569" customFormat="1" ht="15" customHeight="1" thickBot="1">
      <c r="E5" s="1570"/>
      <c r="F5" s="280" t="s">
        <v>2529</v>
      </c>
    </row>
    <row r="6" spans="1:6" s="1569" customFormat="1" ht="18" customHeight="1" thickTop="1">
      <c r="A6" s="3641" t="s">
        <v>2530</v>
      </c>
      <c r="B6" s="3643" t="s">
        <v>2531</v>
      </c>
      <c r="C6" s="3643" t="s">
        <v>2532</v>
      </c>
      <c r="D6" s="3645" t="s">
        <v>2533</v>
      </c>
      <c r="E6" s="3645"/>
      <c r="F6" s="3646"/>
    </row>
    <row r="7" spans="1:6" s="1569" customFormat="1" ht="18" customHeight="1">
      <c r="A7" s="3642"/>
      <c r="B7" s="3644"/>
      <c r="C7" s="3644"/>
      <c r="D7" s="1571" t="s">
        <v>25</v>
      </c>
      <c r="E7" s="1572" t="s">
        <v>1</v>
      </c>
      <c r="F7" s="1573" t="s">
        <v>2</v>
      </c>
    </row>
    <row r="8" spans="1:6" s="231" customFormat="1" ht="18" customHeight="1">
      <c r="A8" s="1574"/>
      <c r="B8" s="552"/>
      <c r="C8" s="552" t="s">
        <v>1088</v>
      </c>
      <c r="D8" s="552" t="s">
        <v>1088</v>
      </c>
      <c r="E8" s="552" t="s">
        <v>1088</v>
      </c>
      <c r="F8" s="552" t="s">
        <v>1088</v>
      </c>
    </row>
    <row r="9" spans="1:6" s="1576" customFormat="1" ht="18" customHeight="1">
      <c r="A9" s="1575" t="s">
        <v>1451</v>
      </c>
      <c r="B9" s="727">
        <f>IF(SUM(B10:B11)=0,"",SUM(B10:B11))</f>
        <v>29</v>
      </c>
      <c r="C9" s="727">
        <f>IF(SUM(C10:C11)=0,"",SUM(C10:C11))</f>
        <v>366</v>
      </c>
      <c r="D9" s="727">
        <f>IF(SUM(D10:D11)=0,"",SUM(D10:D11))</f>
        <v>4460</v>
      </c>
      <c r="E9" s="727">
        <f>IF(SUM(E10:E11)=0,"",SUM(E10:E11))</f>
        <v>2287</v>
      </c>
      <c r="F9" s="727">
        <f>IF(SUM(F10:F11)=0,"",SUM(F10:F11))</f>
        <v>2173</v>
      </c>
    </row>
    <row r="10" spans="1:6" s="1569" customFormat="1" ht="18" customHeight="1">
      <c r="A10" s="1577" t="s">
        <v>2534</v>
      </c>
      <c r="B10" s="722">
        <v>3</v>
      </c>
      <c r="C10" s="722">
        <v>9</v>
      </c>
      <c r="D10" s="722">
        <v>82</v>
      </c>
      <c r="E10" s="722">
        <v>44</v>
      </c>
      <c r="F10" s="722">
        <v>38</v>
      </c>
    </row>
    <row r="11" spans="1:6" s="1569" customFormat="1" ht="18" customHeight="1">
      <c r="A11" s="1577" t="s">
        <v>2535</v>
      </c>
      <c r="B11" s="722">
        <v>26</v>
      </c>
      <c r="C11" s="722">
        <v>357</v>
      </c>
      <c r="D11" s="722">
        <v>4378</v>
      </c>
      <c r="E11" s="722">
        <v>2243</v>
      </c>
      <c r="F11" s="722">
        <v>2135</v>
      </c>
    </row>
    <row r="12" spans="1:6" s="1576" customFormat="1" ht="18" customHeight="1">
      <c r="A12" s="1575" t="s">
        <v>2536</v>
      </c>
      <c r="B12" s="727">
        <f>IF(SUM(B13:B14)=0,"",SUM(B13:B14))</f>
        <v>3</v>
      </c>
      <c r="C12" s="727">
        <f>IF(SUM(C13:C14)=0,"",SUM(C13:C14))</f>
        <v>114</v>
      </c>
      <c r="D12" s="727">
        <f>IF(SUM(D13:D14)=0,"",SUM(D13:D14))</f>
        <v>917</v>
      </c>
      <c r="E12" s="727">
        <f>IF(SUM(E13:E14)=0,"",SUM(E13:E14))</f>
        <v>468</v>
      </c>
      <c r="F12" s="727">
        <f>IF(SUM(F13:F14)=0,"",SUM(F13:F14))</f>
        <v>449</v>
      </c>
    </row>
    <row r="13" spans="1:6" s="1569" customFormat="1" ht="18" customHeight="1">
      <c r="A13" s="1577" t="s">
        <v>2534</v>
      </c>
      <c r="B13" s="722" t="s">
        <v>432</v>
      </c>
      <c r="C13" s="722" t="s">
        <v>432</v>
      </c>
      <c r="D13" s="722" t="s">
        <v>432</v>
      </c>
      <c r="E13" s="722" t="s">
        <v>432</v>
      </c>
      <c r="F13" s="722" t="s">
        <v>432</v>
      </c>
    </row>
    <row r="14" spans="1:6" s="1569" customFormat="1" ht="18" customHeight="1">
      <c r="A14" s="1577" t="s">
        <v>2535</v>
      </c>
      <c r="B14" s="722">
        <v>3</v>
      </c>
      <c r="C14" s="722">
        <v>114</v>
      </c>
      <c r="D14" s="722">
        <v>917</v>
      </c>
      <c r="E14" s="722">
        <v>468</v>
      </c>
      <c r="F14" s="722">
        <v>449</v>
      </c>
    </row>
    <row r="15" spans="1:6" s="1576" customFormat="1" ht="18" customHeight="1">
      <c r="A15" s="1575" t="s">
        <v>1444</v>
      </c>
      <c r="B15" s="727">
        <f>IF(SUM(B16:B17)=0,"",SUM(B16:B17))</f>
        <v>49</v>
      </c>
      <c r="C15" s="727">
        <f>IF(SUM(C16:C17)=0,"",SUM(C16:C17))</f>
        <v>1225</v>
      </c>
      <c r="D15" s="727">
        <f>IF(SUM(D16:D17)=0,"",SUM(D16:D17))</f>
        <v>20630</v>
      </c>
      <c r="E15" s="727">
        <f>IF(SUM(E16:E17)=0,"",SUM(E16:E17))</f>
        <v>10591</v>
      </c>
      <c r="F15" s="727">
        <f>IF(SUM(F16:F17)=0,"",SUM(F16:F17))</f>
        <v>10039</v>
      </c>
    </row>
    <row r="16" spans="1:6" s="1569" customFormat="1" ht="18" customHeight="1">
      <c r="A16" s="1577" t="s">
        <v>2534</v>
      </c>
      <c r="B16" s="722">
        <v>49</v>
      </c>
      <c r="C16" s="722">
        <v>1225</v>
      </c>
      <c r="D16" s="722">
        <v>20630</v>
      </c>
      <c r="E16" s="722">
        <v>10591</v>
      </c>
      <c r="F16" s="722">
        <v>10039</v>
      </c>
    </row>
    <row r="17" spans="1:6" s="1569" customFormat="1" ht="18" customHeight="1">
      <c r="A17" s="1577" t="s">
        <v>2535</v>
      </c>
      <c r="B17" s="731" t="s">
        <v>432</v>
      </c>
      <c r="C17" s="722" t="s">
        <v>432</v>
      </c>
      <c r="D17" s="722" t="s">
        <v>432</v>
      </c>
      <c r="E17" s="722" t="s">
        <v>432</v>
      </c>
      <c r="F17" s="722" t="s">
        <v>432</v>
      </c>
    </row>
    <row r="18" spans="1:6" s="1576" customFormat="1" ht="18" customHeight="1">
      <c r="A18" s="1575" t="s">
        <v>1439</v>
      </c>
      <c r="B18" s="727">
        <f>IF(SUM(B19:B20)=0,"",SUM(B19:B20))</f>
        <v>27</v>
      </c>
      <c r="C18" s="727">
        <f>IF(SUM(C19:C20)=0,"",SUM(C19:C20))</f>
        <v>624</v>
      </c>
      <c r="D18" s="727">
        <f>IF(SUM(D19:D20)=0,"",SUM(D19:D20))</f>
        <v>9099</v>
      </c>
      <c r="E18" s="727">
        <f>IF(SUM(E19:E20)=0,"",SUM(E19:E20))</f>
        <v>4756</v>
      </c>
      <c r="F18" s="727">
        <f>IF(SUM(F19:F20)=0,"",SUM(F19:F20))</f>
        <v>4343</v>
      </c>
    </row>
    <row r="19" spans="1:6" s="1569" customFormat="1" ht="18" customHeight="1">
      <c r="A19" s="1577" t="s">
        <v>2534</v>
      </c>
      <c r="B19" s="722">
        <v>24</v>
      </c>
      <c r="C19" s="722">
        <v>585</v>
      </c>
      <c r="D19" s="722">
        <v>8590</v>
      </c>
      <c r="E19" s="722">
        <v>4490</v>
      </c>
      <c r="F19" s="722">
        <v>4100</v>
      </c>
    </row>
    <row r="20" spans="1:6" s="1569" customFormat="1" ht="18" customHeight="1">
      <c r="A20" s="1577" t="s">
        <v>2535</v>
      </c>
      <c r="B20" s="722">
        <v>3</v>
      </c>
      <c r="C20" s="722">
        <v>39</v>
      </c>
      <c r="D20" s="722">
        <v>509</v>
      </c>
      <c r="E20" s="722">
        <v>266</v>
      </c>
      <c r="F20" s="722">
        <v>243</v>
      </c>
    </row>
    <row r="21" spans="1:6" s="1576" customFormat="1" ht="18" customHeight="1">
      <c r="A21" s="1575" t="s">
        <v>2537</v>
      </c>
      <c r="B21" s="727">
        <f>IF(SUM(B22:B23)=0,"",SUM(B22:B23))</f>
        <v>8</v>
      </c>
      <c r="C21" s="727">
        <f>IF(SUM(C22:C23)=0,"",SUM(C22:C23))</f>
        <v>375</v>
      </c>
      <c r="D21" s="727">
        <f>IF(SUM(D22:D23)=0,"",SUM(D22:D23))</f>
        <v>5248</v>
      </c>
      <c r="E21" s="727">
        <f>IF(SUM(E22:E23)=0,"",SUM(E22:E23))</f>
        <v>2706</v>
      </c>
      <c r="F21" s="727">
        <f>IF(SUM(F22:F23)=0,"",SUM(F22:F23))</f>
        <v>2542</v>
      </c>
    </row>
    <row r="22" spans="1:6" s="1569" customFormat="1" ht="18" customHeight="1">
      <c r="A22" s="1577" t="s">
        <v>2534</v>
      </c>
      <c r="B22" s="1578">
        <v>6</v>
      </c>
      <c r="C22" s="1578">
        <v>280</v>
      </c>
      <c r="D22" s="722">
        <v>3652</v>
      </c>
      <c r="E22" s="722">
        <v>1758</v>
      </c>
      <c r="F22" s="722">
        <v>1894</v>
      </c>
    </row>
    <row r="23" spans="1:6" s="1569" customFormat="1" ht="18" customHeight="1">
      <c r="A23" s="1577" t="s">
        <v>2535</v>
      </c>
      <c r="B23" s="1578">
        <v>2</v>
      </c>
      <c r="C23" s="1578">
        <v>95</v>
      </c>
      <c r="D23" s="722">
        <v>1596</v>
      </c>
      <c r="E23" s="722">
        <v>948</v>
      </c>
      <c r="F23" s="722">
        <v>648</v>
      </c>
    </row>
    <row r="24" spans="1:6" s="1576" customFormat="1" ht="18" customHeight="1">
      <c r="A24" s="1575" t="s">
        <v>2538</v>
      </c>
      <c r="B24" s="727">
        <f>IF(SUM(B25:B26)=0,"",SUM(B25:B26))</f>
        <v>6</v>
      </c>
      <c r="C24" s="727">
        <f>IF(SUM(C25:C26)=0,"",SUM(C25:C26))</f>
        <v>406</v>
      </c>
      <c r="D24" s="727">
        <f>IF(SUM(D25:D26)=0,"",SUM(D25:D26))</f>
        <v>927</v>
      </c>
      <c r="E24" s="727">
        <f>IF(SUM(E25:E26)=0,"",SUM(E25:E26))</f>
        <v>586</v>
      </c>
      <c r="F24" s="727">
        <f>IF(SUM(F25:F26)=0,"",SUM(F25:F26))</f>
        <v>341</v>
      </c>
    </row>
    <row r="25" spans="1:6" s="1569" customFormat="1" ht="18" customHeight="1">
      <c r="A25" s="1577" t="s">
        <v>2534</v>
      </c>
      <c r="B25" s="722">
        <v>6</v>
      </c>
      <c r="C25" s="722">
        <v>406</v>
      </c>
      <c r="D25" s="722">
        <v>927</v>
      </c>
      <c r="E25" s="722">
        <v>586</v>
      </c>
      <c r="F25" s="722">
        <v>341</v>
      </c>
    </row>
    <row r="26" spans="1:6" s="1569" customFormat="1" ht="18" customHeight="1">
      <c r="A26" s="1577" t="s">
        <v>2535</v>
      </c>
      <c r="B26" s="722" t="s">
        <v>432</v>
      </c>
      <c r="C26" s="722" t="s">
        <v>432</v>
      </c>
      <c r="D26" s="722" t="s">
        <v>432</v>
      </c>
      <c r="E26" s="722" t="s">
        <v>432</v>
      </c>
      <c r="F26" s="722" t="s">
        <v>432</v>
      </c>
    </row>
    <row r="27" spans="1:6" s="1576" customFormat="1" ht="18" customHeight="1">
      <c r="A27" s="1575" t="s">
        <v>2539</v>
      </c>
      <c r="B27" s="727">
        <f>IF(SUM(B28:B29)=0,"",SUM(B28:B29))</f>
        <v>5</v>
      </c>
      <c r="C27" s="727">
        <f>IF(SUM(C28:C29)=0,"",SUM(C28:C29))</f>
        <v>64</v>
      </c>
      <c r="D27" s="727">
        <f>IF(SUM(D28:D29)=0,"",SUM(D28:D29))</f>
        <v>1423</v>
      </c>
      <c r="E27" s="727">
        <f>IF(SUM(E28:E29)=0,"",SUM(E28:E29))</f>
        <v>988</v>
      </c>
      <c r="F27" s="727">
        <f>IF(SUM(F28:F29)=0,"",SUM(F28:F29))</f>
        <v>435</v>
      </c>
    </row>
    <row r="28" spans="1:6" s="1569" customFormat="1" ht="18" customHeight="1">
      <c r="A28" s="1577" t="s">
        <v>2534</v>
      </c>
      <c r="B28" s="722" t="s">
        <v>432</v>
      </c>
      <c r="C28" s="722" t="s">
        <v>432</v>
      </c>
      <c r="D28" s="722" t="s">
        <v>432</v>
      </c>
      <c r="E28" s="722" t="s">
        <v>432</v>
      </c>
      <c r="F28" s="722" t="s">
        <v>432</v>
      </c>
    </row>
    <row r="29" spans="1:6" s="1569" customFormat="1" ht="18" customHeight="1">
      <c r="A29" s="1577" t="s">
        <v>2535</v>
      </c>
      <c r="B29" s="722">
        <v>5</v>
      </c>
      <c r="C29" s="722">
        <v>64</v>
      </c>
      <c r="D29" s="722">
        <v>1423</v>
      </c>
      <c r="E29" s="722">
        <v>988</v>
      </c>
      <c r="F29" s="722">
        <v>435</v>
      </c>
    </row>
    <row r="30" spans="1:6" s="1576" customFormat="1" ht="18" customHeight="1">
      <c r="A30" s="1575" t="s">
        <v>2540</v>
      </c>
      <c r="B30" s="727">
        <f>IF(SUM(B31:B32)=0,"",SUM(B31:B32))</f>
        <v>2</v>
      </c>
      <c r="C30" s="727" t="s">
        <v>443</v>
      </c>
      <c r="D30" s="727" t="s">
        <v>443</v>
      </c>
      <c r="E30" s="727" t="s">
        <v>443</v>
      </c>
      <c r="F30" s="727" t="s">
        <v>443</v>
      </c>
    </row>
    <row r="31" spans="1:6" ht="18" customHeight="1">
      <c r="A31" s="1577" t="s">
        <v>2534</v>
      </c>
      <c r="B31" s="722" t="s">
        <v>432</v>
      </c>
      <c r="C31" s="722" t="s">
        <v>432</v>
      </c>
      <c r="D31" s="722" t="s">
        <v>432</v>
      </c>
      <c r="E31" s="722" t="s">
        <v>432</v>
      </c>
      <c r="F31" s="722" t="s">
        <v>432</v>
      </c>
    </row>
    <row r="32" spans="1:6" ht="18" customHeight="1">
      <c r="A32" s="1580" t="s">
        <v>2535</v>
      </c>
      <c r="B32" s="720">
        <v>2</v>
      </c>
      <c r="C32" s="720" t="s">
        <v>432</v>
      </c>
      <c r="D32" s="720" t="s">
        <v>432</v>
      </c>
      <c r="E32" s="720" t="s">
        <v>432</v>
      </c>
      <c r="F32" s="720" t="s">
        <v>432</v>
      </c>
    </row>
    <row r="33" spans="1:5" s="1569" customFormat="1" ht="15" customHeight="1">
      <c r="A33" s="232" t="s">
        <v>2541</v>
      </c>
      <c r="B33" s="232"/>
      <c r="C33" s="232"/>
      <c r="D33" s="232"/>
      <c r="E33" s="232"/>
    </row>
  </sheetData>
  <mergeCells count="7">
    <mergeCell ref="A1:D1"/>
    <mergeCell ref="A2:D2"/>
    <mergeCell ref="A3:F3"/>
    <mergeCell ref="A6:A7"/>
    <mergeCell ref="B6:B7"/>
    <mergeCell ref="C6:C7"/>
    <mergeCell ref="D6:F6"/>
  </mergeCells>
  <phoneticPr fontId="20"/>
  <pageMargins left="0.62992125984251968" right="0.62992125984251968" top="0.74803149606299213" bottom="0.74803149606299213" header="0.31496062992125984" footer="0.31496062992125984"/>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zoomScaleSheetLayoutView="100" workbookViewId="0">
      <selection activeCell="G7" sqref="G7"/>
    </sheetView>
  </sheetViews>
  <sheetFormatPr defaultColWidth="9" defaultRowHeight="13.5"/>
  <cols>
    <col min="1" max="10" width="12.625" style="1579" customWidth="1"/>
    <col min="11" max="16384" width="9" style="1579"/>
  </cols>
  <sheetData>
    <row r="1" spans="1:10" s="1763" customFormat="1" ht="20.100000000000001" customHeight="1">
      <c r="A1" s="3046" t="str">
        <f>HYPERLINK("#目次!A1","【目次に戻る】")</f>
        <v>【目次に戻る】</v>
      </c>
      <c r="B1" s="3046"/>
      <c r="C1" s="3046"/>
      <c r="D1" s="3046"/>
      <c r="E1" s="1762"/>
      <c r="F1" s="1762"/>
      <c r="G1" s="1762"/>
      <c r="H1" s="1762"/>
      <c r="I1" s="1762"/>
      <c r="J1" s="1762"/>
    </row>
    <row r="2" spans="1:10"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row>
    <row r="3" spans="1:10" s="1581" customFormat="1" ht="26.1" customHeight="1">
      <c r="A3" s="3127" t="s">
        <v>2542</v>
      </c>
      <c r="B3" s="3127"/>
      <c r="C3" s="3127"/>
      <c r="D3" s="3127"/>
      <c r="E3" s="3127"/>
      <c r="F3" s="3127"/>
      <c r="G3" s="3127"/>
      <c r="H3" s="3127"/>
      <c r="I3" s="3127"/>
      <c r="J3" s="3127"/>
    </row>
    <row r="4" spans="1:10" s="1569" customFormat="1" ht="15" customHeight="1">
      <c r="A4" s="242"/>
      <c r="B4" s="242"/>
      <c r="C4" s="242"/>
      <c r="D4" s="242"/>
      <c r="E4" s="242"/>
      <c r="F4" s="242"/>
      <c r="G4" s="242"/>
      <c r="H4" s="242"/>
      <c r="I4" s="242"/>
      <c r="J4" s="242"/>
    </row>
    <row r="5" spans="1:10" s="1569" customFormat="1" ht="15" customHeight="1" thickBot="1">
      <c r="J5" s="280" t="s">
        <v>2543</v>
      </c>
    </row>
    <row r="6" spans="1:10" s="1569" customFormat="1" ht="18" customHeight="1" thickTop="1">
      <c r="A6" s="3647" t="s">
        <v>9</v>
      </c>
      <c r="B6" s="3648" t="s">
        <v>2544</v>
      </c>
      <c r="C6" s="3649" t="s">
        <v>1444</v>
      </c>
      <c r="D6" s="3649"/>
      <c r="E6" s="3649"/>
      <c r="F6" s="3649"/>
      <c r="G6" s="3650" t="s">
        <v>1439</v>
      </c>
      <c r="H6" s="3649"/>
      <c r="I6" s="3649"/>
      <c r="J6" s="3651"/>
    </row>
    <row r="7" spans="1:10" s="1569" customFormat="1" ht="18" customHeight="1">
      <c r="A7" s="3216"/>
      <c r="B7" s="3219"/>
      <c r="C7" s="698" t="s">
        <v>2531</v>
      </c>
      <c r="D7" s="698" t="s">
        <v>2532</v>
      </c>
      <c r="E7" s="698" t="s">
        <v>2545</v>
      </c>
      <c r="F7" s="698" t="s">
        <v>2546</v>
      </c>
      <c r="G7" s="1582" t="s">
        <v>2531</v>
      </c>
      <c r="H7" s="698" t="s">
        <v>2532</v>
      </c>
      <c r="I7" s="698" t="s">
        <v>2545</v>
      </c>
      <c r="J7" s="1583" t="s">
        <v>2547</v>
      </c>
    </row>
    <row r="8" spans="1:10" s="231" customFormat="1" ht="18" customHeight="1">
      <c r="A8" s="1584"/>
      <c r="B8" s="1585"/>
      <c r="C8" s="697"/>
      <c r="D8" s="697" t="s">
        <v>1088</v>
      </c>
      <c r="E8" s="697"/>
      <c r="F8" s="697" t="s">
        <v>1088</v>
      </c>
      <c r="G8" s="697"/>
      <c r="H8" s="552" t="s">
        <v>1088</v>
      </c>
      <c r="I8" s="552"/>
      <c r="J8" s="552" t="s">
        <v>1088</v>
      </c>
    </row>
    <row r="9" spans="1:10" s="1569" customFormat="1" ht="18" customHeight="1">
      <c r="A9" s="246" t="s">
        <v>420</v>
      </c>
      <c r="B9" s="1586" t="s">
        <v>2548</v>
      </c>
      <c r="C9" s="731">
        <v>49</v>
      </c>
      <c r="D9" s="722">
        <v>1130</v>
      </c>
      <c r="E9" s="722">
        <v>686</v>
      </c>
      <c r="F9" s="731">
        <v>20105</v>
      </c>
      <c r="G9" s="731">
        <v>24</v>
      </c>
      <c r="H9" s="722">
        <v>560</v>
      </c>
      <c r="I9" s="722">
        <v>281</v>
      </c>
      <c r="J9" s="731">
        <v>8832</v>
      </c>
    </row>
    <row r="10" spans="1:10" s="1569" customFormat="1" ht="18" customHeight="1">
      <c r="A10" s="1587"/>
      <c r="B10" s="1586" t="s">
        <v>2549</v>
      </c>
      <c r="C10" s="731" t="s">
        <v>432</v>
      </c>
      <c r="D10" s="722" t="s">
        <v>432</v>
      </c>
      <c r="E10" s="722" t="s">
        <v>432</v>
      </c>
      <c r="F10" s="731" t="s">
        <v>432</v>
      </c>
      <c r="G10" s="731">
        <v>3</v>
      </c>
      <c r="H10" s="731">
        <v>39</v>
      </c>
      <c r="I10" s="731">
        <v>18</v>
      </c>
      <c r="J10" s="731">
        <v>570</v>
      </c>
    </row>
    <row r="11" spans="1:10" s="1569" customFormat="1" ht="18" customHeight="1">
      <c r="A11" s="246">
        <v>29</v>
      </c>
      <c r="B11" s="1586" t="s">
        <v>2548</v>
      </c>
      <c r="C11" s="731">
        <v>49</v>
      </c>
      <c r="D11" s="722">
        <v>1173</v>
      </c>
      <c r="E11" s="722">
        <v>698</v>
      </c>
      <c r="F11" s="731">
        <v>20322</v>
      </c>
      <c r="G11" s="731">
        <v>24</v>
      </c>
      <c r="H11" s="722">
        <v>563</v>
      </c>
      <c r="I11" s="722">
        <v>277</v>
      </c>
      <c r="J11" s="731">
        <v>8643</v>
      </c>
    </row>
    <row r="12" spans="1:10" s="1588" customFormat="1" ht="18" customHeight="1">
      <c r="A12" s="246"/>
      <c r="B12" s="1586" t="s">
        <v>2549</v>
      </c>
      <c r="C12" s="731" t="s">
        <v>432</v>
      </c>
      <c r="D12" s="722" t="s">
        <v>432</v>
      </c>
      <c r="E12" s="722" t="s">
        <v>432</v>
      </c>
      <c r="F12" s="731" t="s">
        <v>432</v>
      </c>
      <c r="G12" s="731">
        <v>3</v>
      </c>
      <c r="H12" s="731">
        <v>38</v>
      </c>
      <c r="I12" s="731">
        <v>18</v>
      </c>
      <c r="J12" s="731">
        <v>583</v>
      </c>
    </row>
    <row r="13" spans="1:10" s="1588" customFormat="1" ht="18" customHeight="1">
      <c r="A13" s="246">
        <v>30</v>
      </c>
      <c r="B13" s="1586" t="s">
        <v>2548</v>
      </c>
      <c r="C13" s="731">
        <v>49</v>
      </c>
      <c r="D13" s="722">
        <v>1181</v>
      </c>
      <c r="E13" s="722">
        <v>705</v>
      </c>
      <c r="F13" s="731">
        <v>20542</v>
      </c>
      <c r="G13" s="731">
        <v>24</v>
      </c>
      <c r="H13" s="722">
        <v>574</v>
      </c>
      <c r="I13" s="722">
        <v>270</v>
      </c>
      <c r="J13" s="722">
        <v>8498</v>
      </c>
    </row>
    <row r="14" spans="1:10" s="1576" customFormat="1" ht="18" customHeight="1">
      <c r="A14" s="246"/>
      <c r="B14" s="1586" t="s">
        <v>2549</v>
      </c>
      <c r="C14" s="731" t="s">
        <v>432</v>
      </c>
      <c r="D14" s="722" t="s">
        <v>432</v>
      </c>
      <c r="E14" s="722" t="s">
        <v>432</v>
      </c>
      <c r="F14" s="731" t="s">
        <v>432</v>
      </c>
      <c r="G14" s="731">
        <v>3</v>
      </c>
      <c r="H14" s="731">
        <v>38</v>
      </c>
      <c r="I14" s="731">
        <v>18</v>
      </c>
      <c r="J14" s="731">
        <v>565</v>
      </c>
    </row>
    <row r="15" spans="1:10" s="1576" customFormat="1" ht="18" customHeight="1">
      <c r="A15" s="246" t="s">
        <v>671</v>
      </c>
      <c r="B15" s="1586" t="s">
        <v>2548</v>
      </c>
      <c r="C15" s="731">
        <v>49</v>
      </c>
      <c r="D15" s="722">
        <v>1210</v>
      </c>
      <c r="E15" s="722">
        <v>711</v>
      </c>
      <c r="F15" s="731">
        <v>20617</v>
      </c>
      <c r="G15" s="731">
        <v>24</v>
      </c>
      <c r="H15" s="722">
        <v>583</v>
      </c>
      <c r="I15" s="722">
        <v>272</v>
      </c>
      <c r="J15" s="722">
        <v>8429</v>
      </c>
    </row>
    <row r="16" spans="1:10" s="1569" customFormat="1" ht="18" customHeight="1">
      <c r="A16" s="1589"/>
      <c r="B16" s="1586" t="s">
        <v>2549</v>
      </c>
      <c r="C16" s="731" t="s">
        <v>432</v>
      </c>
      <c r="D16" s="731" t="s">
        <v>432</v>
      </c>
      <c r="E16" s="731" t="s">
        <v>432</v>
      </c>
      <c r="F16" s="731" t="s">
        <v>432</v>
      </c>
      <c r="G16" s="731">
        <v>3</v>
      </c>
      <c r="H16" s="731">
        <v>39</v>
      </c>
      <c r="I16" s="731">
        <v>18</v>
      </c>
      <c r="J16" s="731">
        <v>531</v>
      </c>
    </row>
    <row r="17" spans="1:10" ht="18" customHeight="1">
      <c r="A17" s="1590">
        <v>2</v>
      </c>
      <c r="B17" s="1591" t="s">
        <v>2548</v>
      </c>
      <c r="C17" s="1592">
        <v>49</v>
      </c>
      <c r="D17" s="1592">
        <v>1225</v>
      </c>
      <c r="E17" s="1592">
        <v>718</v>
      </c>
      <c r="F17" s="1593">
        <v>20630</v>
      </c>
      <c r="G17" s="1593">
        <v>24</v>
      </c>
      <c r="H17" s="1593">
        <v>585</v>
      </c>
      <c r="I17" s="1593">
        <v>272</v>
      </c>
      <c r="J17" s="1593">
        <v>8590</v>
      </c>
    </row>
    <row r="18" spans="1:10" ht="18" customHeight="1">
      <c r="A18" s="1594"/>
      <c r="B18" s="1595" t="s">
        <v>2549</v>
      </c>
      <c r="C18" s="727" t="s">
        <v>432</v>
      </c>
      <c r="D18" s="727" t="s">
        <v>432</v>
      </c>
      <c r="E18" s="727" t="s">
        <v>432</v>
      </c>
      <c r="F18" s="1596" t="s">
        <v>432</v>
      </c>
      <c r="G18" s="1597">
        <v>3</v>
      </c>
      <c r="H18" s="1597">
        <v>39</v>
      </c>
      <c r="I18" s="1597">
        <v>18</v>
      </c>
      <c r="J18" s="1597">
        <v>509</v>
      </c>
    </row>
    <row r="19" spans="1:10" s="1569" customFormat="1" ht="15" customHeight="1">
      <c r="A19" s="1598" t="s">
        <v>2550</v>
      </c>
      <c r="B19" s="1598"/>
      <c r="C19" s="1598"/>
      <c r="D19" s="1598"/>
      <c r="E19" s="1598"/>
      <c r="F19" s="232"/>
    </row>
  </sheetData>
  <mergeCells count="7">
    <mergeCell ref="A1:D1"/>
    <mergeCell ref="A2:D2"/>
    <mergeCell ref="A3:J3"/>
    <mergeCell ref="A6:A7"/>
    <mergeCell ref="B6:B7"/>
    <mergeCell ref="C6:F6"/>
    <mergeCell ref="G6:J6"/>
  </mergeCells>
  <phoneticPr fontId="20"/>
  <pageMargins left="0.62992125984251968" right="0.62992125984251968" top="0.74803149606299213" bottom="0.74803149606299213" header="0.31496062992125984" footer="0.3149606299212598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zoomScaleNormal="100" zoomScaleSheetLayoutView="100" workbookViewId="0">
      <selection activeCell="N18" sqref="N18"/>
    </sheetView>
  </sheetViews>
  <sheetFormatPr defaultColWidth="9" defaultRowHeight="13.5"/>
  <cols>
    <col min="1" max="1" width="14.375" style="1" customWidth="1"/>
    <col min="2" max="9" width="9.125" style="1" customWidth="1"/>
    <col min="10" max="13" width="10.125" style="1" customWidth="1"/>
    <col min="14" max="16384" width="9" style="1"/>
  </cols>
  <sheetData>
    <row r="1" spans="1:13" s="1763" customFormat="1" ht="20.100000000000001" customHeight="1">
      <c r="A1" s="3046" t="str">
        <f>HYPERLINK("#目次!A1","【目次に戻る】")</f>
        <v>【目次に戻る】</v>
      </c>
      <c r="B1" s="3046"/>
      <c r="C1" s="3046"/>
      <c r="D1" s="3046"/>
      <c r="E1" s="1762"/>
      <c r="F1" s="1762"/>
      <c r="G1" s="1762"/>
      <c r="H1" s="1762"/>
      <c r="I1" s="1762"/>
      <c r="J1" s="1762"/>
      <c r="K1" s="1762"/>
      <c r="L1" s="1762"/>
      <c r="M1" s="1762"/>
    </row>
    <row r="2" spans="1:13"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row>
    <row r="3" spans="1:13" ht="26.1" customHeight="1">
      <c r="A3" s="3079" t="s">
        <v>411</v>
      </c>
      <c r="B3" s="3079"/>
      <c r="C3" s="3079"/>
      <c r="D3" s="3079"/>
      <c r="E3" s="3079"/>
      <c r="F3" s="3079"/>
      <c r="G3" s="3079"/>
      <c r="H3" s="3079"/>
      <c r="I3" s="3079"/>
      <c r="J3" s="3079"/>
      <c r="K3" s="3079"/>
      <c r="L3" s="3079"/>
      <c r="M3" s="3079"/>
    </row>
    <row r="4" spans="1:13" ht="15" customHeight="1">
      <c r="A4" s="277"/>
      <c r="B4" s="277"/>
      <c r="C4" s="277"/>
      <c r="D4" s="277"/>
      <c r="E4" s="277"/>
      <c r="F4" s="277"/>
      <c r="G4" s="277"/>
      <c r="H4" s="277"/>
      <c r="I4" s="277"/>
      <c r="J4" s="277"/>
      <c r="K4" s="277"/>
      <c r="L4" s="277"/>
      <c r="M4" s="277"/>
    </row>
    <row r="5" spans="1:13" s="140" customFormat="1" ht="20.100000000000001" customHeight="1">
      <c r="C5" s="141"/>
      <c r="D5" s="3048" t="s">
        <v>280</v>
      </c>
      <c r="E5" s="3048"/>
      <c r="F5" s="3048"/>
      <c r="G5" s="3048"/>
      <c r="H5" s="3048"/>
      <c r="I5" s="3048"/>
      <c r="J5" s="3048"/>
      <c r="L5" s="141"/>
    </row>
    <row r="6" spans="1:13" s="90" customFormat="1" ht="15" customHeight="1" thickBot="1">
      <c r="A6" s="107" t="s">
        <v>215</v>
      </c>
      <c r="B6" s="107"/>
      <c r="D6" s="33"/>
      <c r="E6" s="33"/>
      <c r="F6" s="33"/>
      <c r="G6" s="33"/>
      <c r="H6" s="33"/>
      <c r="I6" s="33"/>
      <c r="J6" s="33"/>
      <c r="M6" s="133" t="s">
        <v>433</v>
      </c>
    </row>
    <row r="7" spans="1:13" ht="18" customHeight="1" thickTop="1">
      <c r="A7" s="3080" t="s">
        <v>279</v>
      </c>
      <c r="B7" s="3066" t="s">
        <v>412</v>
      </c>
      <c r="C7" s="3067"/>
      <c r="D7" s="3067"/>
      <c r="E7" s="3036"/>
      <c r="F7" s="3066" t="s">
        <v>413</v>
      </c>
      <c r="G7" s="3067"/>
      <c r="H7" s="3067"/>
      <c r="I7" s="3036"/>
      <c r="J7" s="3066" t="s">
        <v>278</v>
      </c>
      <c r="K7" s="3067"/>
      <c r="L7" s="3067"/>
      <c r="M7" s="3067"/>
    </row>
    <row r="8" spans="1:13" ht="18" customHeight="1">
      <c r="A8" s="3081"/>
      <c r="B8" s="262" t="s">
        <v>25</v>
      </c>
      <c r="C8" s="263" t="s">
        <v>277</v>
      </c>
      <c r="D8" s="264" t="s">
        <v>276</v>
      </c>
      <c r="E8" s="261" t="s">
        <v>415</v>
      </c>
      <c r="F8" s="262" t="s">
        <v>25</v>
      </c>
      <c r="G8" s="263" t="s">
        <v>277</v>
      </c>
      <c r="H8" s="264" t="s">
        <v>276</v>
      </c>
      <c r="I8" s="261" t="s">
        <v>415</v>
      </c>
      <c r="J8" s="262" t="s">
        <v>25</v>
      </c>
      <c r="K8" s="263" t="s">
        <v>277</v>
      </c>
      <c r="L8" s="264" t="s">
        <v>276</v>
      </c>
      <c r="M8" s="3031" t="s">
        <v>415</v>
      </c>
    </row>
    <row r="9" spans="1:13" s="310" customFormat="1" ht="18" customHeight="1">
      <c r="A9" s="311" t="s">
        <v>25</v>
      </c>
      <c r="B9" s="312">
        <f t="shared" ref="B9:I9" si="0">B10+B40</f>
        <v>124277</v>
      </c>
      <c r="C9" s="313">
        <f t="shared" si="0"/>
        <v>110184</v>
      </c>
      <c r="D9" s="313">
        <f t="shared" si="0"/>
        <v>14093</v>
      </c>
      <c r="E9" s="313">
        <f t="shared" si="0"/>
        <v>12587</v>
      </c>
      <c r="F9" s="313">
        <f t="shared" si="0"/>
        <v>53700</v>
      </c>
      <c r="G9" s="313">
        <f t="shared" si="0"/>
        <v>48036</v>
      </c>
      <c r="H9" s="313">
        <f t="shared" si="0"/>
        <v>5664</v>
      </c>
      <c r="I9" s="313">
        <f t="shared" si="0"/>
        <v>5264</v>
      </c>
      <c r="J9" s="313">
        <f t="shared" ref="J9:M10" si="1">F9-B9</f>
        <v>-70577</v>
      </c>
      <c r="K9" s="313">
        <f t="shared" si="1"/>
        <v>-62148</v>
      </c>
      <c r="L9" s="313">
        <f t="shared" si="1"/>
        <v>-8429</v>
      </c>
      <c r="M9" s="313">
        <f t="shared" si="1"/>
        <v>-7323</v>
      </c>
    </row>
    <row r="10" spans="1:13" s="310" customFormat="1" ht="18" customHeight="1">
      <c r="A10" s="311" t="s">
        <v>275</v>
      </c>
      <c r="B10" s="314">
        <f t="shared" ref="B10:I10" si="2">SUM(B12,B36:B38)</f>
        <v>103952</v>
      </c>
      <c r="C10" s="315">
        <f t="shared" si="2"/>
        <v>93056</v>
      </c>
      <c r="D10" s="315">
        <f t="shared" si="2"/>
        <v>10896</v>
      </c>
      <c r="E10" s="315">
        <f t="shared" si="2"/>
        <v>9837</v>
      </c>
      <c r="F10" s="315">
        <f t="shared" si="2"/>
        <v>23656</v>
      </c>
      <c r="G10" s="315">
        <f t="shared" si="2"/>
        <v>20699</v>
      </c>
      <c r="H10" s="315">
        <f t="shared" si="2"/>
        <v>2957</v>
      </c>
      <c r="I10" s="315">
        <f t="shared" si="2"/>
        <v>2701</v>
      </c>
      <c r="J10" s="315">
        <f t="shared" si="1"/>
        <v>-80296</v>
      </c>
      <c r="K10" s="315">
        <f t="shared" si="1"/>
        <v>-72357</v>
      </c>
      <c r="L10" s="315">
        <f t="shared" si="1"/>
        <v>-7939</v>
      </c>
      <c r="M10" s="315">
        <f t="shared" si="1"/>
        <v>-7136</v>
      </c>
    </row>
    <row r="11" spans="1:13" s="310" customFormat="1" ht="18" customHeight="1">
      <c r="A11" s="316"/>
      <c r="B11" s="317"/>
      <c r="C11" s="318"/>
      <c r="D11" s="318"/>
      <c r="E11" s="318"/>
      <c r="F11" s="318"/>
      <c r="G11" s="318"/>
      <c r="H11" s="318"/>
      <c r="I11" s="318"/>
      <c r="J11" s="319"/>
      <c r="K11" s="319"/>
      <c r="L11" s="319"/>
      <c r="M11" s="319"/>
    </row>
    <row r="12" spans="1:13" s="310" customFormat="1" ht="18" customHeight="1">
      <c r="A12" s="311" t="s">
        <v>274</v>
      </c>
      <c r="B12" s="314">
        <f t="shared" ref="B12:I12" si="3">SUM(B13:B34)</f>
        <v>102089</v>
      </c>
      <c r="C12" s="315">
        <f t="shared" si="3"/>
        <v>91831</v>
      </c>
      <c r="D12" s="315">
        <f t="shared" si="3"/>
        <v>10258</v>
      </c>
      <c r="E12" s="315">
        <f t="shared" si="3"/>
        <v>9222</v>
      </c>
      <c r="F12" s="315">
        <f t="shared" si="3"/>
        <v>22530</v>
      </c>
      <c r="G12" s="315">
        <f t="shared" si="3"/>
        <v>19820</v>
      </c>
      <c r="H12" s="315">
        <f t="shared" si="3"/>
        <v>2710</v>
      </c>
      <c r="I12" s="315">
        <f t="shared" si="3"/>
        <v>2460</v>
      </c>
      <c r="J12" s="315">
        <f>F12-B12</f>
        <v>-79559</v>
      </c>
      <c r="K12" s="315">
        <f t="shared" ref="J12:M34" si="4">G12-C12</f>
        <v>-72011</v>
      </c>
      <c r="L12" s="315">
        <f t="shared" si="4"/>
        <v>-7548</v>
      </c>
      <c r="M12" s="315">
        <f t="shared" si="4"/>
        <v>-6762</v>
      </c>
    </row>
    <row r="13" spans="1:13" ht="18" customHeight="1">
      <c r="A13" s="138" t="s">
        <v>273</v>
      </c>
      <c r="B13" s="137">
        <f t="shared" ref="B13:B34" si="5">C13+D13</f>
        <v>14487</v>
      </c>
      <c r="C13" s="136">
        <v>13300</v>
      </c>
      <c r="D13" s="135">
        <v>1187</v>
      </c>
      <c r="E13" s="136">
        <v>1026</v>
      </c>
      <c r="F13" s="136">
        <f t="shared" ref="F13:F34" si="6">G13+H13</f>
        <v>75</v>
      </c>
      <c r="G13" s="139">
        <v>69</v>
      </c>
      <c r="H13" s="139">
        <v>6</v>
      </c>
      <c r="I13" s="139">
        <v>6</v>
      </c>
      <c r="J13" s="135">
        <f t="shared" si="4"/>
        <v>-14412</v>
      </c>
      <c r="K13" s="135">
        <f t="shared" si="4"/>
        <v>-13231</v>
      </c>
      <c r="L13" s="135">
        <f t="shared" si="4"/>
        <v>-1181</v>
      </c>
      <c r="M13" s="135">
        <f t="shared" si="4"/>
        <v>-1020</v>
      </c>
    </row>
    <row r="14" spans="1:13" ht="18" customHeight="1">
      <c r="A14" s="138" t="s">
        <v>272</v>
      </c>
      <c r="B14" s="137">
        <f t="shared" si="5"/>
        <v>11106</v>
      </c>
      <c r="C14" s="136">
        <v>10986</v>
      </c>
      <c r="D14" s="135">
        <v>120</v>
      </c>
      <c r="E14" s="136">
        <v>93</v>
      </c>
      <c r="F14" s="136">
        <f t="shared" si="6"/>
        <v>179</v>
      </c>
      <c r="G14" s="139">
        <v>167</v>
      </c>
      <c r="H14" s="139">
        <v>12</v>
      </c>
      <c r="I14" s="139">
        <v>11</v>
      </c>
      <c r="J14" s="135">
        <f t="shared" si="4"/>
        <v>-10927</v>
      </c>
      <c r="K14" s="135">
        <f t="shared" si="4"/>
        <v>-10819</v>
      </c>
      <c r="L14" s="135">
        <f t="shared" si="4"/>
        <v>-108</v>
      </c>
      <c r="M14" s="135">
        <f t="shared" si="4"/>
        <v>-82</v>
      </c>
    </row>
    <row r="15" spans="1:13" ht="18" customHeight="1">
      <c r="A15" s="138" t="s">
        <v>271</v>
      </c>
      <c r="B15" s="137">
        <f t="shared" si="5"/>
        <v>11359</v>
      </c>
      <c r="C15" s="136">
        <v>10854</v>
      </c>
      <c r="D15" s="135">
        <v>505</v>
      </c>
      <c r="E15" s="136">
        <v>427</v>
      </c>
      <c r="F15" s="136">
        <f t="shared" si="6"/>
        <v>136</v>
      </c>
      <c r="G15" s="139">
        <v>123</v>
      </c>
      <c r="H15" s="139">
        <v>13</v>
      </c>
      <c r="I15" s="139">
        <v>12</v>
      </c>
      <c r="J15" s="135">
        <f t="shared" si="4"/>
        <v>-11223</v>
      </c>
      <c r="K15" s="135">
        <f t="shared" si="4"/>
        <v>-10731</v>
      </c>
      <c r="L15" s="135">
        <f t="shared" si="4"/>
        <v>-492</v>
      </c>
      <c r="M15" s="135">
        <f t="shared" si="4"/>
        <v>-415</v>
      </c>
    </row>
    <row r="16" spans="1:13" ht="18" customHeight="1">
      <c r="A16" s="138" t="s">
        <v>270</v>
      </c>
      <c r="B16" s="137">
        <f t="shared" si="5"/>
        <v>5747</v>
      </c>
      <c r="C16" s="136">
        <v>4977</v>
      </c>
      <c r="D16" s="135">
        <v>770</v>
      </c>
      <c r="E16" s="136">
        <v>732</v>
      </c>
      <c r="F16" s="136">
        <f t="shared" si="6"/>
        <v>233</v>
      </c>
      <c r="G16" s="139">
        <v>208</v>
      </c>
      <c r="H16" s="139">
        <v>25</v>
      </c>
      <c r="I16" s="139">
        <v>23</v>
      </c>
      <c r="J16" s="135">
        <f t="shared" si="4"/>
        <v>-5514</v>
      </c>
      <c r="K16" s="135">
        <f t="shared" si="4"/>
        <v>-4769</v>
      </c>
      <c r="L16" s="135">
        <f t="shared" si="4"/>
        <v>-745</v>
      </c>
      <c r="M16" s="135">
        <f t="shared" si="4"/>
        <v>-709</v>
      </c>
    </row>
    <row r="17" spans="1:13" ht="18" customHeight="1">
      <c r="A17" s="138" t="s">
        <v>269</v>
      </c>
      <c r="B17" s="137">
        <f t="shared" si="5"/>
        <v>4077</v>
      </c>
      <c r="C17" s="136">
        <v>2936</v>
      </c>
      <c r="D17" s="135">
        <v>1141</v>
      </c>
      <c r="E17" s="136">
        <v>1016</v>
      </c>
      <c r="F17" s="136">
        <f t="shared" si="6"/>
        <v>342</v>
      </c>
      <c r="G17" s="139">
        <v>312</v>
      </c>
      <c r="H17" s="139">
        <v>30</v>
      </c>
      <c r="I17" s="139">
        <v>29</v>
      </c>
      <c r="J17" s="135">
        <f t="shared" si="4"/>
        <v>-3735</v>
      </c>
      <c r="K17" s="135">
        <f t="shared" si="4"/>
        <v>-2624</v>
      </c>
      <c r="L17" s="135">
        <f t="shared" si="4"/>
        <v>-1111</v>
      </c>
      <c r="M17" s="135">
        <f t="shared" si="4"/>
        <v>-987</v>
      </c>
    </row>
    <row r="18" spans="1:13" ht="18" customHeight="1">
      <c r="A18" s="138" t="s">
        <v>268</v>
      </c>
      <c r="B18" s="137">
        <f t="shared" si="5"/>
        <v>6597</v>
      </c>
      <c r="C18" s="136">
        <v>6076</v>
      </c>
      <c r="D18" s="135">
        <v>521</v>
      </c>
      <c r="E18" s="136">
        <v>456</v>
      </c>
      <c r="F18" s="136">
        <f t="shared" si="6"/>
        <v>498</v>
      </c>
      <c r="G18" s="139">
        <v>442</v>
      </c>
      <c r="H18" s="139">
        <v>56</v>
      </c>
      <c r="I18" s="139">
        <v>55</v>
      </c>
      <c r="J18" s="135">
        <f t="shared" si="4"/>
        <v>-6099</v>
      </c>
      <c r="K18" s="135">
        <f t="shared" si="4"/>
        <v>-5634</v>
      </c>
      <c r="L18" s="135">
        <f t="shared" si="4"/>
        <v>-465</v>
      </c>
      <c r="M18" s="135">
        <f t="shared" si="4"/>
        <v>-401</v>
      </c>
    </row>
    <row r="19" spans="1:13" ht="18" customHeight="1">
      <c r="A19" s="138" t="s">
        <v>267</v>
      </c>
      <c r="B19" s="137">
        <f t="shared" si="5"/>
        <v>7245</v>
      </c>
      <c r="C19" s="136">
        <v>6415</v>
      </c>
      <c r="D19" s="135">
        <v>830</v>
      </c>
      <c r="E19" s="136">
        <v>731</v>
      </c>
      <c r="F19" s="136">
        <f t="shared" si="6"/>
        <v>1838</v>
      </c>
      <c r="G19" s="139">
        <v>1591</v>
      </c>
      <c r="H19" s="139">
        <v>247</v>
      </c>
      <c r="I19" s="139">
        <v>225</v>
      </c>
      <c r="J19" s="135">
        <f t="shared" si="4"/>
        <v>-5407</v>
      </c>
      <c r="K19" s="135">
        <f t="shared" si="4"/>
        <v>-4824</v>
      </c>
      <c r="L19" s="135">
        <f t="shared" si="4"/>
        <v>-583</v>
      </c>
      <c r="M19" s="135">
        <f t="shared" si="4"/>
        <v>-506</v>
      </c>
    </row>
    <row r="20" spans="1:13" ht="18" customHeight="1">
      <c r="A20" s="138" t="s">
        <v>266</v>
      </c>
      <c r="B20" s="137">
        <f t="shared" si="5"/>
        <v>6793</v>
      </c>
      <c r="C20" s="136">
        <v>6308</v>
      </c>
      <c r="D20" s="135">
        <v>485</v>
      </c>
      <c r="E20" s="136">
        <v>463</v>
      </c>
      <c r="F20" s="136">
        <f t="shared" si="6"/>
        <v>1214</v>
      </c>
      <c r="G20" s="139">
        <v>1091</v>
      </c>
      <c r="H20" s="139">
        <v>123</v>
      </c>
      <c r="I20" s="139">
        <v>113</v>
      </c>
      <c r="J20" s="135">
        <f t="shared" si="4"/>
        <v>-5579</v>
      </c>
      <c r="K20" s="135">
        <f t="shared" si="4"/>
        <v>-5217</v>
      </c>
      <c r="L20" s="135">
        <f t="shared" si="4"/>
        <v>-362</v>
      </c>
      <c r="M20" s="135">
        <f t="shared" si="4"/>
        <v>-350</v>
      </c>
    </row>
    <row r="21" spans="1:13" ht="18" customHeight="1">
      <c r="A21" s="138" t="s">
        <v>265</v>
      </c>
      <c r="B21" s="137">
        <f t="shared" si="5"/>
        <v>3336</v>
      </c>
      <c r="C21" s="136">
        <v>3148</v>
      </c>
      <c r="D21" s="135">
        <v>188</v>
      </c>
      <c r="E21" s="136">
        <v>173</v>
      </c>
      <c r="F21" s="136">
        <f t="shared" si="6"/>
        <v>278</v>
      </c>
      <c r="G21" s="139">
        <v>241</v>
      </c>
      <c r="H21" s="139">
        <v>37</v>
      </c>
      <c r="I21" s="139">
        <v>35</v>
      </c>
      <c r="J21" s="135">
        <f t="shared" si="4"/>
        <v>-3058</v>
      </c>
      <c r="K21" s="135">
        <f t="shared" si="4"/>
        <v>-2907</v>
      </c>
      <c r="L21" s="135">
        <f t="shared" si="4"/>
        <v>-151</v>
      </c>
      <c r="M21" s="135">
        <f t="shared" si="4"/>
        <v>-138</v>
      </c>
    </row>
    <row r="22" spans="1:13" ht="18" customHeight="1">
      <c r="A22" s="138" t="s">
        <v>264</v>
      </c>
      <c r="B22" s="137">
        <f t="shared" si="5"/>
        <v>798</v>
      </c>
      <c r="C22" s="136">
        <v>681</v>
      </c>
      <c r="D22" s="135">
        <v>117</v>
      </c>
      <c r="E22" s="136">
        <v>112</v>
      </c>
      <c r="F22" s="136">
        <f t="shared" si="6"/>
        <v>129</v>
      </c>
      <c r="G22" s="139">
        <v>112</v>
      </c>
      <c r="H22" s="139">
        <v>17</v>
      </c>
      <c r="I22" s="139">
        <v>16</v>
      </c>
      <c r="J22" s="135">
        <f t="shared" si="4"/>
        <v>-669</v>
      </c>
      <c r="K22" s="135">
        <f t="shared" si="4"/>
        <v>-569</v>
      </c>
      <c r="L22" s="135">
        <f t="shared" si="4"/>
        <v>-100</v>
      </c>
      <c r="M22" s="135">
        <f t="shared" si="4"/>
        <v>-96</v>
      </c>
    </row>
    <row r="23" spans="1:13" ht="18" customHeight="1">
      <c r="A23" s="138" t="s">
        <v>263</v>
      </c>
      <c r="B23" s="137">
        <f t="shared" si="5"/>
        <v>2013</v>
      </c>
      <c r="C23" s="136">
        <v>1883</v>
      </c>
      <c r="D23" s="135">
        <v>130</v>
      </c>
      <c r="E23" s="136">
        <v>129</v>
      </c>
      <c r="F23" s="136">
        <f t="shared" si="6"/>
        <v>416</v>
      </c>
      <c r="G23" s="139">
        <v>357</v>
      </c>
      <c r="H23" s="139">
        <v>59</v>
      </c>
      <c r="I23" s="139">
        <v>56</v>
      </c>
      <c r="J23" s="135">
        <f t="shared" si="4"/>
        <v>-1597</v>
      </c>
      <c r="K23" s="135">
        <f t="shared" si="4"/>
        <v>-1526</v>
      </c>
      <c r="L23" s="135">
        <f t="shared" si="4"/>
        <v>-71</v>
      </c>
      <c r="M23" s="135">
        <f t="shared" si="4"/>
        <v>-73</v>
      </c>
    </row>
    <row r="24" spans="1:13" ht="18" customHeight="1">
      <c r="A24" s="138" t="s">
        <v>262</v>
      </c>
      <c r="B24" s="137">
        <f t="shared" si="5"/>
        <v>1293</v>
      </c>
      <c r="C24" s="136">
        <v>859</v>
      </c>
      <c r="D24" s="135">
        <v>434</v>
      </c>
      <c r="E24" s="136">
        <v>414</v>
      </c>
      <c r="F24" s="136">
        <f t="shared" si="6"/>
        <v>386</v>
      </c>
      <c r="G24" s="139">
        <v>318</v>
      </c>
      <c r="H24" s="139">
        <v>68</v>
      </c>
      <c r="I24" s="139">
        <v>67</v>
      </c>
      <c r="J24" s="135">
        <f t="shared" si="4"/>
        <v>-907</v>
      </c>
      <c r="K24" s="135">
        <f t="shared" si="4"/>
        <v>-541</v>
      </c>
      <c r="L24" s="135">
        <f t="shared" si="4"/>
        <v>-366</v>
      </c>
      <c r="M24" s="135">
        <f t="shared" si="4"/>
        <v>-347</v>
      </c>
    </row>
    <row r="25" spans="1:13" ht="18" customHeight="1">
      <c r="A25" s="138" t="s">
        <v>261</v>
      </c>
      <c r="B25" s="137">
        <f t="shared" si="5"/>
        <v>3577</v>
      </c>
      <c r="C25" s="136">
        <v>3207</v>
      </c>
      <c r="D25" s="135">
        <v>370</v>
      </c>
      <c r="E25" s="136">
        <v>345</v>
      </c>
      <c r="F25" s="136">
        <f t="shared" si="6"/>
        <v>110</v>
      </c>
      <c r="G25" s="139">
        <v>99</v>
      </c>
      <c r="H25" s="139">
        <v>11</v>
      </c>
      <c r="I25" s="139">
        <v>7</v>
      </c>
      <c r="J25" s="135">
        <f t="shared" si="4"/>
        <v>-3467</v>
      </c>
      <c r="K25" s="135">
        <f t="shared" si="4"/>
        <v>-3108</v>
      </c>
      <c r="L25" s="135">
        <f t="shared" si="4"/>
        <v>-359</v>
      </c>
      <c r="M25" s="135">
        <f t="shared" si="4"/>
        <v>-338</v>
      </c>
    </row>
    <row r="26" spans="1:13" ht="18" customHeight="1">
      <c r="A26" s="138" t="s">
        <v>260</v>
      </c>
      <c r="B26" s="137">
        <f t="shared" si="5"/>
        <v>737</v>
      </c>
      <c r="C26" s="136">
        <v>575</v>
      </c>
      <c r="D26" s="135">
        <v>162</v>
      </c>
      <c r="E26" s="136">
        <v>147</v>
      </c>
      <c r="F26" s="136">
        <f t="shared" si="6"/>
        <v>194</v>
      </c>
      <c r="G26" s="139">
        <v>169</v>
      </c>
      <c r="H26" s="139">
        <v>25</v>
      </c>
      <c r="I26" s="139">
        <v>23</v>
      </c>
      <c r="J26" s="135">
        <f t="shared" si="4"/>
        <v>-543</v>
      </c>
      <c r="K26" s="135">
        <f t="shared" si="4"/>
        <v>-406</v>
      </c>
      <c r="L26" s="135">
        <f t="shared" si="4"/>
        <v>-137</v>
      </c>
      <c r="M26" s="135">
        <f t="shared" si="4"/>
        <v>-124</v>
      </c>
    </row>
    <row r="27" spans="1:13" ht="18" customHeight="1">
      <c r="A27" s="138" t="s">
        <v>259</v>
      </c>
      <c r="B27" s="137">
        <f t="shared" si="5"/>
        <v>621</v>
      </c>
      <c r="C27" s="136">
        <v>451</v>
      </c>
      <c r="D27" s="135">
        <v>170</v>
      </c>
      <c r="E27" s="136">
        <v>157</v>
      </c>
      <c r="F27" s="136">
        <f t="shared" si="6"/>
        <v>302</v>
      </c>
      <c r="G27" s="139">
        <v>258</v>
      </c>
      <c r="H27" s="139">
        <v>44</v>
      </c>
      <c r="I27" s="139">
        <v>42</v>
      </c>
      <c r="J27" s="135">
        <f t="shared" si="4"/>
        <v>-319</v>
      </c>
      <c r="K27" s="135">
        <f t="shared" si="4"/>
        <v>-193</v>
      </c>
      <c r="L27" s="135">
        <f t="shared" si="4"/>
        <v>-126</v>
      </c>
      <c r="M27" s="135">
        <f t="shared" si="4"/>
        <v>-115</v>
      </c>
    </row>
    <row r="28" spans="1:13" ht="18" customHeight="1">
      <c r="A28" s="138" t="s">
        <v>258</v>
      </c>
      <c r="B28" s="137">
        <f t="shared" si="5"/>
        <v>2494</v>
      </c>
      <c r="C28" s="136">
        <v>1906</v>
      </c>
      <c r="D28" s="135">
        <v>588</v>
      </c>
      <c r="E28" s="136">
        <v>521</v>
      </c>
      <c r="F28" s="136">
        <f t="shared" si="6"/>
        <v>302</v>
      </c>
      <c r="G28" s="139">
        <v>262</v>
      </c>
      <c r="H28" s="139">
        <v>40</v>
      </c>
      <c r="I28" s="139">
        <v>38</v>
      </c>
      <c r="J28" s="135">
        <f t="shared" si="4"/>
        <v>-2192</v>
      </c>
      <c r="K28" s="135">
        <f t="shared" si="4"/>
        <v>-1644</v>
      </c>
      <c r="L28" s="135">
        <f t="shared" si="4"/>
        <v>-548</v>
      </c>
      <c r="M28" s="135">
        <f t="shared" si="4"/>
        <v>-483</v>
      </c>
    </row>
    <row r="29" spans="1:13" ht="18" customHeight="1">
      <c r="A29" s="138" t="s">
        <v>257</v>
      </c>
      <c r="B29" s="137">
        <f t="shared" si="5"/>
        <v>1472</v>
      </c>
      <c r="C29" s="136">
        <v>1077</v>
      </c>
      <c r="D29" s="135">
        <v>395</v>
      </c>
      <c r="E29" s="136">
        <v>333</v>
      </c>
      <c r="F29" s="136">
        <f t="shared" si="6"/>
        <v>518</v>
      </c>
      <c r="G29" s="139">
        <v>459</v>
      </c>
      <c r="H29" s="139">
        <v>59</v>
      </c>
      <c r="I29" s="139">
        <v>57</v>
      </c>
      <c r="J29" s="135">
        <f t="shared" si="4"/>
        <v>-954</v>
      </c>
      <c r="K29" s="135">
        <f t="shared" si="4"/>
        <v>-618</v>
      </c>
      <c r="L29" s="135">
        <f t="shared" si="4"/>
        <v>-336</v>
      </c>
      <c r="M29" s="135">
        <f t="shared" si="4"/>
        <v>-276</v>
      </c>
    </row>
    <row r="30" spans="1:13" ht="18" customHeight="1">
      <c r="A30" s="138" t="s">
        <v>256</v>
      </c>
      <c r="B30" s="137">
        <f t="shared" si="5"/>
        <v>2499</v>
      </c>
      <c r="C30" s="136">
        <v>2272</v>
      </c>
      <c r="D30" s="135">
        <v>227</v>
      </c>
      <c r="E30" s="136">
        <v>207</v>
      </c>
      <c r="F30" s="136">
        <f t="shared" si="6"/>
        <v>1053</v>
      </c>
      <c r="G30" s="139">
        <v>938</v>
      </c>
      <c r="H30" s="139">
        <v>115</v>
      </c>
      <c r="I30" s="139">
        <v>104</v>
      </c>
      <c r="J30" s="135">
        <f t="shared" si="4"/>
        <v>-1446</v>
      </c>
      <c r="K30" s="135">
        <f t="shared" si="4"/>
        <v>-1334</v>
      </c>
      <c r="L30" s="135">
        <f t="shared" si="4"/>
        <v>-112</v>
      </c>
      <c r="M30" s="135">
        <f t="shared" si="4"/>
        <v>-103</v>
      </c>
    </row>
    <row r="31" spans="1:13" ht="18" customHeight="1">
      <c r="A31" s="138" t="s">
        <v>255</v>
      </c>
      <c r="B31" s="137">
        <f t="shared" si="5"/>
        <v>1011</v>
      </c>
      <c r="C31" s="136">
        <v>833</v>
      </c>
      <c r="D31" s="135">
        <v>178</v>
      </c>
      <c r="E31" s="136">
        <v>156</v>
      </c>
      <c r="F31" s="136">
        <f t="shared" si="6"/>
        <v>495</v>
      </c>
      <c r="G31" s="139">
        <v>437</v>
      </c>
      <c r="H31" s="139">
        <v>58</v>
      </c>
      <c r="I31" s="139">
        <v>53</v>
      </c>
      <c r="J31" s="135">
        <f t="shared" si="4"/>
        <v>-516</v>
      </c>
      <c r="K31" s="135">
        <f t="shared" si="4"/>
        <v>-396</v>
      </c>
      <c r="L31" s="135">
        <f t="shared" si="4"/>
        <v>-120</v>
      </c>
      <c r="M31" s="135">
        <f t="shared" si="4"/>
        <v>-103</v>
      </c>
    </row>
    <row r="32" spans="1:13" ht="18" customHeight="1">
      <c r="A32" s="138" t="s">
        <v>254</v>
      </c>
      <c r="B32" s="137">
        <f t="shared" si="5"/>
        <v>413</v>
      </c>
      <c r="C32" s="136">
        <v>361</v>
      </c>
      <c r="D32" s="135">
        <v>52</v>
      </c>
      <c r="E32" s="136">
        <v>48</v>
      </c>
      <c r="F32" s="136">
        <f t="shared" si="6"/>
        <v>396</v>
      </c>
      <c r="G32" s="139">
        <v>335</v>
      </c>
      <c r="H32" s="139">
        <v>61</v>
      </c>
      <c r="I32" s="139">
        <v>58</v>
      </c>
      <c r="J32" s="135">
        <f t="shared" si="4"/>
        <v>-17</v>
      </c>
      <c r="K32" s="135">
        <f t="shared" si="4"/>
        <v>-26</v>
      </c>
      <c r="L32" s="135">
        <f t="shared" si="4"/>
        <v>9</v>
      </c>
      <c r="M32" s="135">
        <f t="shared" si="4"/>
        <v>10</v>
      </c>
    </row>
    <row r="33" spans="1:13" ht="18" customHeight="1">
      <c r="A33" s="138" t="s">
        <v>253</v>
      </c>
      <c r="B33" s="137">
        <f t="shared" si="5"/>
        <v>7601</v>
      </c>
      <c r="C33" s="136">
        <v>6785</v>
      </c>
      <c r="D33" s="135">
        <v>816</v>
      </c>
      <c r="E33" s="136">
        <v>750</v>
      </c>
      <c r="F33" s="136">
        <f t="shared" si="6"/>
        <v>6888</v>
      </c>
      <c r="G33" s="139">
        <v>5984</v>
      </c>
      <c r="H33" s="139">
        <v>904</v>
      </c>
      <c r="I33" s="139">
        <v>792</v>
      </c>
      <c r="J33" s="135">
        <f t="shared" si="4"/>
        <v>-713</v>
      </c>
      <c r="K33" s="135">
        <f t="shared" si="4"/>
        <v>-801</v>
      </c>
      <c r="L33" s="135">
        <f t="shared" si="4"/>
        <v>88</v>
      </c>
      <c r="M33" s="135">
        <f t="shared" si="4"/>
        <v>42</v>
      </c>
    </row>
    <row r="34" spans="1:13" ht="18" customHeight="1">
      <c r="A34" s="138" t="s">
        <v>252</v>
      </c>
      <c r="B34" s="137">
        <f t="shared" si="5"/>
        <v>6813</v>
      </c>
      <c r="C34" s="136">
        <v>5941</v>
      </c>
      <c r="D34" s="135">
        <v>872</v>
      </c>
      <c r="E34" s="136">
        <v>786</v>
      </c>
      <c r="F34" s="136">
        <f t="shared" si="6"/>
        <v>6548</v>
      </c>
      <c r="G34" s="135">
        <v>5848</v>
      </c>
      <c r="H34" s="135">
        <v>700</v>
      </c>
      <c r="I34" s="135">
        <v>638</v>
      </c>
      <c r="J34" s="135">
        <f t="shared" si="4"/>
        <v>-265</v>
      </c>
      <c r="K34" s="135">
        <f t="shared" si="4"/>
        <v>-93</v>
      </c>
      <c r="L34" s="135">
        <f t="shared" si="4"/>
        <v>-172</v>
      </c>
      <c r="M34" s="135">
        <f t="shared" si="4"/>
        <v>-148</v>
      </c>
    </row>
    <row r="35" spans="1:13" ht="18" customHeight="1">
      <c r="A35" s="138"/>
      <c r="B35" s="137"/>
      <c r="C35" s="135"/>
      <c r="D35" s="135"/>
      <c r="E35" s="136"/>
      <c r="F35" s="136"/>
      <c r="G35" s="135"/>
      <c r="H35" s="135"/>
      <c r="I35" s="135"/>
      <c r="J35" s="135"/>
      <c r="K35" s="135"/>
      <c r="L35" s="135"/>
      <c r="M35" s="135"/>
    </row>
    <row r="36" spans="1:13" s="321" customFormat="1" ht="18" customHeight="1">
      <c r="A36" s="311" t="s">
        <v>251</v>
      </c>
      <c r="B36" s="314">
        <f>SUM(C36,D36)</f>
        <v>1841</v>
      </c>
      <c r="C36" s="315">
        <v>1204</v>
      </c>
      <c r="D36" s="320">
        <v>637</v>
      </c>
      <c r="E36" s="315">
        <v>614</v>
      </c>
      <c r="F36" s="315">
        <f>G36+H36</f>
        <v>1118</v>
      </c>
      <c r="G36" s="320">
        <v>874</v>
      </c>
      <c r="H36" s="320">
        <v>244</v>
      </c>
      <c r="I36" s="320">
        <v>239</v>
      </c>
      <c r="J36" s="315">
        <f>F36-B36</f>
        <v>-723</v>
      </c>
      <c r="K36" s="315">
        <f>G36-C36</f>
        <v>-330</v>
      </c>
      <c r="L36" s="315">
        <f>H36-D36</f>
        <v>-393</v>
      </c>
      <c r="M36" s="315">
        <f>I36-E36</f>
        <v>-375</v>
      </c>
    </row>
    <row r="37" spans="1:13" s="321" customFormat="1" ht="18" customHeight="1">
      <c r="A37" s="322" t="s">
        <v>250</v>
      </c>
      <c r="B37" s="314">
        <f>SUM(C37,D37)</f>
        <v>1</v>
      </c>
      <c r="C37" s="315">
        <v>1</v>
      </c>
      <c r="D37" s="320" t="s">
        <v>434</v>
      </c>
      <c r="E37" s="320" t="s">
        <v>434</v>
      </c>
      <c r="F37" s="315">
        <f>G37+H37</f>
        <v>8</v>
      </c>
      <c r="G37" s="320">
        <v>5</v>
      </c>
      <c r="H37" s="320">
        <v>3</v>
      </c>
      <c r="I37" s="320">
        <v>2</v>
      </c>
      <c r="J37" s="320">
        <f>F37-B37</f>
        <v>7</v>
      </c>
      <c r="K37" s="320">
        <f>G37-C37</f>
        <v>4</v>
      </c>
      <c r="L37" s="315">
        <f>H37</f>
        <v>3</v>
      </c>
      <c r="M37" s="320">
        <f>I37</f>
        <v>2</v>
      </c>
    </row>
    <row r="38" spans="1:13" s="321" customFormat="1" ht="18" customHeight="1">
      <c r="A38" s="322" t="s">
        <v>249</v>
      </c>
      <c r="B38" s="314">
        <f>SUM(C38,D38)</f>
        <v>21</v>
      </c>
      <c r="C38" s="315">
        <v>20</v>
      </c>
      <c r="D38" s="320">
        <v>1</v>
      </c>
      <c r="E38" s="315">
        <v>1</v>
      </c>
      <c r="F38" s="320" t="s">
        <v>434</v>
      </c>
      <c r="G38" s="320" t="s">
        <v>434</v>
      </c>
      <c r="H38" s="320" t="s">
        <v>434</v>
      </c>
      <c r="I38" s="320" t="s">
        <v>434</v>
      </c>
      <c r="J38" s="320">
        <f>-B38</f>
        <v>-21</v>
      </c>
      <c r="K38" s="320">
        <f>-C38</f>
        <v>-20</v>
      </c>
      <c r="L38" s="315">
        <v>-1</v>
      </c>
      <c r="M38" s="315">
        <v>-1</v>
      </c>
    </row>
    <row r="39" spans="1:13" s="321" customFormat="1" ht="18" customHeight="1">
      <c r="A39" s="311"/>
      <c r="B39" s="314"/>
      <c r="C39" s="320"/>
      <c r="D39" s="320"/>
      <c r="E39" s="315"/>
      <c r="F39" s="315"/>
      <c r="G39" s="320"/>
      <c r="H39" s="320"/>
      <c r="I39" s="320"/>
      <c r="J39" s="320"/>
      <c r="K39" s="320"/>
      <c r="L39" s="320"/>
      <c r="M39" s="320"/>
    </row>
    <row r="40" spans="1:13" s="321" customFormat="1" ht="18" customHeight="1">
      <c r="A40" s="311" t="s">
        <v>248</v>
      </c>
      <c r="B40" s="314">
        <f t="shared" ref="B40:I40" si="7">B41+B42</f>
        <v>20325</v>
      </c>
      <c r="C40" s="315">
        <f t="shared" si="7"/>
        <v>17128</v>
      </c>
      <c r="D40" s="315">
        <f t="shared" si="7"/>
        <v>3197</v>
      </c>
      <c r="E40" s="315">
        <f t="shared" si="7"/>
        <v>2750</v>
      </c>
      <c r="F40" s="315">
        <f t="shared" si="7"/>
        <v>30044</v>
      </c>
      <c r="G40" s="315">
        <f t="shared" si="7"/>
        <v>27337</v>
      </c>
      <c r="H40" s="315">
        <f t="shared" si="7"/>
        <v>2707</v>
      </c>
      <c r="I40" s="315">
        <f t="shared" si="7"/>
        <v>2563</v>
      </c>
      <c r="J40" s="315">
        <f t="shared" ref="J40:M42" si="8">F40-B40</f>
        <v>9719</v>
      </c>
      <c r="K40" s="315">
        <f t="shared" si="8"/>
        <v>10209</v>
      </c>
      <c r="L40" s="315">
        <f t="shared" si="8"/>
        <v>-490</v>
      </c>
      <c r="M40" s="315">
        <f t="shared" si="8"/>
        <v>-187</v>
      </c>
    </row>
    <row r="41" spans="1:13" s="321" customFormat="1" ht="18" customHeight="1">
      <c r="A41" s="311" t="s">
        <v>247</v>
      </c>
      <c r="B41" s="314">
        <f>C41+D41</f>
        <v>19781</v>
      </c>
      <c r="C41" s="315">
        <v>16648</v>
      </c>
      <c r="D41" s="315">
        <v>3133</v>
      </c>
      <c r="E41" s="315">
        <v>2689</v>
      </c>
      <c r="F41" s="315">
        <f>G41+H41</f>
        <v>29587</v>
      </c>
      <c r="G41" s="320">
        <v>27014</v>
      </c>
      <c r="H41" s="320">
        <v>2573</v>
      </c>
      <c r="I41" s="320">
        <v>2434</v>
      </c>
      <c r="J41" s="315">
        <f t="shared" si="8"/>
        <v>9806</v>
      </c>
      <c r="K41" s="315">
        <f t="shared" si="8"/>
        <v>10366</v>
      </c>
      <c r="L41" s="315">
        <f t="shared" si="8"/>
        <v>-560</v>
      </c>
      <c r="M41" s="315">
        <f t="shared" si="8"/>
        <v>-255</v>
      </c>
    </row>
    <row r="42" spans="1:13" s="321" customFormat="1" ht="18" customHeight="1">
      <c r="A42" s="323" t="s">
        <v>246</v>
      </c>
      <c r="B42" s="314">
        <f>C42+D42</f>
        <v>544</v>
      </c>
      <c r="C42" s="315">
        <v>480</v>
      </c>
      <c r="D42" s="315">
        <v>64</v>
      </c>
      <c r="E42" s="324">
        <v>61</v>
      </c>
      <c r="F42" s="324">
        <f>G42+H42</f>
        <v>457</v>
      </c>
      <c r="G42" s="324">
        <v>323</v>
      </c>
      <c r="H42" s="324">
        <v>134</v>
      </c>
      <c r="I42" s="324">
        <v>129</v>
      </c>
      <c r="J42" s="324">
        <f t="shared" si="8"/>
        <v>-87</v>
      </c>
      <c r="K42" s="324">
        <f t="shared" si="8"/>
        <v>-157</v>
      </c>
      <c r="L42" s="324">
        <f t="shared" si="8"/>
        <v>70</v>
      </c>
      <c r="M42" s="324">
        <f t="shared" si="8"/>
        <v>68</v>
      </c>
    </row>
    <row r="43" spans="1:13" s="90" customFormat="1" ht="15" customHeight="1">
      <c r="A43" s="134" t="s">
        <v>245</v>
      </c>
      <c r="B43" s="134"/>
      <c r="C43" s="134"/>
      <c r="D43" s="134"/>
      <c r="E43" s="134"/>
    </row>
  </sheetData>
  <mergeCells count="8">
    <mergeCell ref="A1:D1"/>
    <mergeCell ref="A2:D2"/>
    <mergeCell ref="A3:M3"/>
    <mergeCell ref="D5:J5"/>
    <mergeCell ref="A7:A8"/>
    <mergeCell ref="B7:E7"/>
    <mergeCell ref="F7:I7"/>
    <mergeCell ref="J7:M7"/>
  </mergeCells>
  <phoneticPr fontId="20"/>
  <pageMargins left="0.62992125984251968" right="0.62992125984251968" top="0.74803149606299213" bottom="0.74803149606299213" header="0.31496062992125984" footer="0.31496062992125984"/>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zoomScaleNormal="100" zoomScaleSheetLayoutView="100" workbookViewId="0">
      <selection activeCell="G7" sqref="G7"/>
    </sheetView>
  </sheetViews>
  <sheetFormatPr defaultColWidth="9" defaultRowHeight="13.5"/>
  <cols>
    <col min="1" max="1" width="15.625" style="1579" customWidth="1"/>
    <col min="2" max="9" width="13.625" style="1579" customWidth="1"/>
    <col min="10" max="16384" width="9" style="1579"/>
  </cols>
  <sheetData>
    <row r="1" spans="1:9" s="1763" customFormat="1" ht="20.100000000000001" customHeight="1">
      <c r="A1" s="3046" t="str">
        <f>HYPERLINK("#目次!A1","【目次に戻る】")</f>
        <v>【目次に戻る】</v>
      </c>
      <c r="B1" s="3046"/>
      <c r="C1" s="3046"/>
      <c r="D1" s="3046"/>
      <c r="E1" s="1762"/>
      <c r="F1" s="1762"/>
      <c r="G1" s="1762"/>
      <c r="H1" s="1762"/>
      <c r="I1" s="1762"/>
    </row>
    <row r="2" spans="1:9" s="1763" customFormat="1" ht="20.100000000000001" customHeight="1">
      <c r="A2" s="3046" t="str">
        <f>HYPERLINK("#業務所管課別目次!A1","【業務所管課別目次に戻る】")</f>
        <v>【業務所管課別目次に戻る】</v>
      </c>
      <c r="B2" s="3046"/>
      <c r="C2" s="3046"/>
      <c r="D2" s="3046"/>
      <c r="E2" s="1762"/>
      <c r="F2" s="1762"/>
      <c r="G2" s="1762"/>
      <c r="H2" s="1762"/>
      <c r="I2" s="1762"/>
    </row>
    <row r="3" spans="1:9" s="1581" customFormat="1" ht="26.1" customHeight="1">
      <c r="A3" s="3127" t="s">
        <v>2551</v>
      </c>
      <c r="B3" s="3127"/>
      <c r="C3" s="3127"/>
      <c r="D3" s="3127"/>
      <c r="E3" s="3127"/>
      <c r="F3" s="3127"/>
      <c r="G3" s="3127"/>
      <c r="H3" s="3127"/>
      <c r="I3" s="3127"/>
    </row>
    <row r="4" spans="1:9" s="1569" customFormat="1" ht="15" customHeight="1">
      <c r="A4" s="1599"/>
      <c r="B4" s="1599"/>
      <c r="C4" s="1599"/>
      <c r="D4" s="1599"/>
      <c r="E4" s="1599"/>
      <c r="F4" s="1599"/>
      <c r="G4" s="1599"/>
      <c r="H4" s="1599"/>
      <c r="I4" s="1599"/>
    </row>
    <row r="5" spans="1:9" s="1569" customFormat="1" ht="15" customHeight="1" thickBot="1">
      <c r="A5" s="241" t="s">
        <v>2552</v>
      </c>
      <c r="B5" s="655"/>
      <c r="C5" s="655"/>
      <c r="D5" s="655"/>
      <c r="E5" s="655"/>
      <c r="F5" s="1600"/>
      <c r="G5" s="1600"/>
      <c r="I5" s="280" t="s">
        <v>2553</v>
      </c>
    </row>
    <row r="6" spans="1:9" s="1569" customFormat="1" ht="18" customHeight="1" thickTop="1">
      <c r="A6" s="3652" t="s">
        <v>322</v>
      </c>
      <c r="B6" s="3651" t="s">
        <v>25</v>
      </c>
      <c r="C6" s="3653"/>
      <c r="D6" s="3654" t="s">
        <v>2554</v>
      </c>
      <c r="E6" s="3654"/>
      <c r="F6" s="3651" t="s">
        <v>2555</v>
      </c>
      <c r="G6" s="3654"/>
      <c r="H6" s="3655" t="s">
        <v>2556</v>
      </c>
      <c r="I6" s="3656"/>
    </row>
    <row r="7" spans="1:9" s="1569" customFormat="1" ht="18" customHeight="1">
      <c r="A7" s="3216"/>
      <c r="B7" s="1557" t="s">
        <v>1444</v>
      </c>
      <c r="C7" s="1601" t="s">
        <v>1439</v>
      </c>
      <c r="D7" s="1602" t="s">
        <v>1444</v>
      </c>
      <c r="E7" s="1583" t="s">
        <v>1439</v>
      </c>
      <c r="F7" s="1583" t="s">
        <v>1444</v>
      </c>
      <c r="G7" s="1583" t="s">
        <v>1439</v>
      </c>
      <c r="H7" s="1583" t="s">
        <v>1444</v>
      </c>
      <c r="I7" s="1583" t="s">
        <v>1439</v>
      </c>
    </row>
    <row r="8" spans="1:9" s="655" customFormat="1" ht="18" customHeight="1">
      <c r="A8" s="246">
        <v>28</v>
      </c>
      <c r="B8" s="1603">
        <v>262191</v>
      </c>
      <c r="C8" s="1603">
        <v>156037</v>
      </c>
      <c r="D8" s="1603">
        <v>225952</v>
      </c>
      <c r="E8" s="1603">
        <v>132613</v>
      </c>
      <c r="F8" s="1603">
        <v>36239</v>
      </c>
      <c r="G8" s="1603">
        <v>23424</v>
      </c>
      <c r="H8" s="1604">
        <v>11.23</v>
      </c>
      <c r="I8" s="1605">
        <v>15.02</v>
      </c>
    </row>
    <row r="9" spans="1:9" s="1606" customFormat="1" ht="18" customHeight="1">
      <c r="A9" s="246">
        <v>29</v>
      </c>
      <c r="B9" s="1603">
        <v>262190</v>
      </c>
      <c r="C9" s="1603">
        <v>156261</v>
      </c>
      <c r="D9" s="1603">
        <v>225951</v>
      </c>
      <c r="E9" s="1603">
        <v>132785</v>
      </c>
      <c r="F9" s="1603">
        <v>36239</v>
      </c>
      <c r="G9" s="1603">
        <v>23476</v>
      </c>
      <c r="H9" s="1604">
        <v>11.11</v>
      </c>
      <c r="I9" s="1605">
        <v>15.36</v>
      </c>
    </row>
    <row r="10" spans="1:9" s="1569" customFormat="1" ht="18" customHeight="1">
      <c r="A10" s="1607">
        <v>30</v>
      </c>
      <c r="B10" s="1608">
        <v>263058</v>
      </c>
      <c r="C10" s="1603">
        <v>156279</v>
      </c>
      <c r="D10" s="1603">
        <v>225962</v>
      </c>
      <c r="E10" s="1603">
        <v>132674</v>
      </c>
      <c r="F10" s="1603">
        <v>37096</v>
      </c>
      <c r="G10" s="1603">
        <v>23605</v>
      </c>
      <c r="H10" s="1604">
        <v>10.99</v>
      </c>
      <c r="I10" s="1605">
        <v>15.61</v>
      </c>
    </row>
    <row r="11" spans="1:9" s="1569" customFormat="1" ht="18" customHeight="1">
      <c r="A11" s="1607" t="s">
        <v>671</v>
      </c>
      <c r="B11" s="1608">
        <v>263254</v>
      </c>
      <c r="C11" s="1603">
        <v>156279</v>
      </c>
      <c r="D11" s="1603">
        <v>226158</v>
      </c>
      <c r="E11" s="1603">
        <v>132674</v>
      </c>
      <c r="F11" s="1603">
        <v>37096</v>
      </c>
      <c r="G11" s="1603">
        <v>23605</v>
      </c>
      <c r="H11" s="1604">
        <v>10.960984830126497</v>
      </c>
      <c r="I11" s="1605">
        <v>15.740182702574446</v>
      </c>
    </row>
    <row r="12" spans="1:9" s="1614" customFormat="1" ht="18" customHeight="1">
      <c r="A12" s="1609">
        <v>2</v>
      </c>
      <c r="B12" s="1610">
        <f>D12+F12</f>
        <v>263332</v>
      </c>
      <c r="C12" s="1611">
        <f>E12+G12</f>
        <v>157700</v>
      </c>
      <c r="D12" s="1611">
        <v>226236</v>
      </c>
      <c r="E12" s="1611">
        <v>133934</v>
      </c>
      <c r="F12" s="1611">
        <v>37096</v>
      </c>
      <c r="G12" s="1611">
        <v>23766</v>
      </c>
      <c r="H12" s="1612">
        <v>10.960515470000001</v>
      </c>
      <c r="I12" s="1613">
        <v>15.59185098</v>
      </c>
    </row>
    <row r="13" spans="1:9" s="1569" customFormat="1" ht="15" customHeight="1">
      <c r="A13" s="1615" t="s">
        <v>2557</v>
      </c>
      <c r="B13" s="1616"/>
      <c r="C13" s="1616"/>
      <c r="D13" s="1616"/>
    </row>
    <row r="14" spans="1:9" s="1569" customFormat="1" ht="15" customHeight="1">
      <c r="A14" s="1615" t="s">
        <v>2558</v>
      </c>
      <c r="B14" s="1616"/>
      <c r="C14" s="1616"/>
      <c r="D14" s="1616"/>
    </row>
  </sheetData>
  <mergeCells count="8">
    <mergeCell ref="A1:D1"/>
    <mergeCell ref="A2:D2"/>
    <mergeCell ref="A3:I3"/>
    <mergeCell ref="A6:A7"/>
    <mergeCell ref="B6:C6"/>
    <mergeCell ref="D6:E6"/>
    <mergeCell ref="F6:G6"/>
    <mergeCell ref="H6:I6"/>
  </mergeCells>
  <phoneticPr fontId="20"/>
  <pageMargins left="0.62992125984251968" right="0.62992125984251968" top="0.74803149606299213" bottom="0.74803149606299213" header="0.31496062992125984" footer="0.31496062992125984"/>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zoomScaleSheetLayoutView="100" workbookViewId="0">
      <selection activeCell="G7" sqref="G7:H7"/>
    </sheetView>
  </sheetViews>
  <sheetFormatPr defaultColWidth="9" defaultRowHeight="14.25"/>
  <cols>
    <col min="1" max="1" width="15.625" style="24" customWidth="1"/>
    <col min="2" max="2" width="14.625" style="24" customWidth="1"/>
    <col min="3" max="3" width="8.625" style="24" customWidth="1"/>
    <col min="4" max="4" width="14.625" style="24" customWidth="1"/>
    <col min="5" max="5" width="8.625" style="24" customWidth="1"/>
    <col min="6" max="6" width="15.625" style="24" customWidth="1"/>
    <col min="7" max="7" width="14.625" style="24" customWidth="1"/>
    <col min="8" max="8" width="8.625" style="24" customWidth="1"/>
    <col min="9" max="9" width="14.625" style="24" customWidth="1"/>
    <col min="10" max="10" width="8.625" style="24" customWidth="1"/>
    <col min="11" max="16384" width="9" style="24"/>
  </cols>
  <sheetData>
    <row r="1" spans="1:10" s="1763" customFormat="1" ht="20.100000000000001" customHeight="1">
      <c r="A1" s="3046" t="str">
        <f>HYPERLINK("#目次!A1","【目次に戻る】")</f>
        <v>【目次に戻る】</v>
      </c>
      <c r="B1" s="3046"/>
      <c r="C1" s="3046"/>
      <c r="D1" s="3046"/>
      <c r="E1" s="1762"/>
      <c r="F1" s="1762"/>
      <c r="G1" s="1762"/>
      <c r="H1" s="1762"/>
      <c r="I1" s="1762"/>
      <c r="J1" s="1762"/>
    </row>
    <row r="2" spans="1:10"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row>
    <row r="3" spans="1:10" s="114" customFormat="1" ht="26.1" customHeight="1">
      <c r="A3" s="3047" t="s">
        <v>2559</v>
      </c>
      <c r="B3" s="3047"/>
      <c r="C3" s="3047"/>
      <c r="D3" s="3047"/>
      <c r="E3" s="3047"/>
      <c r="F3" s="3047"/>
      <c r="G3" s="3047"/>
      <c r="H3" s="3047"/>
      <c r="I3" s="3047"/>
      <c r="J3" s="1617"/>
    </row>
    <row r="4" spans="1:10" s="90" customFormat="1" ht="15" customHeight="1">
      <c r="F4" s="580"/>
      <c r="I4" s="51"/>
    </row>
    <row r="5" spans="1:10" s="141" customFormat="1" ht="20.100000000000001" customHeight="1">
      <c r="A5" s="3048" t="s">
        <v>2560</v>
      </c>
      <c r="B5" s="3048"/>
      <c r="C5" s="3048"/>
      <c r="D5" s="3048"/>
      <c r="E5" s="3048"/>
      <c r="F5" s="3048"/>
      <c r="G5" s="3048"/>
      <c r="H5" s="3048"/>
      <c r="I5" s="3048"/>
      <c r="J5" s="1549"/>
    </row>
    <row r="6" spans="1:10" s="90" customFormat="1" ht="15" customHeight="1" thickBot="1">
      <c r="A6" s="35" t="s">
        <v>215</v>
      </c>
      <c r="F6" s="1556"/>
      <c r="H6" s="1556"/>
      <c r="I6" s="1556"/>
      <c r="J6" s="106" t="s">
        <v>2561</v>
      </c>
    </row>
    <row r="7" spans="1:10" ht="18" customHeight="1" thickTop="1">
      <c r="A7" s="1555" t="s">
        <v>2562</v>
      </c>
      <c r="B7" s="3657" t="s">
        <v>2532</v>
      </c>
      <c r="C7" s="3211"/>
      <c r="D7" s="3657" t="s">
        <v>2546</v>
      </c>
      <c r="E7" s="3658"/>
      <c r="F7" s="1555" t="s">
        <v>2562</v>
      </c>
      <c r="G7" s="3657" t="s">
        <v>2532</v>
      </c>
      <c r="H7" s="3211"/>
      <c r="I7" s="3657" t="s">
        <v>2546</v>
      </c>
      <c r="J7" s="3210"/>
    </row>
    <row r="8" spans="1:10" ht="18" customHeight="1">
      <c r="A8" s="612" t="s">
        <v>25</v>
      </c>
      <c r="B8" s="1618">
        <f>SUM(B10:B39,G8:G39)</f>
        <v>1169</v>
      </c>
      <c r="C8" s="1619">
        <f>SUM(C9:C39,H8:H39)</f>
        <v>12</v>
      </c>
      <c r="D8" s="1620">
        <f>SUM(D10:D39,I8:I37)</f>
        <v>20627</v>
      </c>
      <c r="E8" s="1621"/>
      <c r="F8" s="1552" t="s">
        <v>2563</v>
      </c>
      <c r="G8" s="1622">
        <v>18</v>
      </c>
      <c r="H8" s="1623"/>
      <c r="I8" s="621">
        <v>301</v>
      </c>
      <c r="J8" s="1624"/>
    </row>
    <row r="9" spans="1:10" ht="18" customHeight="1">
      <c r="A9" s="1552"/>
      <c r="B9" s="1625"/>
      <c r="C9" s="1626"/>
      <c r="D9" s="1627"/>
      <c r="E9" s="1628"/>
      <c r="F9" s="1552" t="s">
        <v>2564</v>
      </c>
      <c r="G9" s="1625">
        <v>12</v>
      </c>
      <c r="H9" s="1626"/>
      <c r="I9" s="621">
        <v>100</v>
      </c>
      <c r="J9" s="1624"/>
    </row>
    <row r="10" spans="1:10" ht="18" customHeight="1">
      <c r="A10" s="1552" t="s">
        <v>2565</v>
      </c>
      <c r="B10" s="1625">
        <v>21</v>
      </c>
      <c r="C10" s="1626"/>
      <c r="D10" s="1629">
        <v>359</v>
      </c>
      <c r="E10" s="1628"/>
      <c r="F10" s="1552" t="s">
        <v>2566</v>
      </c>
      <c r="G10" s="1625">
        <v>21</v>
      </c>
      <c r="H10" s="1626"/>
      <c r="I10" s="621">
        <v>358</v>
      </c>
      <c r="J10" s="1624"/>
    </row>
    <row r="11" spans="1:10" ht="18" customHeight="1">
      <c r="A11" s="1552" t="s">
        <v>2567</v>
      </c>
      <c r="B11" s="1625">
        <v>18</v>
      </c>
      <c r="C11" s="1626"/>
      <c r="D11" s="1629">
        <v>298</v>
      </c>
      <c r="E11" s="1628"/>
      <c r="F11" s="1552"/>
      <c r="G11" s="1625"/>
      <c r="H11" s="1626"/>
      <c r="J11" s="1624"/>
    </row>
    <row r="12" spans="1:10" ht="18" customHeight="1">
      <c r="A12" s="1552" t="s">
        <v>2568</v>
      </c>
      <c r="B12" s="1625">
        <v>27</v>
      </c>
      <c r="C12" s="1626"/>
      <c r="D12" s="1629">
        <v>489</v>
      </c>
      <c r="E12" s="1628"/>
      <c r="F12" s="1552" t="s">
        <v>2569</v>
      </c>
      <c r="G12" s="1625">
        <v>19</v>
      </c>
      <c r="H12" s="1626"/>
      <c r="I12" s="621">
        <v>362</v>
      </c>
      <c r="J12" s="1624"/>
    </row>
    <row r="13" spans="1:10" ht="18" customHeight="1">
      <c r="A13" s="1552" t="s">
        <v>2570</v>
      </c>
      <c r="B13" s="1625">
        <v>17</v>
      </c>
      <c r="C13" s="1626"/>
      <c r="D13" s="1629">
        <v>306</v>
      </c>
      <c r="E13" s="1628"/>
      <c r="F13" s="1552" t="s">
        <v>2571</v>
      </c>
      <c r="G13" s="1625">
        <v>25</v>
      </c>
      <c r="H13" s="1626"/>
      <c r="I13" s="621">
        <v>379</v>
      </c>
      <c r="J13" s="1624"/>
    </row>
    <row r="14" spans="1:10" ht="18" customHeight="1">
      <c r="A14" s="1552" t="s">
        <v>2572</v>
      </c>
      <c r="B14" s="1625">
        <v>19</v>
      </c>
      <c r="C14" s="1626"/>
      <c r="D14" s="1629">
        <v>168</v>
      </c>
      <c r="E14" s="1628"/>
      <c r="F14" s="1552" t="s">
        <v>2573</v>
      </c>
      <c r="G14" s="1625">
        <v>33</v>
      </c>
      <c r="H14" s="1626"/>
      <c r="I14" s="621">
        <v>460</v>
      </c>
      <c r="J14" s="1624"/>
    </row>
    <row r="15" spans="1:10" ht="18" customHeight="1">
      <c r="A15" s="1552"/>
      <c r="B15" s="1625"/>
      <c r="C15" s="1626"/>
      <c r="E15" s="1628"/>
      <c r="F15" s="1552" t="s">
        <v>1077</v>
      </c>
      <c r="G15" s="1625">
        <v>26</v>
      </c>
      <c r="H15" s="1626"/>
      <c r="I15" s="621">
        <v>492</v>
      </c>
      <c r="J15" s="1624"/>
    </row>
    <row r="16" spans="1:10" ht="18" customHeight="1">
      <c r="A16" s="1552" t="s">
        <v>2574</v>
      </c>
      <c r="B16" s="1625">
        <v>31</v>
      </c>
      <c r="C16" s="1626"/>
      <c r="D16" s="1629">
        <v>719</v>
      </c>
      <c r="E16" s="1628"/>
      <c r="F16" s="1552"/>
      <c r="G16" s="1625"/>
      <c r="H16" s="1626"/>
      <c r="J16" s="1624"/>
    </row>
    <row r="17" spans="1:10" ht="18" customHeight="1">
      <c r="A17" s="1552" t="s">
        <v>1082</v>
      </c>
      <c r="B17" s="1625">
        <v>19</v>
      </c>
      <c r="C17" s="1626"/>
      <c r="D17" s="1629">
        <v>317</v>
      </c>
      <c r="E17" s="1628"/>
      <c r="F17" s="1552" t="s">
        <v>2575</v>
      </c>
      <c r="G17" s="1625">
        <v>27</v>
      </c>
      <c r="H17" s="1626"/>
      <c r="I17" s="621">
        <v>515</v>
      </c>
      <c r="J17" s="1624"/>
    </row>
    <row r="18" spans="1:10" ht="18" customHeight="1">
      <c r="A18" s="1552" t="s">
        <v>1116</v>
      </c>
      <c r="B18" s="1625">
        <v>21</v>
      </c>
      <c r="C18" s="1626"/>
      <c r="D18" s="1629">
        <v>371</v>
      </c>
      <c r="E18" s="1628"/>
      <c r="F18" s="1552" t="s">
        <v>2576</v>
      </c>
      <c r="G18" s="1625">
        <v>16</v>
      </c>
      <c r="H18" s="1626"/>
      <c r="I18" s="621">
        <v>246</v>
      </c>
      <c r="J18" s="1624"/>
    </row>
    <row r="19" spans="1:10" ht="18" customHeight="1">
      <c r="A19" s="1552" t="s">
        <v>2577</v>
      </c>
      <c r="B19" s="1625">
        <v>26</v>
      </c>
      <c r="C19" s="1626"/>
      <c r="D19" s="1629">
        <v>319</v>
      </c>
      <c r="E19" s="1628"/>
      <c r="F19" s="1552" t="s">
        <v>2578</v>
      </c>
      <c r="G19" s="1625">
        <v>18</v>
      </c>
      <c r="H19" s="1626"/>
      <c r="I19" s="621">
        <v>291</v>
      </c>
      <c r="J19" s="1624"/>
    </row>
    <row r="20" spans="1:10" ht="18" customHeight="1">
      <c r="A20" s="1552" t="s">
        <v>2579</v>
      </c>
      <c r="B20" s="1625">
        <v>30</v>
      </c>
      <c r="C20" s="1626"/>
      <c r="D20" s="1629">
        <v>575</v>
      </c>
      <c r="E20" s="1628"/>
      <c r="F20" s="1552" t="s">
        <v>2580</v>
      </c>
      <c r="G20" s="1625">
        <v>35</v>
      </c>
      <c r="H20" s="1626"/>
      <c r="I20" s="621">
        <v>554</v>
      </c>
      <c r="J20" s="1624"/>
    </row>
    <row r="21" spans="1:10" ht="18" customHeight="1">
      <c r="A21" s="1552"/>
      <c r="B21" s="1625"/>
      <c r="C21" s="1626"/>
      <c r="E21" s="1628"/>
      <c r="F21" s="1552" t="s">
        <v>2581</v>
      </c>
      <c r="G21" s="1625">
        <v>28</v>
      </c>
      <c r="H21" s="1626"/>
      <c r="I21" s="621">
        <v>420</v>
      </c>
      <c r="J21" s="1624"/>
    </row>
    <row r="22" spans="1:10" ht="18" customHeight="1">
      <c r="A22" s="1552" t="s">
        <v>2582</v>
      </c>
      <c r="B22" s="1625">
        <v>22</v>
      </c>
      <c r="C22" s="1626"/>
      <c r="D22" s="1629">
        <v>455</v>
      </c>
      <c r="E22" s="1628"/>
      <c r="F22" s="1552"/>
      <c r="G22" s="1625"/>
      <c r="H22" s="1626"/>
      <c r="J22" s="1624"/>
    </row>
    <row r="23" spans="1:10" ht="18" customHeight="1">
      <c r="A23" s="1552" t="s">
        <v>1115</v>
      </c>
      <c r="B23" s="1625">
        <v>32</v>
      </c>
      <c r="C23" s="1626"/>
      <c r="D23" s="1629">
        <v>455</v>
      </c>
      <c r="E23" s="1628"/>
      <c r="F23" s="1552" t="s">
        <v>2583</v>
      </c>
      <c r="G23" s="1625">
        <v>18</v>
      </c>
      <c r="H23" s="1626"/>
      <c r="I23" s="621">
        <v>299</v>
      </c>
      <c r="J23" s="1624"/>
    </row>
    <row r="24" spans="1:10" ht="18" customHeight="1">
      <c r="A24" s="1552" t="s">
        <v>1132</v>
      </c>
      <c r="B24" s="1625">
        <v>17</v>
      </c>
      <c r="C24" s="1626"/>
      <c r="D24" s="1629">
        <v>288</v>
      </c>
      <c r="E24" s="1628"/>
      <c r="F24" s="1552" t="s">
        <v>2584</v>
      </c>
      <c r="G24" s="1625">
        <v>30</v>
      </c>
      <c r="H24" s="1626"/>
      <c r="I24" s="621">
        <v>491</v>
      </c>
      <c r="J24" s="1624"/>
    </row>
    <row r="25" spans="1:10" ht="18" customHeight="1">
      <c r="A25" s="1552" t="s">
        <v>2585</v>
      </c>
      <c r="B25" s="1625">
        <v>24</v>
      </c>
      <c r="C25" s="1626"/>
      <c r="D25" s="1629">
        <v>476</v>
      </c>
      <c r="E25" s="1628"/>
      <c r="F25" s="1552" t="s">
        <v>2586</v>
      </c>
      <c r="G25" s="1625">
        <v>17</v>
      </c>
      <c r="H25" s="1626"/>
      <c r="I25" s="621">
        <v>286</v>
      </c>
      <c r="J25" s="1624"/>
    </row>
    <row r="26" spans="1:10" ht="18" customHeight="1">
      <c r="A26" s="1552" t="s">
        <v>2587</v>
      </c>
      <c r="B26" s="1625">
        <v>26</v>
      </c>
      <c r="C26" s="1626"/>
      <c r="D26" s="1629">
        <v>482</v>
      </c>
      <c r="E26" s="1628"/>
      <c r="F26" s="1552" t="s">
        <v>2588</v>
      </c>
      <c r="G26" s="1625">
        <v>19</v>
      </c>
      <c r="H26" s="1626"/>
      <c r="I26" s="621">
        <v>431</v>
      </c>
      <c r="J26" s="1624"/>
    </row>
    <row r="27" spans="1:10" ht="18" customHeight="1">
      <c r="A27" s="1552"/>
      <c r="B27" s="1625"/>
      <c r="C27" s="1626"/>
      <c r="E27" s="1628"/>
      <c r="F27" s="1552" t="s">
        <v>1121</v>
      </c>
      <c r="G27" s="1625">
        <v>31</v>
      </c>
      <c r="H27" s="1626"/>
      <c r="I27" s="621">
        <v>484</v>
      </c>
      <c r="J27" s="1624"/>
    </row>
    <row r="28" spans="1:10" ht="18" customHeight="1">
      <c r="A28" s="1552" t="s">
        <v>2589</v>
      </c>
      <c r="B28" s="1625">
        <v>27</v>
      </c>
      <c r="C28" s="1626"/>
      <c r="D28" s="1629">
        <v>633</v>
      </c>
      <c r="E28" s="1628"/>
      <c r="F28" s="1552"/>
      <c r="G28" s="1625"/>
      <c r="H28" s="1626"/>
      <c r="J28" s="1624"/>
    </row>
    <row r="29" spans="1:10" ht="18" customHeight="1">
      <c r="A29" s="1552" t="s">
        <v>1130</v>
      </c>
      <c r="B29" s="1625">
        <v>18</v>
      </c>
      <c r="C29" s="1626"/>
      <c r="D29" s="1629">
        <v>358</v>
      </c>
      <c r="E29" s="1628"/>
      <c r="F29" s="1552" t="s">
        <v>2590</v>
      </c>
      <c r="G29" s="1625">
        <v>30</v>
      </c>
      <c r="H29" s="1626"/>
      <c r="I29" s="621">
        <v>655</v>
      </c>
      <c r="J29" s="1624"/>
    </row>
    <row r="30" spans="1:10" ht="18" customHeight="1">
      <c r="A30" s="1552" t="s">
        <v>2591</v>
      </c>
      <c r="B30" s="1625">
        <v>18</v>
      </c>
      <c r="C30" s="1626"/>
      <c r="D30" s="1629">
        <v>384</v>
      </c>
      <c r="E30" s="1628"/>
      <c r="F30" s="1552" t="s">
        <v>2592</v>
      </c>
      <c r="G30" s="1625">
        <v>25</v>
      </c>
      <c r="H30" s="1626"/>
      <c r="I30" s="621">
        <v>577</v>
      </c>
      <c r="J30" s="1624"/>
    </row>
    <row r="31" spans="1:10" ht="18" customHeight="1">
      <c r="A31" s="1552" t="s">
        <v>1133</v>
      </c>
      <c r="B31" s="1625">
        <v>22</v>
      </c>
      <c r="C31" s="1626"/>
      <c r="D31" s="1629">
        <v>365</v>
      </c>
      <c r="E31" s="1628"/>
      <c r="F31" s="1552" t="s">
        <v>2593</v>
      </c>
      <c r="G31" s="1625">
        <v>33</v>
      </c>
      <c r="H31" s="1626"/>
      <c r="I31" s="621">
        <v>584</v>
      </c>
      <c r="J31" s="1624"/>
    </row>
    <row r="32" spans="1:10" ht="18" customHeight="1">
      <c r="A32" s="1552" t="s">
        <v>1113</v>
      </c>
      <c r="B32" s="1625">
        <v>18</v>
      </c>
      <c r="C32" s="1626"/>
      <c r="D32" s="1629">
        <v>331</v>
      </c>
      <c r="E32" s="1628"/>
      <c r="F32" s="1552" t="s">
        <v>1112</v>
      </c>
      <c r="G32" s="1625">
        <v>21</v>
      </c>
      <c r="H32" s="1626"/>
      <c r="I32" s="621">
        <v>484</v>
      </c>
      <c r="J32" s="1624"/>
    </row>
    <row r="33" spans="1:10" ht="18" customHeight="1">
      <c r="A33" s="1552"/>
      <c r="B33" s="1625"/>
      <c r="C33" s="1626"/>
      <c r="D33" s="1629"/>
      <c r="E33" s="1628"/>
      <c r="F33" s="1552" t="s">
        <v>1129</v>
      </c>
      <c r="G33" s="1625">
        <v>21</v>
      </c>
      <c r="H33" s="1626"/>
      <c r="I33" s="621">
        <v>323</v>
      </c>
      <c r="J33" s="1624"/>
    </row>
    <row r="34" spans="1:10" ht="18" customHeight="1">
      <c r="A34" s="1552" t="s">
        <v>1128</v>
      </c>
      <c r="B34" s="1625">
        <v>29</v>
      </c>
      <c r="C34" s="1626"/>
      <c r="D34" s="1629">
        <v>593</v>
      </c>
      <c r="E34" s="1628"/>
      <c r="F34" s="1552"/>
      <c r="G34" s="1625"/>
      <c r="H34" s="1626"/>
      <c r="J34" s="1624"/>
    </row>
    <row r="35" spans="1:10" ht="18" customHeight="1">
      <c r="A35" s="1552" t="s">
        <v>2594</v>
      </c>
      <c r="B35" s="1625">
        <v>23</v>
      </c>
      <c r="C35" s="1626"/>
      <c r="D35" s="1629">
        <v>370</v>
      </c>
      <c r="E35" s="1628"/>
      <c r="F35" s="1552" t="s">
        <v>1127</v>
      </c>
      <c r="G35" s="1625">
        <v>18</v>
      </c>
      <c r="H35" s="1626"/>
      <c r="I35" s="621">
        <v>335</v>
      </c>
      <c r="J35" s="1624"/>
    </row>
    <row r="36" spans="1:10" ht="18" customHeight="1">
      <c r="A36" s="1552" t="s">
        <v>2595</v>
      </c>
      <c r="B36" s="1625">
        <v>26</v>
      </c>
      <c r="C36" s="1626"/>
      <c r="D36" s="1629">
        <v>587</v>
      </c>
      <c r="E36" s="1628"/>
      <c r="F36" s="1552" t="s">
        <v>2596</v>
      </c>
      <c r="G36" s="1625">
        <v>18</v>
      </c>
      <c r="H36" s="1626"/>
      <c r="I36" s="621">
        <v>347</v>
      </c>
      <c r="J36" s="1624"/>
    </row>
    <row r="37" spans="1:10" ht="18" customHeight="1">
      <c r="A37" s="1552" t="s">
        <v>2597</v>
      </c>
      <c r="B37" s="1625">
        <v>26</v>
      </c>
      <c r="C37" s="1626"/>
      <c r="D37" s="1629">
        <v>410</v>
      </c>
      <c r="E37" s="1628"/>
      <c r="F37" s="1552" t="s">
        <v>2598</v>
      </c>
      <c r="G37" s="1625">
        <v>21</v>
      </c>
      <c r="H37" s="1630">
        <v>12</v>
      </c>
      <c r="I37" s="621">
        <v>16</v>
      </c>
      <c r="J37" s="1631"/>
    </row>
    <row r="38" spans="1:10" ht="18" customHeight="1">
      <c r="A38" s="1552"/>
      <c r="B38" s="1625"/>
      <c r="C38" s="1626"/>
      <c r="E38" s="1628"/>
      <c r="F38" s="1552"/>
      <c r="G38" s="1625"/>
      <c r="H38" s="1626"/>
      <c r="I38" s="621"/>
      <c r="J38" s="1624"/>
    </row>
    <row r="39" spans="1:10" ht="18" customHeight="1">
      <c r="A39" s="567" t="s">
        <v>1120</v>
      </c>
      <c r="B39" s="1632">
        <v>32</v>
      </c>
      <c r="C39" s="1626"/>
      <c r="D39" s="604">
        <v>729</v>
      </c>
      <c r="E39" s="1633"/>
      <c r="F39" s="567"/>
      <c r="G39" s="1632"/>
      <c r="H39" s="1634"/>
      <c r="I39" s="618"/>
      <c r="J39" s="1635"/>
    </row>
    <row r="40" spans="1:10" s="90" customFormat="1" ht="15" customHeight="1">
      <c r="A40" s="1560" t="s">
        <v>2599</v>
      </c>
      <c r="B40" s="1636"/>
      <c r="C40" s="1637"/>
      <c r="D40" s="1636"/>
      <c r="E40" s="1636"/>
      <c r="F40" s="553"/>
      <c r="G40" s="1636"/>
      <c r="H40" s="1636"/>
      <c r="I40" s="650"/>
      <c r="J40" s="650"/>
    </row>
    <row r="41" spans="1:10" s="90" customFormat="1" ht="15" customHeight="1">
      <c r="F41" s="580"/>
      <c r="I41" s="51"/>
    </row>
    <row r="42" spans="1:10" s="141" customFormat="1" ht="20.100000000000001" customHeight="1">
      <c r="A42" s="3519" t="s">
        <v>2600</v>
      </c>
      <c r="B42" s="3519"/>
      <c r="C42" s="3519"/>
      <c r="D42" s="3519"/>
      <c r="E42" s="3519"/>
      <c r="F42" s="3519"/>
      <c r="G42" s="3519"/>
      <c r="H42" s="3519"/>
      <c r="I42" s="3519"/>
      <c r="J42" s="1549"/>
    </row>
    <row r="43" spans="1:10" s="90" customFormat="1" ht="15" customHeight="1" thickBot="1">
      <c r="A43" s="51" t="s">
        <v>215</v>
      </c>
      <c r="B43" s="51"/>
      <c r="C43" s="51"/>
      <c r="D43" s="51"/>
      <c r="E43" s="51"/>
      <c r="F43" s="51"/>
      <c r="H43" s="1556"/>
      <c r="I43" s="1556"/>
      <c r="J43" s="106" t="s">
        <v>2561</v>
      </c>
    </row>
    <row r="44" spans="1:10" ht="18" customHeight="1" thickTop="1">
      <c r="A44" s="1555" t="s">
        <v>2562</v>
      </c>
      <c r="B44" s="3657" t="s">
        <v>2532</v>
      </c>
      <c r="C44" s="3211"/>
      <c r="D44" s="3657" t="s">
        <v>2547</v>
      </c>
      <c r="E44" s="3658"/>
      <c r="F44" s="1638" t="s">
        <v>2562</v>
      </c>
      <c r="G44" s="3657" t="s">
        <v>2532</v>
      </c>
      <c r="H44" s="3211"/>
      <c r="I44" s="3657" t="s">
        <v>2547</v>
      </c>
      <c r="J44" s="3210"/>
    </row>
    <row r="45" spans="1:10" ht="18" customHeight="1">
      <c r="A45" s="612" t="s">
        <v>25</v>
      </c>
      <c r="B45" s="1618">
        <f>SUM(B47:B59,G45:G59)</f>
        <v>599</v>
      </c>
      <c r="C45" s="1619">
        <f>SUM(C47:C59,H45:H59)</f>
        <v>12</v>
      </c>
      <c r="D45" s="1620">
        <f>SUM(D47:D59,I45:I59)</f>
        <v>8782</v>
      </c>
      <c r="E45" s="1639">
        <f>SUM(E47:E59,J45:J59)</f>
        <v>45</v>
      </c>
      <c r="F45" s="599" t="s">
        <v>2601</v>
      </c>
      <c r="G45" s="1622">
        <v>21</v>
      </c>
      <c r="H45" s="1623"/>
      <c r="I45" s="1629">
        <v>375</v>
      </c>
      <c r="J45" s="1626"/>
    </row>
    <row r="46" spans="1:10" ht="18" customHeight="1">
      <c r="A46" s="1552"/>
      <c r="B46" s="1625"/>
      <c r="C46" s="1626"/>
      <c r="D46" s="1629"/>
      <c r="E46" s="1626"/>
      <c r="F46" s="599" t="s">
        <v>2602</v>
      </c>
      <c r="G46" s="1625">
        <v>22</v>
      </c>
      <c r="H46" s="1626"/>
      <c r="I46" s="1629">
        <v>232</v>
      </c>
      <c r="J46" s="1626"/>
    </row>
    <row r="47" spans="1:10" ht="18" customHeight="1">
      <c r="A47" s="1552" t="s">
        <v>2565</v>
      </c>
      <c r="B47" s="1625">
        <v>20</v>
      </c>
      <c r="C47" s="1626"/>
      <c r="D47" s="1629">
        <v>346</v>
      </c>
      <c r="E47" s="1626"/>
      <c r="F47" s="599" t="s">
        <v>2603</v>
      </c>
      <c r="G47" s="1625">
        <v>21</v>
      </c>
      <c r="H47" s="1626"/>
      <c r="I47" s="1629">
        <v>338</v>
      </c>
      <c r="J47" s="1626"/>
    </row>
    <row r="48" spans="1:10" ht="18" customHeight="1">
      <c r="A48" s="1552" t="s">
        <v>1130</v>
      </c>
      <c r="B48" s="1625">
        <v>28</v>
      </c>
      <c r="C48" s="1626"/>
      <c r="D48" s="1629">
        <v>556</v>
      </c>
      <c r="E48" s="1626"/>
      <c r="F48" s="599" t="s">
        <v>1076</v>
      </c>
      <c r="G48" s="1625">
        <v>26</v>
      </c>
      <c r="H48" s="1626"/>
      <c r="I48" s="1629">
        <v>377</v>
      </c>
      <c r="J48" s="1626"/>
    </row>
    <row r="49" spans="1:10" ht="18" customHeight="1">
      <c r="A49" s="1552" t="s">
        <v>1128</v>
      </c>
      <c r="B49" s="1625">
        <v>21</v>
      </c>
      <c r="C49" s="1626"/>
      <c r="D49" s="1629">
        <v>336</v>
      </c>
      <c r="E49" s="1626"/>
      <c r="F49" s="599" t="s">
        <v>1087</v>
      </c>
      <c r="G49" s="1625">
        <v>23</v>
      </c>
      <c r="H49" s="1626"/>
      <c r="I49" s="1629">
        <v>378</v>
      </c>
      <c r="J49" s="1626"/>
    </row>
    <row r="50" spans="1:10" ht="18" customHeight="1">
      <c r="A50" s="1552" t="s">
        <v>1132</v>
      </c>
      <c r="B50" s="1625">
        <v>28</v>
      </c>
      <c r="C50" s="1626"/>
      <c r="D50" s="1629">
        <v>438</v>
      </c>
      <c r="E50" s="1626"/>
      <c r="F50" s="599"/>
      <c r="G50" s="1625"/>
      <c r="H50" s="1626"/>
      <c r="J50" s="1626"/>
    </row>
    <row r="51" spans="1:10" ht="18" customHeight="1">
      <c r="A51" s="1552" t="s">
        <v>1116</v>
      </c>
      <c r="B51" s="1625">
        <v>27</v>
      </c>
      <c r="C51" s="1626"/>
      <c r="D51" s="1629">
        <v>425</v>
      </c>
      <c r="E51" s="1626"/>
      <c r="F51" s="599" t="s">
        <v>2604</v>
      </c>
      <c r="G51" s="1625">
        <v>30</v>
      </c>
      <c r="H51" s="1626"/>
      <c r="I51" s="1629">
        <v>462</v>
      </c>
      <c r="J51" s="1626"/>
    </row>
    <row r="52" spans="1:10" ht="18" customHeight="1">
      <c r="A52" s="1552"/>
      <c r="B52" s="1625"/>
      <c r="C52" s="1626"/>
      <c r="E52" s="1626"/>
      <c r="F52" s="1640" t="s">
        <v>2605</v>
      </c>
      <c r="G52" s="1625">
        <v>19</v>
      </c>
      <c r="H52" s="1626"/>
      <c r="I52" s="1629">
        <v>234</v>
      </c>
      <c r="J52" s="1626"/>
    </row>
    <row r="53" spans="1:10" ht="18" customHeight="1">
      <c r="A53" s="1552" t="s">
        <v>2606</v>
      </c>
      <c r="B53" s="1625">
        <v>21</v>
      </c>
      <c r="C53" s="1626"/>
      <c r="D53" s="1629">
        <v>232</v>
      </c>
      <c r="E53" s="1626"/>
      <c r="F53" s="599" t="s">
        <v>1120</v>
      </c>
      <c r="G53" s="1625">
        <v>30</v>
      </c>
      <c r="H53" s="1626"/>
      <c r="I53" s="1629">
        <v>431</v>
      </c>
      <c r="J53" s="1626"/>
    </row>
    <row r="54" spans="1:10" ht="18" customHeight="1">
      <c r="A54" s="1552" t="s">
        <v>2577</v>
      </c>
      <c r="B54" s="1625">
        <v>29</v>
      </c>
      <c r="C54" s="1626"/>
      <c r="D54" s="1629">
        <v>475</v>
      </c>
      <c r="E54" s="1626"/>
      <c r="F54" s="599" t="s">
        <v>2607</v>
      </c>
      <c r="G54" s="1625">
        <v>30</v>
      </c>
      <c r="H54" s="1626"/>
      <c r="I54" s="1629">
        <v>441</v>
      </c>
      <c r="J54" s="1626"/>
    </row>
    <row r="55" spans="1:10" ht="18" customHeight="1">
      <c r="A55" s="1552" t="s">
        <v>2608</v>
      </c>
      <c r="B55" s="1625">
        <v>15</v>
      </c>
      <c r="C55" s="1626"/>
      <c r="D55" s="1629">
        <v>178</v>
      </c>
      <c r="E55" s="1626"/>
      <c r="F55" s="599" t="s">
        <v>1115</v>
      </c>
      <c r="G55" s="1625">
        <v>27</v>
      </c>
      <c r="H55" s="1626"/>
      <c r="I55" s="1629">
        <v>244</v>
      </c>
      <c r="J55" s="1626"/>
    </row>
    <row r="56" spans="1:10" ht="18" customHeight="1">
      <c r="A56" s="1552" t="s">
        <v>2609</v>
      </c>
      <c r="B56" s="1625">
        <v>24</v>
      </c>
      <c r="C56" s="1626"/>
      <c r="D56" s="1629">
        <v>420</v>
      </c>
      <c r="E56" s="1626"/>
      <c r="F56" s="599"/>
      <c r="G56" s="1625"/>
      <c r="H56" s="1626"/>
      <c r="J56" s="1626"/>
    </row>
    <row r="57" spans="1:10" ht="18" customHeight="1">
      <c r="A57" s="1552" t="s">
        <v>1082</v>
      </c>
      <c r="B57" s="1625">
        <v>24</v>
      </c>
      <c r="C57" s="1626"/>
      <c r="D57" s="1629">
        <v>269</v>
      </c>
      <c r="E57" s="1626"/>
      <c r="F57" s="599" t="s">
        <v>1129</v>
      </c>
      <c r="G57" s="1625">
        <v>21</v>
      </c>
      <c r="H57" s="1626"/>
      <c r="I57" s="1629">
        <v>336</v>
      </c>
      <c r="J57" s="1626"/>
    </row>
    <row r="58" spans="1:10" ht="18" customHeight="1">
      <c r="A58" s="1552"/>
      <c r="B58" s="1625"/>
      <c r="C58" s="1626"/>
      <c r="D58" s="1629"/>
      <c r="E58" s="1626"/>
      <c r="F58" s="599" t="s">
        <v>2610</v>
      </c>
      <c r="G58" s="1625">
        <v>37</v>
      </c>
      <c r="H58" s="1626"/>
      <c r="I58" s="1629">
        <v>615</v>
      </c>
      <c r="J58" s="1626"/>
    </row>
    <row r="59" spans="1:10" ht="18" customHeight="1">
      <c r="A59" s="567" t="s">
        <v>2611</v>
      </c>
      <c r="B59" s="1632">
        <v>28</v>
      </c>
      <c r="C59" s="1641">
        <v>12</v>
      </c>
      <c r="D59" s="604">
        <v>260</v>
      </c>
      <c r="E59" s="1641">
        <v>45</v>
      </c>
      <c r="F59" s="1642" t="s">
        <v>1119</v>
      </c>
      <c r="G59" s="1632">
        <v>27</v>
      </c>
      <c r="H59" s="1634"/>
      <c r="I59" s="1629">
        <v>384</v>
      </c>
      <c r="J59" s="1626"/>
    </row>
    <row r="60" spans="1:10" s="90" customFormat="1" ht="15" customHeight="1">
      <c r="A60" s="1558" t="s">
        <v>2612</v>
      </c>
      <c r="B60" s="1558"/>
      <c r="C60" s="1558"/>
      <c r="D60" s="1558"/>
      <c r="E60" s="1558"/>
      <c r="F60" s="1558"/>
      <c r="G60" s="1558"/>
      <c r="H60" s="1558"/>
      <c r="I60" s="1558"/>
      <c r="J60" s="91"/>
    </row>
    <row r="61" spans="1:10" s="90" customFormat="1" ht="15" customHeight="1">
      <c r="A61" s="90" t="s">
        <v>2613</v>
      </c>
      <c r="H61" s="35"/>
    </row>
  </sheetData>
  <mergeCells count="13">
    <mergeCell ref="A1:D1"/>
    <mergeCell ref="A2:D2"/>
    <mergeCell ref="A3:I3"/>
    <mergeCell ref="A5:I5"/>
    <mergeCell ref="B7:C7"/>
    <mergeCell ref="D7:E7"/>
    <mergeCell ref="G7:H7"/>
    <mergeCell ref="I7:J7"/>
    <mergeCell ref="A42:I42"/>
    <mergeCell ref="B44:C44"/>
    <mergeCell ref="D44:E44"/>
    <mergeCell ref="G44:H44"/>
    <mergeCell ref="I44:J44"/>
  </mergeCells>
  <phoneticPr fontId="20"/>
  <pageMargins left="0.62992125984251968" right="0.62992125984251968" top="0.74803149606299213" bottom="0.74803149606299213" header="0.31496062992125984" footer="0.31496062992125984"/>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zoomScaleNormal="100" zoomScaleSheetLayoutView="100" workbookViewId="0">
      <selection activeCell="G7" sqref="G7"/>
    </sheetView>
  </sheetViews>
  <sheetFormatPr defaultColWidth="9" defaultRowHeight="14.25"/>
  <cols>
    <col min="1" max="1" width="25.625" style="24" customWidth="1"/>
    <col min="2" max="4" width="32.625" style="24" customWidth="1"/>
    <col min="5" max="16384" width="9" style="24"/>
  </cols>
  <sheetData>
    <row r="1" spans="1:4" s="1763" customFormat="1" ht="20.100000000000001" customHeight="1">
      <c r="A1" s="3046" t="str">
        <f>HYPERLINK("#目次!A1","【目次に戻る】")</f>
        <v>【目次に戻る】</v>
      </c>
      <c r="B1" s="3046"/>
      <c r="C1" s="3046"/>
      <c r="D1" s="3046"/>
    </row>
    <row r="2" spans="1:4" s="1763" customFormat="1" ht="20.100000000000001" customHeight="1">
      <c r="A2" s="3046" t="str">
        <f>HYPERLINK("#業務所管課別目次!A1","【業務所管課別目次に戻る】")</f>
        <v>【業務所管課別目次に戻る】</v>
      </c>
      <c r="B2" s="3046"/>
      <c r="C2" s="3046"/>
      <c r="D2" s="3046"/>
    </row>
    <row r="3" spans="1:4" s="401" customFormat="1" ht="26.1" customHeight="1">
      <c r="A3" s="3047" t="s">
        <v>2614</v>
      </c>
      <c r="B3" s="3047"/>
      <c r="C3" s="3047"/>
      <c r="D3" s="3659"/>
    </row>
    <row r="4" spans="1:4" ht="15" customHeight="1"/>
    <row r="5" spans="1:4" s="90" customFormat="1" ht="15" customHeight="1" thickBot="1">
      <c r="A5" s="1554" t="s">
        <v>898</v>
      </c>
      <c r="D5" s="1556"/>
    </row>
    <row r="6" spans="1:4" ht="18" customHeight="1" thickTop="1">
      <c r="A6" s="1644" t="s">
        <v>2615</v>
      </c>
      <c r="B6" s="548" t="s">
        <v>2616</v>
      </c>
      <c r="C6" s="548" t="s">
        <v>2617</v>
      </c>
      <c r="D6" s="212" t="s">
        <v>2618</v>
      </c>
    </row>
    <row r="7" spans="1:4" ht="18" customHeight="1">
      <c r="A7" s="1645" t="s">
        <v>661</v>
      </c>
      <c r="B7" s="1646">
        <v>75</v>
      </c>
      <c r="C7" s="1647">
        <v>23144000</v>
      </c>
      <c r="D7" s="1647">
        <v>39639370</v>
      </c>
    </row>
    <row r="8" spans="1:4" s="399" customFormat="1" ht="18" customHeight="1">
      <c r="A8" s="18">
        <v>29</v>
      </c>
      <c r="B8" s="1648">
        <v>74</v>
      </c>
      <c r="C8" s="1649">
        <v>20834000</v>
      </c>
      <c r="D8" s="1649">
        <v>38308660</v>
      </c>
    </row>
    <row r="9" spans="1:4" ht="18" customHeight="1">
      <c r="A9" s="18">
        <v>30</v>
      </c>
      <c r="B9" s="1648">
        <v>62</v>
      </c>
      <c r="C9" s="1649">
        <v>16835000</v>
      </c>
      <c r="D9" s="1649">
        <v>38029650</v>
      </c>
    </row>
    <row r="10" spans="1:4" ht="18" customHeight="1">
      <c r="A10" s="18" t="s">
        <v>660</v>
      </c>
      <c r="B10" s="1648">
        <v>44</v>
      </c>
      <c r="C10" s="1649">
        <v>11942000</v>
      </c>
      <c r="D10" s="1649">
        <v>40269816</v>
      </c>
    </row>
    <row r="11" spans="1:4" s="1653" customFormat="1" ht="18" customHeight="1">
      <c r="A11" s="282">
        <v>2</v>
      </c>
      <c r="B11" s="1650">
        <v>29</v>
      </c>
      <c r="C11" s="1651">
        <v>8560000</v>
      </c>
      <c r="D11" s="1652">
        <v>36031900</v>
      </c>
    </row>
    <row r="12" spans="1:4" s="90" customFormat="1" ht="15" customHeight="1">
      <c r="A12" s="90" t="s">
        <v>2619</v>
      </c>
      <c r="D12" s="1558"/>
    </row>
  </sheetData>
  <mergeCells count="3">
    <mergeCell ref="A3:D3"/>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zoomScaleNormal="100" zoomScaleSheetLayoutView="100" workbookViewId="0">
      <selection activeCell="G7" sqref="G7"/>
    </sheetView>
  </sheetViews>
  <sheetFormatPr defaultColWidth="9" defaultRowHeight="14.25"/>
  <cols>
    <col min="1" max="1" width="12.625" style="24" customWidth="1"/>
    <col min="2" max="2" width="10.625" style="24" customWidth="1"/>
    <col min="3" max="3" width="6.625" style="24" customWidth="1"/>
    <col min="4" max="6" width="30.625" style="24" customWidth="1"/>
    <col min="7" max="16384" width="9" style="24"/>
  </cols>
  <sheetData>
    <row r="1" spans="1:6" s="1763" customFormat="1" ht="20.100000000000001" customHeight="1">
      <c r="A1" s="3046" t="str">
        <f>HYPERLINK("#目次!A1","【目次に戻る】")</f>
        <v>【目次に戻る】</v>
      </c>
      <c r="B1" s="3046"/>
      <c r="C1" s="3046"/>
      <c r="D1" s="3046"/>
      <c r="E1" s="1762"/>
      <c r="F1" s="1762"/>
    </row>
    <row r="2" spans="1:6" s="1763" customFormat="1" ht="20.100000000000001" customHeight="1">
      <c r="A2" s="3046" t="str">
        <f>HYPERLINK("#業務所管課別目次!A1","【業務所管課別目次に戻る】")</f>
        <v>【業務所管課別目次に戻る】</v>
      </c>
      <c r="B2" s="3046"/>
      <c r="C2" s="3046"/>
      <c r="D2" s="3046"/>
      <c r="E2" s="1762"/>
      <c r="F2" s="1762"/>
    </row>
    <row r="3" spans="1:6" s="401" customFormat="1" ht="26.1" customHeight="1">
      <c r="A3" s="3047" t="s">
        <v>2620</v>
      </c>
      <c r="B3" s="3047"/>
      <c r="C3" s="3047"/>
      <c r="D3" s="3047"/>
      <c r="E3" s="3047"/>
      <c r="F3" s="3047"/>
    </row>
    <row r="4" spans="1:6" ht="15" customHeight="1">
      <c r="A4" s="399"/>
      <c r="B4" s="399"/>
      <c r="C4" s="399"/>
      <c r="D4" s="399"/>
      <c r="E4" s="399"/>
      <c r="F4" s="648"/>
    </row>
    <row r="5" spans="1:6" s="90" customFormat="1" ht="15" customHeight="1" thickBot="1">
      <c r="A5" s="1556"/>
      <c r="B5" s="1556"/>
      <c r="C5" s="51"/>
      <c r="D5" s="51"/>
      <c r="E5" s="51"/>
      <c r="F5" s="42"/>
    </row>
    <row r="6" spans="1:6" ht="18" customHeight="1" thickTop="1">
      <c r="A6" s="3660" t="s">
        <v>2621</v>
      </c>
      <c r="B6" s="3660"/>
      <c r="C6" s="3661"/>
      <c r="D6" s="1654" t="s">
        <v>2622</v>
      </c>
      <c r="E6" s="1655" t="s">
        <v>2623</v>
      </c>
      <c r="F6" s="1654" t="s">
        <v>2624</v>
      </c>
    </row>
    <row r="7" spans="1:6" s="133" customFormat="1" ht="18" customHeight="1">
      <c r="A7" s="42"/>
      <c r="B7" s="42"/>
      <c r="C7" s="1656"/>
      <c r="D7" s="650" t="s">
        <v>4</v>
      </c>
      <c r="E7" s="1657" t="s">
        <v>2625</v>
      </c>
      <c r="F7" s="1657" t="s">
        <v>2626</v>
      </c>
    </row>
    <row r="8" spans="1:6" ht="18" customHeight="1">
      <c r="A8" s="18" t="s">
        <v>1444</v>
      </c>
      <c r="B8" s="18" t="s">
        <v>2627</v>
      </c>
      <c r="C8" s="17" t="s">
        <v>1</v>
      </c>
      <c r="D8" s="1658">
        <v>1786</v>
      </c>
      <c r="E8" s="1659">
        <v>118.4</v>
      </c>
      <c r="F8" s="1660">
        <v>22.5</v>
      </c>
    </row>
    <row r="9" spans="1:6" ht="18" customHeight="1">
      <c r="A9" s="18"/>
      <c r="B9" s="18"/>
      <c r="C9" s="17" t="s">
        <v>2</v>
      </c>
      <c r="D9" s="1661">
        <v>1672</v>
      </c>
      <c r="E9" s="1659">
        <v>117.7</v>
      </c>
      <c r="F9" s="1659">
        <v>22.2</v>
      </c>
    </row>
    <row r="10" spans="1:6" ht="18" customHeight="1">
      <c r="A10" s="18"/>
      <c r="B10" s="18"/>
      <c r="C10" s="17"/>
      <c r="D10" s="1661"/>
      <c r="E10" s="1659"/>
      <c r="F10" s="1659"/>
    </row>
    <row r="11" spans="1:6" ht="18" customHeight="1">
      <c r="A11" s="18"/>
      <c r="B11" s="18" t="s">
        <v>2628</v>
      </c>
      <c r="C11" s="17" t="s">
        <v>1</v>
      </c>
      <c r="D11" s="1661">
        <v>1727</v>
      </c>
      <c r="E11" s="1659">
        <v>124.4</v>
      </c>
      <c r="F11" s="1659">
        <v>25.8</v>
      </c>
    </row>
    <row r="12" spans="1:6" ht="18" customHeight="1">
      <c r="A12" s="18"/>
      <c r="B12" s="18"/>
      <c r="C12" s="17" t="s">
        <v>2</v>
      </c>
      <c r="D12" s="1661">
        <v>1625</v>
      </c>
      <c r="E12" s="1659">
        <v>123.4</v>
      </c>
      <c r="F12" s="1659">
        <v>24.9</v>
      </c>
    </row>
    <row r="13" spans="1:6" ht="18" customHeight="1">
      <c r="A13" s="18"/>
      <c r="B13" s="18"/>
      <c r="C13" s="17"/>
      <c r="D13" s="1661"/>
      <c r="E13" s="1659"/>
      <c r="F13" s="1659"/>
    </row>
    <row r="14" spans="1:6" ht="18" customHeight="1">
      <c r="A14" s="18"/>
      <c r="B14" s="18" t="s">
        <v>2629</v>
      </c>
      <c r="C14" s="17" t="s">
        <v>1</v>
      </c>
      <c r="D14" s="1661">
        <v>1745</v>
      </c>
      <c r="E14" s="1659">
        <v>130</v>
      </c>
      <c r="F14" s="1659">
        <v>29</v>
      </c>
    </row>
    <row r="15" spans="1:6" ht="18" customHeight="1">
      <c r="A15" s="18"/>
      <c r="B15" s="18"/>
      <c r="C15" s="17" t="s">
        <v>2</v>
      </c>
      <c r="D15" s="1661">
        <v>1650</v>
      </c>
      <c r="E15" s="1659">
        <v>129.9</v>
      </c>
      <c r="F15" s="1659">
        <v>28.5</v>
      </c>
    </row>
    <row r="16" spans="1:6" ht="18" customHeight="1">
      <c r="A16" s="18"/>
      <c r="B16" s="18"/>
      <c r="C16" s="17"/>
      <c r="D16" s="1661"/>
      <c r="E16" s="1659"/>
      <c r="F16" s="1659"/>
    </row>
    <row r="17" spans="1:6" ht="18" customHeight="1">
      <c r="A17" s="18"/>
      <c r="B17" s="18" t="s">
        <v>2630</v>
      </c>
      <c r="C17" s="17" t="s">
        <v>1</v>
      </c>
      <c r="D17" s="1661">
        <v>1725</v>
      </c>
      <c r="E17" s="1659">
        <v>135.5</v>
      </c>
      <c r="F17" s="1659">
        <v>33.1</v>
      </c>
    </row>
    <row r="18" spans="1:6" ht="18" customHeight="1">
      <c r="A18" s="18"/>
      <c r="B18" s="18"/>
      <c r="C18" s="17" t="s">
        <v>2</v>
      </c>
      <c r="D18" s="1661">
        <v>1667</v>
      </c>
      <c r="E18" s="1659">
        <v>136.19999999999999</v>
      </c>
      <c r="F18" s="1659">
        <v>32.1</v>
      </c>
    </row>
    <row r="19" spans="1:6" ht="18" customHeight="1">
      <c r="A19" s="18"/>
      <c r="B19" s="18"/>
      <c r="C19" s="17"/>
      <c r="D19" s="1661"/>
      <c r="E19" s="1659"/>
      <c r="F19" s="1659"/>
    </row>
    <row r="20" spans="1:6" ht="18" customHeight="1">
      <c r="A20" s="18"/>
      <c r="B20" s="18" t="s">
        <v>2631</v>
      </c>
      <c r="C20" s="17" t="s">
        <v>1</v>
      </c>
      <c r="D20" s="1661">
        <v>1790</v>
      </c>
      <c r="E20" s="1659">
        <v>141.19999999999999</v>
      </c>
      <c r="F20" s="1659">
        <v>37.5</v>
      </c>
    </row>
    <row r="21" spans="1:6" ht="18" customHeight="1">
      <c r="A21" s="18"/>
      <c r="B21" s="18"/>
      <c r="C21" s="17" t="s">
        <v>2</v>
      </c>
      <c r="D21" s="1661">
        <v>1647</v>
      </c>
      <c r="E21" s="1659">
        <v>142.80000000000001</v>
      </c>
      <c r="F21" s="1659">
        <v>36.799999999999997</v>
      </c>
    </row>
    <row r="22" spans="1:6" ht="18" customHeight="1">
      <c r="A22" s="18"/>
      <c r="B22" s="18"/>
      <c r="C22" s="17"/>
      <c r="D22" s="1661"/>
      <c r="E22" s="1659"/>
      <c r="F22" s="1659"/>
    </row>
    <row r="23" spans="1:6" ht="18" customHeight="1">
      <c r="A23" s="18"/>
      <c r="B23" s="18" t="s">
        <v>2632</v>
      </c>
      <c r="C23" s="17" t="s">
        <v>1</v>
      </c>
      <c r="D23" s="1661">
        <v>1711</v>
      </c>
      <c r="E23" s="1659">
        <v>147.80000000000001</v>
      </c>
      <c r="F23" s="1659">
        <v>41.8</v>
      </c>
    </row>
    <row r="24" spans="1:6" ht="18" customHeight="1">
      <c r="A24" s="18"/>
      <c r="B24" s="18"/>
      <c r="C24" s="17" t="s">
        <v>2</v>
      </c>
      <c r="D24" s="1661">
        <v>1695</v>
      </c>
      <c r="E24" s="1659">
        <v>148.69999999999999</v>
      </c>
      <c r="F24" s="1659">
        <v>40.9</v>
      </c>
    </row>
    <row r="25" spans="1:6" ht="18" customHeight="1">
      <c r="A25" s="18"/>
      <c r="B25" s="18"/>
      <c r="C25" s="17"/>
      <c r="D25" s="1661"/>
      <c r="E25" s="1661"/>
      <c r="F25" s="1661"/>
    </row>
    <row r="26" spans="1:6" ht="18" customHeight="1">
      <c r="A26" s="18" t="s">
        <v>1439</v>
      </c>
      <c r="B26" s="18" t="s">
        <v>2633</v>
      </c>
      <c r="C26" s="17" t="s">
        <v>1</v>
      </c>
      <c r="D26" s="1661">
        <v>1539</v>
      </c>
      <c r="E26" s="1659">
        <v>155.9</v>
      </c>
      <c r="F26" s="1659">
        <v>47.7</v>
      </c>
    </row>
    <row r="27" spans="1:6" ht="18" customHeight="1">
      <c r="A27" s="18"/>
      <c r="B27" s="18"/>
      <c r="C27" s="17" t="s">
        <v>2</v>
      </c>
      <c r="D27" s="1661">
        <v>1375</v>
      </c>
      <c r="E27" s="1659">
        <v>153.19999999999999</v>
      </c>
      <c r="F27" s="1659">
        <v>45.9</v>
      </c>
    </row>
    <row r="28" spans="1:6" ht="18" customHeight="1">
      <c r="A28" s="18"/>
      <c r="B28" s="18"/>
      <c r="C28" s="17"/>
      <c r="D28" s="1661"/>
      <c r="E28" s="1659"/>
      <c r="F28" s="1659"/>
    </row>
    <row r="29" spans="1:6" ht="18" customHeight="1">
      <c r="A29" s="18"/>
      <c r="B29" s="18" t="s">
        <v>2634</v>
      </c>
      <c r="C29" s="17" t="s">
        <v>1</v>
      </c>
      <c r="D29" s="1661">
        <v>1457</v>
      </c>
      <c r="E29" s="1659">
        <v>162.4</v>
      </c>
      <c r="F29" s="1659">
        <v>52.3</v>
      </c>
    </row>
    <row r="30" spans="1:6" ht="18" customHeight="1">
      <c r="A30" s="18"/>
      <c r="B30" s="18"/>
      <c r="C30" s="17" t="s">
        <v>2</v>
      </c>
      <c r="D30" s="1661">
        <v>1321</v>
      </c>
      <c r="E30" s="1659">
        <v>155.4</v>
      </c>
      <c r="F30" s="1659">
        <v>48.7</v>
      </c>
    </row>
    <row r="31" spans="1:6" ht="18" customHeight="1">
      <c r="A31" s="18"/>
      <c r="B31" s="18"/>
      <c r="C31" s="17"/>
      <c r="D31" s="1661"/>
      <c r="E31" s="1659"/>
      <c r="F31" s="1659"/>
    </row>
    <row r="32" spans="1:6" ht="18" customHeight="1">
      <c r="A32" s="18"/>
      <c r="B32" s="18" t="s">
        <v>2635</v>
      </c>
      <c r="C32" s="17" t="s">
        <v>1</v>
      </c>
      <c r="D32" s="1661">
        <v>1371</v>
      </c>
      <c r="E32" s="1659">
        <v>167.3</v>
      </c>
      <c r="F32" s="1659">
        <v>57.5</v>
      </c>
    </row>
    <row r="33" spans="1:6" ht="18" customHeight="1">
      <c r="A33" s="1553"/>
      <c r="B33" s="1553"/>
      <c r="C33" s="1662" t="s">
        <v>2</v>
      </c>
      <c r="D33" s="1663">
        <v>1290</v>
      </c>
      <c r="E33" s="1664">
        <v>156.69999999999999</v>
      </c>
      <c r="F33" s="1664">
        <v>50.5</v>
      </c>
    </row>
    <row r="34" spans="1:6" s="90" customFormat="1" ht="15" customHeight="1">
      <c r="A34" s="35" t="s">
        <v>2636</v>
      </c>
      <c r="B34" s="35"/>
      <c r="C34" s="35"/>
      <c r="D34" s="35"/>
      <c r="E34" s="35"/>
    </row>
    <row r="35" spans="1:6" s="90" customFormat="1" ht="15" customHeight="1">
      <c r="A35" s="90" t="s">
        <v>2637</v>
      </c>
    </row>
  </sheetData>
  <mergeCells count="4">
    <mergeCell ref="A3:F3"/>
    <mergeCell ref="A6:C6"/>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zoomScaleNormal="100" zoomScaleSheetLayoutView="100" workbookViewId="0">
      <selection activeCell="G6" sqref="G6:G7"/>
    </sheetView>
  </sheetViews>
  <sheetFormatPr defaultColWidth="9" defaultRowHeight="14.25"/>
  <cols>
    <col min="1" max="3" width="8.125" style="24" customWidth="1"/>
    <col min="4" max="4" width="7.625" style="24" customWidth="1"/>
    <col min="5" max="7" width="8.125" style="24" customWidth="1"/>
    <col min="8" max="16" width="7.625" style="24" customWidth="1"/>
    <col min="17" max="16384" width="9" style="24"/>
  </cols>
  <sheetData>
    <row r="1" spans="1:16"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row>
    <row r="2" spans="1:16"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row>
    <row r="3" spans="1:16" s="401" customFormat="1" ht="32.1" customHeight="1">
      <c r="A3" s="3047" t="s">
        <v>2638</v>
      </c>
      <c r="B3" s="3047"/>
      <c r="C3" s="3047"/>
      <c r="D3" s="3047"/>
      <c r="E3" s="3047"/>
      <c r="F3" s="3047"/>
      <c r="G3" s="3047"/>
      <c r="H3" s="3047"/>
      <c r="I3" s="3047"/>
      <c r="J3" s="3047"/>
      <c r="K3" s="3047"/>
      <c r="L3" s="3047"/>
      <c r="M3" s="3047"/>
      <c r="N3" s="3047"/>
      <c r="O3" s="3047"/>
      <c r="P3" s="3047"/>
    </row>
    <row r="4" spans="1:16" s="90" customFormat="1" ht="15" customHeight="1">
      <c r="A4" s="111"/>
      <c r="B4" s="111"/>
      <c r="C4" s="111"/>
      <c r="D4" s="111"/>
      <c r="E4" s="111"/>
      <c r="F4" s="111"/>
      <c r="G4" s="111"/>
      <c r="H4" s="111"/>
      <c r="I4" s="111"/>
      <c r="J4" s="111"/>
      <c r="K4" s="111"/>
      <c r="L4" s="111"/>
      <c r="M4" s="111"/>
      <c r="N4" s="111"/>
      <c r="O4" s="111"/>
      <c r="P4" s="111"/>
    </row>
    <row r="5" spans="1:16" s="90" customFormat="1" ht="15" customHeight="1" thickBot="1">
      <c r="N5" s="1556"/>
      <c r="O5" s="1556"/>
      <c r="P5" s="106" t="s">
        <v>2639</v>
      </c>
    </row>
    <row r="6" spans="1:16" s="453" customFormat="1" ht="24.95" customHeight="1" thickTop="1">
      <c r="A6" s="3666" t="s">
        <v>1689</v>
      </c>
      <c r="B6" s="3667"/>
      <c r="C6" s="3670" t="s">
        <v>2640</v>
      </c>
      <c r="D6" s="1665"/>
      <c r="E6" s="3672" t="s">
        <v>2641</v>
      </c>
      <c r="F6" s="3672" t="s">
        <v>2642</v>
      </c>
      <c r="G6" s="3672" t="s">
        <v>2643</v>
      </c>
      <c r="H6" s="3674" t="s">
        <v>2644</v>
      </c>
      <c r="I6" s="3674"/>
      <c r="J6" s="3674"/>
      <c r="K6" s="3674"/>
      <c r="L6" s="3672" t="s">
        <v>2645</v>
      </c>
      <c r="M6" s="3672" t="s">
        <v>2646</v>
      </c>
      <c r="N6" s="3672" t="s">
        <v>2647</v>
      </c>
      <c r="O6" s="3662" t="s">
        <v>2648</v>
      </c>
      <c r="P6" s="3664" t="s">
        <v>2649</v>
      </c>
    </row>
    <row r="7" spans="1:16" s="453" customFormat="1" ht="60" customHeight="1">
      <c r="A7" s="3668"/>
      <c r="B7" s="3669"/>
      <c r="C7" s="3671"/>
      <c r="D7" s="1666" t="s">
        <v>2650</v>
      </c>
      <c r="E7" s="3673"/>
      <c r="F7" s="3673"/>
      <c r="G7" s="3673"/>
      <c r="H7" s="1667" t="s">
        <v>2651</v>
      </c>
      <c r="I7" s="1668" t="s">
        <v>2652</v>
      </c>
      <c r="J7" s="1668" t="s">
        <v>2653</v>
      </c>
      <c r="K7" s="1669" t="s">
        <v>2654</v>
      </c>
      <c r="L7" s="3675"/>
      <c r="M7" s="3673"/>
      <c r="N7" s="3675"/>
      <c r="O7" s="3663"/>
      <c r="P7" s="3665"/>
    </row>
    <row r="8" spans="1:16" s="455" customFormat="1" ht="18" customHeight="1">
      <c r="A8" s="1670"/>
      <c r="B8" s="1671" t="s">
        <v>1088</v>
      </c>
      <c r="C8" s="1133" t="s">
        <v>1088</v>
      </c>
      <c r="D8" s="1672" t="s">
        <v>1088</v>
      </c>
      <c r="E8" s="1672" t="s">
        <v>1088</v>
      </c>
      <c r="F8" s="1672" t="s">
        <v>1088</v>
      </c>
      <c r="G8" s="1672" t="s">
        <v>1088</v>
      </c>
      <c r="H8" s="1672" t="s">
        <v>1088</v>
      </c>
      <c r="I8" s="1672" t="s">
        <v>1088</v>
      </c>
      <c r="J8" s="1672" t="s">
        <v>1088</v>
      </c>
      <c r="K8" s="1672" t="s">
        <v>1088</v>
      </c>
      <c r="L8" s="1672" t="s">
        <v>1088</v>
      </c>
      <c r="M8" s="1672" t="s">
        <v>1088</v>
      </c>
      <c r="N8" s="1672" t="s">
        <v>2655</v>
      </c>
      <c r="O8" s="1672"/>
      <c r="P8" s="1672" t="s">
        <v>2655</v>
      </c>
    </row>
    <row r="9" spans="1:16" ht="18" customHeight="1">
      <c r="A9" s="1553"/>
      <c r="B9" s="1673">
        <v>3018</v>
      </c>
      <c r="C9" s="448">
        <v>2970</v>
      </c>
      <c r="D9" s="1674">
        <v>205</v>
      </c>
      <c r="E9" s="1674">
        <v>8</v>
      </c>
      <c r="F9" s="1674">
        <v>5</v>
      </c>
      <c r="G9" s="1674">
        <v>1</v>
      </c>
      <c r="H9" s="1674">
        <v>8</v>
      </c>
      <c r="I9" s="448">
        <v>2</v>
      </c>
      <c r="J9" s="448" t="s">
        <v>443</v>
      </c>
      <c r="K9" s="448">
        <v>1</v>
      </c>
      <c r="L9" s="1674">
        <v>23</v>
      </c>
      <c r="M9" s="448" t="s">
        <v>443</v>
      </c>
      <c r="N9" s="1675">
        <v>98.4</v>
      </c>
      <c r="O9" s="1676">
        <v>10</v>
      </c>
      <c r="P9" s="1675">
        <v>0.3</v>
      </c>
    </row>
    <row r="10" spans="1:16" ht="18" customHeight="1">
      <c r="A10" s="1677" t="s">
        <v>1</v>
      </c>
      <c r="B10" s="1678">
        <v>1601</v>
      </c>
      <c r="C10" s="452">
        <v>1574</v>
      </c>
      <c r="D10" s="1674">
        <v>111</v>
      </c>
      <c r="E10" s="1674">
        <v>1</v>
      </c>
      <c r="F10" s="1674">
        <v>2</v>
      </c>
      <c r="G10" s="1674">
        <v>1</v>
      </c>
      <c r="H10" s="1674">
        <v>6</v>
      </c>
      <c r="I10" s="448">
        <v>2</v>
      </c>
      <c r="J10" s="448" t="s">
        <v>443</v>
      </c>
      <c r="K10" s="448" t="s">
        <v>443</v>
      </c>
      <c r="L10" s="1674">
        <v>15</v>
      </c>
      <c r="M10" s="448" t="s">
        <v>443</v>
      </c>
      <c r="N10" s="1675">
        <v>98.3</v>
      </c>
      <c r="O10" s="1676">
        <v>8</v>
      </c>
      <c r="P10" s="1675">
        <v>0.5</v>
      </c>
    </row>
    <row r="11" spans="1:16" ht="18" customHeight="1">
      <c r="A11" s="1679" t="s">
        <v>2</v>
      </c>
      <c r="B11" s="1680">
        <v>1417</v>
      </c>
      <c r="C11" s="452">
        <v>1396</v>
      </c>
      <c r="D11" s="1674">
        <v>94</v>
      </c>
      <c r="E11" s="1674">
        <v>7</v>
      </c>
      <c r="F11" s="1674">
        <v>3</v>
      </c>
      <c r="G11" s="1674" t="s">
        <v>443</v>
      </c>
      <c r="H11" s="1674">
        <v>2</v>
      </c>
      <c r="I11" s="448" t="s">
        <v>443</v>
      </c>
      <c r="J11" s="448" t="s">
        <v>443</v>
      </c>
      <c r="K11" s="448">
        <v>1</v>
      </c>
      <c r="L11" s="1674">
        <v>8</v>
      </c>
      <c r="M11" s="1674" t="s">
        <v>443</v>
      </c>
      <c r="N11" s="1675">
        <v>98.5</v>
      </c>
      <c r="O11" s="1676">
        <v>2</v>
      </c>
      <c r="P11" s="1675">
        <v>0.1</v>
      </c>
    </row>
    <row r="12" spans="1:16" ht="18" customHeight="1">
      <c r="A12" s="1681" t="s">
        <v>2548</v>
      </c>
      <c r="B12" s="1682">
        <v>2821</v>
      </c>
      <c r="C12" s="452">
        <v>2783</v>
      </c>
      <c r="D12" s="1674">
        <v>164</v>
      </c>
      <c r="E12" s="1674">
        <v>5</v>
      </c>
      <c r="F12" s="1674">
        <v>5</v>
      </c>
      <c r="G12" s="1674">
        <v>1</v>
      </c>
      <c r="H12" s="1674">
        <v>8</v>
      </c>
      <c r="I12" s="448">
        <v>2</v>
      </c>
      <c r="J12" s="448" t="s">
        <v>443</v>
      </c>
      <c r="K12" s="448">
        <v>1</v>
      </c>
      <c r="L12" s="1674">
        <v>16</v>
      </c>
      <c r="M12" s="448" t="s">
        <v>443</v>
      </c>
      <c r="N12" s="1675">
        <v>98.7</v>
      </c>
      <c r="O12" s="1676">
        <v>10</v>
      </c>
      <c r="P12" s="1675">
        <v>0.4</v>
      </c>
    </row>
    <row r="13" spans="1:16" ht="18" customHeight="1">
      <c r="A13" s="1679" t="s">
        <v>2549</v>
      </c>
      <c r="B13" s="1680">
        <v>197</v>
      </c>
      <c r="C13" s="1683">
        <v>187</v>
      </c>
      <c r="D13" s="1125">
        <v>41</v>
      </c>
      <c r="E13" s="1125">
        <v>3</v>
      </c>
      <c r="F13" s="1674" t="s">
        <v>443</v>
      </c>
      <c r="G13" s="1674" t="s">
        <v>443</v>
      </c>
      <c r="H13" s="1125" t="s">
        <v>443</v>
      </c>
      <c r="I13" s="1125" t="s">
        <v>443</v>
      </c>
      <c r="J13" s="1125" t="s">
        <v>443</v>
      </c>
      <c r="K13" s="1125" t="s">
        <v>443</v>
      </c>
      <c r="L13" s="1125">
        <v>7</v>
      </c>
      <c r="M13" s="1125" t="s">
        <v>443</v>
      </c>
      <c r="N13" s="1684">
        <v>94.9</v>
      </c>
      <c r="O13" s="1685" t="s">
        <v>443</v>
      </c>
      <c r="P13" s="1684" t="s">
        <v>443</v>
      </c>
    </row>
    <row r="14" spans="1:16" s="32" customFormat="1" ht="15" customHeight="1">
      <c r="A14" s="1686" t="s">
        <v>2656</v>
      </c>
      <c r="B14" s="1686"/>
      <c r="C14" s="1686"/>
      <c r="D14" s="1686"/>
      <c r="E14" s="1686"/>
      <c r="F14" s="667"/>
      <c r="G14" s="667"/>
      <c r="H14" s="667"/>
      <c r="I14" s="667"/>
      <c r="J14" s="667"/>
      <c r="K14" s="667"/>
      <c r="L14" s="667"/>
      <c r="M14" s="1686"/>
      <c r="N14" s="667"/>
      <c r="O14" s="667"/>
      <c r="P14" s="667"/>
    </row>
    <row r="15" spans="1:16" s="1230" customFormat="1" ht="15" customHeight="1">
      <c r="A15" s="50" t="s">
        <v>2550</v>
      </c>
      <c r="B15" s="50"/>
      <c r="C15" s="50"/>
      <c r="D15" s="50"/>
      <c r="E15" s="50"/>
      <c r="F15" s="50"/>
      <c r="G15" s="50"/>
      <c r="H15" s="666"/>
      <c r="I15" s="666"/>
      <c r="J15" s="666"/>
      <c r="K15" s="666"/>
      <c r="O15" s="666"/>
    </row>
  </sheetData>
  <mergeCells count="14">
    <mergeCell ref="A1:D1"/>
    <mergeCell ref="A2:D2"/>
    <mergeCell ref="O6:O7"/>
    <mergeCell ref="P6:P7"/>
    <mergeCell ref="A3:P3"/>
    <mergeCell ref="A6:B7"/>
    <mergeCell ref="C6:C7"/>
    <mergeCell ref="E6:E7"/>
    <mergeCell ref="F6:F7"/>
    <mergeCell ref="G6:G7"/>
    <mergeCell ref="H6:K6"/>
    <mergeCell ref="L6:L7"/>
    <mergeCell ref="M6:M7"/>
    <mergeCell ref="N6:N7"/>
  </mergeCells>
  <phoneticPr fontId="20"/>
  <pageMargins left="0.62992125984251968" right="0.62992125984251968" top="0.74803149606299213" bottom="0.74803149606299213" header="0.31496062992125984" footer="0.31496062992125984"/>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zoomScaleNormal="100" zoomScaleSheetLayoutView="100" workbookViewId="0">
      <selection activeCell="G6" sqref="G6:G7"/>
    </sheetView>
  </sheetViews>
  <sheetFormatPr defaultColWidth="9" defaultRowHeight="14.25"/>
  <cols>
    <col min="1" max="3" width="8.125" style="24" customWidth="1"/>
    <col min="4" max="4" width="7.625" style="24" customWidth="1"/>
    <col min="5" max="7" width="8.125" style="24" customWidth="1"/>
    <col min="8" max="16" width="7.625" style="24" customWidth="1"/>
    <col min="17" max="16384" width="9" style="24"/>
  </cols>
  <sheetData>
    <row r="1" spans="1:16"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row>
    <row r="2" spans="1:16"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row>
    <row r="3" spans="1:16" s="401" customFormat="1" ht="32.1" customHeight="1">
      <c r="A3" s="3047" t="s">
        <v>2657</v>
      </c>
      <c r="B3" s="3047"/>
      <c r="C3" s="3047"/>
      <c r="D3" s="3047"/>
      <c r="E3" s="3047"/>
      <c r="F3" s="3047"/>
      <c r="G3" s="3047"/>
      <c r="H3" s="3047"/>
      <c r="I3" s="3047"/>
      <c r="J3" s="3047"/>
      <c r="K3" s="3047"/>
      <c r="L3" s="3047"/>
      <c r="M3" s="3047"/>
      <c r="N3" s="3047"/>
      <c r="O3" s="3047"/>
      <c r="P3" s="3047"/>
    </row>
    <row r="4" spans="1:16" s="90" customFormat="1" ht="15" customHeight="1">
      <c r="A4" s="111"/>
      <c r="B4" s="111"/>
      <c r="C4" s="111"/>
      <c r="D4" s="111"/>
      <c r="E4" s="111"/>
      <c r="F4" s="111"/>
      <c r="G4" s="111"/>
      <c r="H4" s="111"/>
      <c r="I4" s="111"/>
      <c r="J4" s="111"/>
      <c r="K4" s="111"/>
      <c r="L4" s="111"/>
      <c r="M4" s="111"/>
      <c r="N4" s="111"/>
      <c r="O4" s="111"/>
      <c r="P4" s="111"/>
    </row>
    <row r="5" spans="1:16" s="90" customFormat="1" ht="15" customHeight="1" thickBot="1">
      <c r="N5" s="51"/>
      <c r="O5" s="51"/>
      <c r="P5" s="42" t="s">
        <v>2658</v>
      </c>
    </row>
    <row r="6" spans="1:16" ht="24.95" customHeight="1" thickTop="1">
      <c r="A6" s="3076" t="s">
        <v>1689</v>
      </c>
      <c r="B6" s="3073"/>
      <c r="C6" s="3678" t="s">
        <v>2659</v>
      </c>
      <c r="D6" s="1687"/>
      <c r="E6" s="3680" t="s">
        <v>2660</v>
      </c>
      <c r="F6" s="3680" t="s">
        <v>2661</v>
      </c>
      <c r="G6" s="3680" t="s">
        <v>2643</v>
      </c>
      <c r="H6" s="3674" t="s">
        <v>2644</v>
      </c>
      <c r="I6" s="3674"/>
      <c r="J6" s="3674"/>
      <c r="K6" s="3674"/>
      <c r="L6" s="3680" t="s">
        <v>2645</v>
      </c>
      <c r="M6" s="3680" t="s">
        <v>2646</v>
      </c>
      <c r="N6" s="3680" t="s">
        <v>2662</v>
      </c>
      <c r="O6" s="3662" t="s">
        <v>2648</v>
      </c>
      <c r="P6" s="3676" t="s">
        <v>2649</v>
      </c>
    </row>
    <row r="7" spans="1:16" ht="60" customHeight="1">
      <c r="A7" s="3134"/>
      <c r="B7" s="3075"/>
      <c r="C7" s="3679"/>
      <c r="D7" s="1688" t="s">
        <v>2663</v>
      </c>
      <c r="E7" s="3681"/>
      <c r="F7" s="3682"/>
      <c r="G7" s="3682"/>
      <c r="H7" s="1667" t="s">
        <v>2651</v>
      </c>
      <c r="I7" s="1668" t="s">
        <v>2652</v>
      </c>
      <c r="J7" s="1668" t="s">
        <v>2653</v>
      </c>
      <c r="K7" s="1669" t="s">
        <v>2654</v>
      </c>
      <c r="L7" s="3681"/>
      <c r="M7" s="3682"/>
      <c r="N7" s="3682"/>
      <c r="O7" s="3663"/>
      <c r="P7" s="3677"/>
    </row>
    <row r="8" spans="1:16" s="455" customFormat="1" ht="18" customHeight="1">
      <c r="A8" s="1670"/>
      <c r="B8" s="1671" t="s">
        <v>1088</v>
      </c>
      <c r="C8" s="1133" t="s">
        <v>1088</v>
      </c>
      <c r="D8" s="1672" t="s">
        <v>1088</v>
      </c>
      <c r="E8" s="1672" t="s">
        <v>1088</v>
      </c>
      <c r="F8" s="1672" t="s">
        <v>1088</v>
      </c>
      <c r="G8" s="1672" t="s">
        <v>1088</v>
      </c>
      <c r="H8" s="1672" t="s">
        <v>1088</v>
      </c>
      <c r="I8" s="1672" t="s">
        <v>1088</v>
      </c>
      <c r="J8" s="1672" t="s">
        <v>1088</v>
      </c>
      <c r="K8" s="1672" t="s">
        <v>1088</v>
      </c>
      <c r="L8" s="1672" t="s">
        <v>1088</v>
      </c>
      <c r="M8" s="1672" t="s">
        <v>1088</v>
      </c>
      <c r="N8" s="1672" t="s">
        <v>2655</v>
      </c>
      <c r="O8" s="1672"/>
      <c r="P8" s="1672" t="s">
        <v>2655</v>
      </c>
    </row>
    <row r="9" spans="1:16" ht="18" customHeight="1">
      <c r="A9" s="1553"/>
      <c r="B9" s="1673">
        <v>1639</v>
      </c>
      <c r="C9" s="448">
        <v>715</v>
      </c>
      <c r="D9" s="1674">
        <v>712</v>
      </c>
      <c r="E9" s="1674">
        <v>428</v>
      </c>
      <c r="F9" s="1674">
        <v>85</v>
      </c>
      <c r="G9" s="1674">
        <v>9</v>
      </c>
      <c r="H9" s="1674">
        <v>5</v>
      </c>
      <c r="I9" s="448">
        <v>287</v>
      </c>
      <c r="J9" s="448">
        <v>31</v>
      </c>
      <c r="K9" s="448">
        <v>5</v>
      </c>
      <c r="L9" s="1674">
        <v>74</v>
      </c>
      <c r="M9" s="1689" t="s">
        <v>443</v>
      </c>
      <c r="N9" s="1675">
        <v>43.6</v>
      </c>
      <c r="O9" s="1676">
        <v>293</v>
      </c>
      <c r="P9" s="1675">
        <v>17.899999999999999</v>
      </c>
    </row>
    <row r="10" spans="1:16" ht="18" customHeight="1">
      <c r="A10" s="1677" t="s">
        <v>1</v>
      </c>
      <c r="B10" s="1678">
        <v>794</v>
      </c>
      <c r="C10" s="452">
        <v>370</v>
      </c>
      <c r="D10" s="1674">
        <v>369</v>
      </c>
      <c r="E10" s="1674">
        <v>171</v>
      </c>
      <c r="F10" s="1674">
        <v>40</v>
      </c>
      <c r="G10" s="1674">
        <v>7</v>
      </c>
      <c r="H10" s="1674">
        <v>4</v>
      </c>
      <c r="I10" s="448">
        <v>138</v>
      </c>
      <c r="J10" s="448">
        <v>14</v>
      </c>
      <c r="K10" s="448">
        <v>4</v>
      </c>
      <c r="L10" s="1674">
        <v>46</v>
      </c>
      <c r="M10" s="1689" t="s">
        <v>443</v>
      </c>
      <c r="N10" s="1675">
        <v>46.6</v>
      </c>
      <c r="O10" s="1676">
        <v>143</v>
      </c>
      <c r="P10" s="1675">
        <v>18</v>
      </c>
    </row>
    <row r="11" spans="1:16" ht="18" customHeight="1">
      <c r="A11" s="1679" t="s">
        <v>2</v>
      </c>
      <c r="B11" s="1680">
        <v>845</v>
      </c>
      <c r="C11" s="452">
        <v>345</v>
      </c>
      <c r="D11" s="1674">
        <v>343</v>
      </c>
      <c r="E11" s="1674">
        <v>257</v>
      </c>
      <c r="F11" s="1674">
        <v>45</v>
      </c>
      <c r="G11" s="1674">
        <v>2</v>
      </c>
      <c r="H11" s="1674">
        <v>1</v>
      </c>
      <c r="I11" s="448">
        <v>149</v>
      </c>
      <c r="J11" s="448">
        <v>17</v>
      </c>
      <c r="K11" s="448">
        <v>1</v>
      </c>
      <c r="L11" s="1674">
        <v>28</v>
      </c>
      <c r="M11" s="1689" t="s">
        <v>443</v>
      </c>
      <c r="N11" s="1675">
        <v>40.799999999999997</v>
      </c>
      <c r="O11" s="1676">
        <v>150</v>
      </c>
      <c r="P11" s="1675">
        <v>17.8</v>
      </c>
    </row>
    <row r="12" spans="1:16" ht="18" customHeight="1">
      <c r="A12" s="1681" t="s">
        <v>2548</v>
      </c>
      <c r="B12" s="1682">
        <v>1158</v>
      </c>
      <c r="C12" s="452">
        <v>362</v>
      </c>
      <c r="D12" s="1674">
        <v>359</v>
      </c>
      <c r="E12" s="1674">
        <v>344</v>
      </c>
      <c r="F12" s="1674">
        <v>85</v>
      </c>
      <c r="G12" s="1674">
        <v>9</v>
      </c>
      <c r="H12" s="1674">
        <v>5</v>
      </c>
      <c r="I12" s="448">
        <v>273</v>
      </c>
      <c r="J12" s="448">
        <v>31</v>
      </c>
      <c r="K12" s="448">
        <v>5</v>
      </c>
      <c r="L12" s="1674">
        <v>44</v>
      </c>
      <c r="M12" s="1689" t="s">
        <v>443</v>
      </c>
      <c r="N12" s="1675">
        <v>31.3</v>
      </c>
      <c r="O12" s="1676">
        <v>279</v>
      </c>
      <c r="P12" s="1675">
        <v>24.1</v>
      </c>
    </row>
    <row r="13" spans="1:16" ht="18" customHeight="1">
      <c r="A13" s="1679" t="s">
        <v>2549</v>
      </c>
      <c r="B13" s="1680">
        <v>481</v>
      </c>
      <c r="C13" s="1683">
        <v>353</v>
      </c>
      <c r="D13" s="1125">
        <v>353</v>
      </c>
      <c r="E13" s="1674">
        <v>84</v>
      </c>
      <c r="F13" s="1690" t="s">
        <v>443</v>
      </c>
      <c r="G13" s="1690" t="s">
        <v>443</v>
      </c>
      <c r="H13" s="1125" t="s">
        <v>443</v>
      </c>
      <c r="I13" s="1125">
        <v>14</v>
      </c>
      <c r="J13" s="1125" t="s">
        <v>443</v>
      </c>
      <c r="K13" s="1125" t="s">
        <v>443</v>
      </c>
      <c r="L13" s="1125">
        <v>30</v>
      </c>
      <c r="M13" s="1690" t="s">
        <v>443</v>
      </c>
      <c r="N13" s="1684">
        <v>73.400000000000006</v>
      </c>
      <c r="O13" s="1685">
        <v>14</v>
      </c>
      <c r="P13" s="1684">
        <v>2.9</v>
      </c>
    </row>
    <row r="14" spans="1:16" s="32" customFormat="1" ht="15" customHeight="1">
      <c r="A14" s="1686" t="s">
        <v>2656</v>
      </c>
      <c r="B14" s="1686"/>
      <c r="C14" s="1686"/>
      <c r="D14" s="1686"/>
      <c r="E14" s="1686"/>
      <c r="F14" s="1686"/>
      <c r="G14" s="667"/>
      <c r="H14" s="667"/>
      <c r="I14" s="667"/>
      <c r="J14" s="667"/>
      <c r="K14" s="667"/>
      <c r="L14" s="667"/>
      <c r="M14" s="667"/>
      <c r="N14" s="667"/>
      <c r="O14" s="667"/>
      <c r="P14" s="667"/>
    </row>
    <row r="15" spans="1:16" s="32" customFormat="1" ht="15" customHeight="1">
      <c r="A15" s="50" t="s">
        <v>2550</v>
      </c>
      <c r="B15" s="50"/>
      <c r="C15" s="50"/>
      <c r="D15" s="50"/>
      <c r="E15" s="50"/>
      <c r="F15" s="50"/>
    </row>
  </sheetData>
  <mergeCells count="14">
    <mergeCell ref="A1:D1"/>
    <mergeCell ref="A2:D2"/>
    <mergeCell ref="O6:O7"/>
    <mergeCell ref="P6:P7"/>
    <mergeCell ref="A3:P3"/>
    <mergeCell ref="A6:B7"/>
    <mergeCell ref="C6:C7"/>
    <mergeCell ref="E6:E7"/>
    <mergeCell ref="F6:F7"/>
    <mergeCell ref="G6:G7"/>
    <mergeCell ref="H6:K6"/>
    <mergeCell ref="L6:L7"/>
    <mergeCell ref="M6:M7"/>
    <mergeCell ref="N6:N7"/>
  </mergeCells>
  <phoneticPr fontId="20"/>
  <pageMargins left="0.62992125984251968" right="0.62992125984251968" top="0.74803149606299213" bottom="0.74803149606299213" header="0.31496062992125984" footer="0.31496062992125984"/>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zoomScaleNormal="100" zoomScaleSheetLayoutView="100" workbookViewId="0">
      <selection activeCell="E7" sqref="E7:G7"/>
    </sheetView>
  </sheetViews>
  <sheetFormatPr defaultColWidth="9" defaultRowHeight="14.25"/>
  <cols>
    <col min="1" max="1" width="10.625" style="24" customWidth="1"/>
    <col min="2" max="2" width="9.625" style="24" customWidth="1"/>
    <col min="3" max="4" width="6.625" style="24" customWidth="1"/>
    <col min="5" max="5" width="9.625" style="24" customWidth="1"/>
    <col min="6" max="7" width="6.625" style="24" customWidth="1"/>
    <col min="8" max="8" width="9.625" style="24" customWidth="1"/>
    <col min="9" max="10" width="6.625" style="24" customWidth="1"/>
    <col min="11" max="11" width="9.625" style="24" customWidth="1"/>
    <col min="12" max="13" width="6.625" style="24" customWidth="1"/>
    <col min="14" max="14" width="9.625" style="24" customWidth="1"/>
    <col min="15" max="16" width="6.625" style="24" customWidth="1"/>
    <col min="17" max="16384" width="9" style="24"/>
  </cols>
  <sheetData>
    <row r="1" spans="1:16"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c r="P1" s="1762"/>
    </row>
    <row r="2" spans="1:16"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c r="P2" s="1762"/>
    </row>
    <row r="3" spans="1:16" s="401" customFormat="1" ht="26.1" customHeight="1">
      <c r="A3" s="3047" t="s">
        <v>2664</v>
      </c>
      <c r="B3" s="3047"/>
      <c r="C3" s="3047"/>
      <c r="D3" s="3047"/>
      <c r="E3" s="3047"/>
      <c r="F3" s="3047"/>
      <c r="G3" s="3047"/>
      <c r="H3" s="3047"/>
      <c r="I3" s="3047"/>
      <c r="J3" s="3047"/>
      <c r="K3" s="3047"/>
      <c r="L3" s="3047"/>
      <c r="M3" s="3047"/>
      <c r="N3" s="3047"/>
      <c r="O3" s="3047"/>
      <c r="P3" s="3047"/>
    </row>
    <row r="4" spans="1:16" ht="15" customHeight="1"/>
    <row r="5" spans="1:16" ht="20.100000000000001" customHeight="1">
      <c r="A5" s="3519" t="s">
        <v>2665</v>
      </c>
      <c r="B5" s="3519"/>
      <c r="C5" s="3519"/>
      <c r="D5" s="3519"/>
      <c r="E5" s="3519"/>
      <c r="F5" s="3519"/>
      <c r="G5" s="3519"/>
      <c r="H5" s="3519"/>
      <c r="I5" s="3519"/>
      <c r="J5" s="3519"/>
      <c r="K5" s="3519"/>
      <c r="L5" s="3519"/>
      <c r="M5" s="3519"/>
      <c r="N5" s="3519"/>
      <c r="O5" s="3519"/>
      <c r="P5" s="3519"/>
    </row>
    <row r="6" spans="1:16" ht="15" customHeight="1" thickBot="1">
      <c r="A6" s="1691"/>
      <c r="B6" s="1692"/>
      <c r="C6" s="1692"/>
      <c r="D6" s="1692"/>
      <c r="E6" s="1692"/>
      <c r="F6" s="1692"/>
      <c r="G6" s="1692"/>
      <c r="H6" s="1692"/>
      <c r="I6" s="1692"/>
      <c r="J6" s="1692"/>
      <c r="K6" s="1692"/>
      <c r="L6" s="1692"/>
      <c r="M6" s="1692"/>
      <c r="N6" s="1692"/>
      <c r="O6" s="1692"/>
      <c r="P6" s="1692"/>
    </row>
    <row r="7" spans="1:16" ht="18" customHeight="1" thickTop="1">
      <c r="A7" s="3683" t="s">
        <v>697</v>
      </c>
      <c r="B7" s="3045" t="s">
        <v>25</v>
      </c>
      <c r="C7" s="3045"/>
      <c r="D7" s="3045"/>
      <c r="E7" s="3690" t="s">
        <v>2666</v>
      </c>
      <c r="F7" s="3045"/>
      <c r="G7" s="3134"/>
      <c r="H7" s="3045" t="s">
        <v>2667</v>
      </c>
      <c r="I7" s="3045"/>
      <c r="J7" s="3134"/>
      <c r="K7" s="3044" t="s">
        <v>2668</v>
      </c>
      <c r="L7" s="3045"/>
      <c r="M7" s="3134"/>
      <c r="N7" s="3044" t="s">
        <v>2669</v>
      </c>
      <c r="O7" s="3045"/>
      <c r="P7" s="3045"/>
    </row>
    <row r="8" spans="1:16" ht="30" customHeight="1">
      <c r="A8" s="3684"/>
      <c r="B8" s="1693" t="s">
        <v>2670</v>
      </c>
      <c r="C8" s="1694" t="s">
        <v>2671</v>
      </c>
      <c r="D8" s="1695" t="s">
        <v>2672</v>
      </c>
      <c r="E8" s="1693" t="s">
        <v>2670</v>
      </c>
      <c r="F8" s="1694" t="s">
        <v>2671</v>
      </c>
      <c r="G8" s="1696" t="s">
        <v>2672</v>
      </c>
      <c r="H8" s="1696" t="s">
        <v>2670</v>
      </c>
      <c r="I8" s="1694" t="s">
        <v>2671</v>
      </c>
      <c r="J8" s="1694" t="s">
        <v>2672</v>
      </c>
      <c r="K8" s="1696" t="s">
        <v>2670</v>
      </c>
      <c r="L8" s="1694" t="s">
        <v>2671</v>
      </c>
      <c r="M8" s="1694" t="s">
        <v>2672</v>
      </c>
      <c r="N8" s="1696" t="s">
        <v>2670</v>
      </c>
      <c r="O8" s="1694" t="s">
        <v>2671</v>
      </c>
      <c r="P8" s="1694" t="s">
        <v>2672</v>
      </c>
    </row>
    <row r="9" spans="1:16" s="90" customFormat="1" ht="18" customHeight="1">
      <c r="A9" s="1697"/>
      <c r="B9" s="42" t="s">
        <v>2673</v>
      </c>
      <c r="C9" s="42" t="s">
        <v>2674</v>
      </c>
      <c r="D9" s="42" t="s">
        <v>2673</v>
      </c>
      <c r="E9" s="42" t="s">
        <v>2673</v>
      </c>
      <c r="F9" s="42" t="s">
        <v>2674</v>
      </c>
      <c r="G9" s="42" t="s">
        <v>2673</v>
      </c>
      <c r="H9" s="42" t="s">
        <v>2673</v>
      </c>
      <c r="I9" s="42" t="s">
        <v>2674</v>
      </c>
      <c r="J9" s="42" t="s">
        <v>2673</v>
      </c>
      <c r="K9" s="42" t="s">
        <v>2673</v>
      </c>
      <c r="L9" s="42" t="s">
        <v>2674</v>
      </c>
      <c r="M9" s="42" t="s">
        <v>2673</v>
      </c>
      <c r="N9" s="226" t="s">
        <v>2673</v>
      </c>
      <c r="O9" s="42" t="s">
        <v>2674</v>
      </c>
      <c r="P9" s="42" t="s">
        <v>2673</v>
      </c>
    </row>
    <row r="10" spans="1:16" ht="18" customHeight="1">
      <c r="A10" s="247" t="s">
        <v>991</v>
      </c>
      <c r="B10" s="1698">
        <v>3126085</v>
      </c>
      <c r="C10" s="1698">
        <v>3812</v>
      </c>
      <c r="D10" s="1698">
        <v>820.06427072402937</v>
      </c>
      <c r="E10" s="1698">
        <v>993158</v>
      </c>
      <c r="F10" s="1698">
        <v>349</v>
      </c>
      <c r="G10" s="1698">
        <v>2845.724928366762</v>
      </c>
      <c r="H10" s="1698">
        <v>449908</v>
      </c>
      <c r="I10" s="1698">
        <v>349</v>
      </c>
      <c r="J10" s="1698">
        <v>1289.134670487106</v>
      </c>
      <c r="K10" s="1698">
        <v>262663</v>
      </c>
      <c r="L10" s="1698">
        <v>292</v>
      </c>
      <c r="M10" s="1698">
        <v>899.53082191780823</v>
      </c>
      <c r="N10" s="1698">
        <v>195522</v>
      </c>
      <c r="O10" s="1698">
        <v>283</v>
      </c>
      <c r="P10" s="1698">
        <v>690.89045936395758</v>
      </c>
    </row>
    <row r="11" spans="1:16" s="1643" customFormat="1" ht="18" customHeight="1">
      <c r="A11" s="247" t="s">
        <v>660</v>
      </c>
      <c r="B11" s="1698">
        <v>2954374</v>
      </c>
      <c r="C11" s="1698">
        <v>3726</v>
      </c>
      <c r="D11" s="1698">
        <v>792.90767579173371</v>
      </c>
      <c r="E11" s="1698">
        <v>905357</v>
      </c>
      <c r="F11" s="1698">
        <v>350</v>
      </c>
      <c r="G11" s="1698">
        <v>2586.7342857142858</v>
      </c>
      <c r="H11" s="1698">
        <v>425706</v>
      </c>
      <c r="I11" s="1698">
        <v>346</v>
      </c>
      <c r="J11" s="1698">
        <v>1230.3641618497111</v>
      </c>
      <c r="K11" s="1698">
        <v>203635</v>
      </c>
      <c r="L11" s="1698">
        <v>253</v>
      </c>
      <c r="M11" s="1698">
        <v>804.88142292490113</v>
      </c>
      <c r="N11" s="1698">
        <v>196406</v>
      </c>
      <c r="O11" s="1698">
        <v>288</v>
      </c>
      <c r="P11" s="1698">
        <v>681.96527777777783</v>
      </c>
    </row>
    <row r="12" spans="1:16" s="1701" customFormat="1" ht="18" customHeight="1">
      <c r="A12" s="1699">
        <v>2</v>
      </c>
      <c r="B12" s="1700">
        <f>SUM(E12,H12,K12,N12,B20,E20,H20,K20,N20,,B28,E28,H28,K28)</f>
        <v>2505997</v>
      </c>
      <c r="C12" s="1700">
        <f>SUM(F12,I12,L12,O12,C20,F20,I20,L20,O20,C28,F28,I28,L28)</f>
        <v>3172</v>
      </c>
      <c r="D12" s="1700">
        <f>ROUND(B12/C12,0)</f>
        <v>790</v>
      </c>
      <c r="E12" s="1700">
        <v>779555</v>
      </c>
      <c r="F12" s="1700">
        <v>300</v>
      </c>
      <c r="G12" s="1700">
        <f>ROUND(E12/F12,0)</f>
        <v>2599</v>
      </c>
      <c r="H12" s="1700">
        <v>362215</v>
      </c>
      <c r="I12" s="1700">
        <v>300</v>
      </c>
      <c r="J12" s="1700">
        <f>ROUND(H12/I12,0)</f>
        <v>1207</v>
      </c>
      <c r="K12" s="1700">
        <v>231199</v>
      </c>
      <c r="L12" s="1700">
        <v>249</v>
      </c>
      <c r="M12" s="1700">
        <f>ROUND(K12/L12,0)</f>
        <v>929</v>
      </c>
      <c r="N12" s="1700">
        <v>172437</v>
      </c>
      <c r="O12" s="1700">
        <v>249</v>
      </c>
      <c r="P12" s="1700">
        <f>ROUND(N12/O12,0)</f>
        <v>693</v>
      </c>
    </row>
    <row r="13" spans="1:16" ht="15" customHeight="1">
      <c r="A13" s="1702"/>
      <c r="B13" s="399"/>
      <c r="C13" s="399"/>
      <c r="D13" s="399"/>
      <c r="E13" s="399"/>
      <c r="F13" s="399"/>
      <c r="G13" s="1703"/>
      <c r="H13" s="399"/>
      <c r="I13" s="399"/>
      <c r="J13" s="1703"/>
      <c r="K13" s="399"/>
      <c r="L13" s="399"/>
      <c r="M13" s="399"/>
      <c r="N13" s="399"/>
      <c r="O13" s="399"/>
      <c r="P13" s="399"/>
    </row>
    <row r="14" spans="1:16" ht="15" customHeight="1" thickBot="1">
      <c r="A14" s="1702"/>
      <c r="B14" s="399"/>
      <c r="C14" s="399"/>
      <c r="D14" s="399"/>
      <c r="E14" s="399"/>
      <c r="F14" s="399"/>
      <c r="G14" s="399"/>
      <c r="H14" s="399"/>
      <c r="I14" s="399"/>
      <c r="J14" s="399"/>
      <c r="K14" s="399"/>
      <c r="L14" s="399"/>
      <c r="M14" s="399"/>
      <c r="N14" s="399"/>
      <c r="O14" s="399"/>
      <c r="P14" s="399"/>
    </row>
    <row r="15" spans="1:16" ht="18" customHeight="1" thickTop="1">
      <c r="A15" s="3666" t="s">
        <v>697</v>
      </c>
      <c r="B15" s="3066" t="s">
        <v>2675</v>
      </c>
      <c r="C15" s="3067"/>
      <c r="D15" s="3036"/>
      <c r="E15" s="3066" t="s">
        <v>2676</v>
      </c>
      <c r="F15" s="3067"/>
      <c r="G15" s="3036"/>
      <c r="H15" s="3066" t="s">
        <v>2677</v>
      </c>
      <c r="I15" s="3067"/>
      <c r="J15" s="3067"/>
      <c r="K15" s="3066" t="s">
        <v>2678</v>
      </c>
      <c r="L15" s="3067"/>
      <c r="M15" s="3036"/>
      <c r="N15" s="3066" t="s">
        <v>2679</v>
      </c>
      <c r="O15" s="3067"/>
      <c r="P15" s="3067"/>
    </row>
    <row r="16" spans="1:16" ht="30" customHeight="1">
      <c r="A16" s="3668"/>
      <c r="B16" s="1696" t="s">
        <v>2670</v>
      </c>
      <c r="C16" s="1694" t="s">
        <v>2671</v>
      </c>
      <c r="D16" s="1694" t="s">
        <v>2672</v>
      </c>
      <c r="E16" s="1696" t="s">
        <v>2670</v>
      </c>
      <c r="F16" s="1694" t="s">
        <v>2671</v>
      </c>
      <c r="G16" s="1694" t="s">
        <v>2672</v>
      </c>
      <c r="H16" s="1696" t="s">
        <v>2670</v>
      </c>
      <c r="I16" s="1694" t="s">
        <v>2671</v>
      </c>
      <c r="J16" s="1694" t="s">
        <v>2672</v>
      </c>
      <c r="K16" s="1696" t="s">
        <v>2670</v>
      </c>
      <c r="L16" s="1694" t="s">
        <v>2671</v>
      </c>
      <c r="M16" s="1694" t="s">
        <v>2672</v>
      </c>
      <c r="N16" s="1696" t="s">
        <v>2670</v>
      </c>
      <c r="O16" s="1694" t="s">
        <v>2671</v>
      </c>
      <c r="P16" s="1694" t="s">
        <v>2672</v>
      </c>
    </row>
    <row r="17" spans="1:16" s="90" customFormat="1" ht="18" customHeight="1">
      <c r="A17" s="1670"/>
      <c r="B17" s="472" t="s">
        <v>2673</v>
      </c>
      <c r="C17" s="42" t="s">
        <v>2674</v>
      </c>
      <c r="D17" s="42" t="s">
        <v>2673</v>
      </c>
      <c r="E17" s="42" t="s">
        <v>2673</v>
      </c>
      <c r="F17" s="42" t="s">
        <v>2674</v>
      </c>
      <c r="G17" s="42" t="s">
        <v>2673</v>
      </c>
      <c r="H17" s="42" t="s">
        <v>2673</v>
      </c>
      <c r="I17" s="42" t="s">
        <v>2674</v>
      </c>
      <c r="J17" s="42" t="s">
        <v>2673</v>
      </c>
      <c r="K17" s="42" t="s">
        <v>2673</v>
      </c>
      <c r="L17" s="42" t="s">
        <v>2674</v>
      </c>
      <c r="M17" s="226" t="s">
        <v>2673</v>
      </c>
      <c r="N17" s="42" t="s">
        <v>2673</v>
      </c>
      <c r="O17" s="42" t="s">
        <v>2674</v>
      </c>
      <c r="P17" s="42" t="s">
        <v>2673</v>
      </c>
    </row>
    <row r="18" spans="1:16" ht="18" customHeight="1">
      <c r="A18" s="247" t="s">
        <v>991</v>
      </c>
      <c r="B18" s="1704">
        <v>225577</v>
      </c>
      <c r="C18" s="1698">
        <v>292</v>
      </c>
      <c r="D18" s="1698">
        <v>772.52397260273972</v>
      </c>
      <c r="E18" s="1698">
        <v>243320</v>
      </c>
      <c r="F18" s="1698">
        <v>292</v>
      </c>
      <c r="G18" s="1698">
        <v>833.28767123287673</v>
      </c>
      <c r="H18" s="1698">
        <v>224787</v>
      </c>
      <c r="I18" s="1698">
        <v>279</v>
      </c>
      <c r="J18" s="1698">
        <v>805.68817204301081</v>
      </c>
      <c r="K18" s="1698">
        <v>70046</v>
      </c>
      <c r="L18" s="1698">
        <v>279</v>
      </c>
      <c r="M18" s="1698">
        <v>251.06093189964159</v>
      </c>
      <c r="N18" s="1698">
        <v>48043</v>
      </c>
      <c r="O18" s="1698">
        <v>279</v>
      </c>
      <c r="P18" s="1698">
        <v>172.19713261648747</v>
      </c>
    </row>
    <row r="19" spans="1:16" s="1705" customFormat="1" ht="18" customHeight="1">
      <c r="A19" s="247" t="s">
        <v>660</v>
      </c>
      <c r="B19" s="1704">
        <v>229332</v>
      </c>
      <c r="C19" s="1698">
        <v>288</v>
      </c>
      <c r="D19" s="1698">
        <v>796.29166666666663</v>
      </c>
      <c r="E19" s="1698">
        <v>230655</v>
      </c>
      <c r="F19" s="1698">
        <v>288</v>
      </c>
      <c r="G19" s="1698">
        <v>800.88541666666663</v>
      </c>
      <c r="H19" s="1698">
        <v>274708</v>
      </c>
      <c r="I19" s="1698">
        <v>288</v>
      </c>
      <c r="J19" s="1698">
        <v>953.84722222222217</v>
      </c>
      <c r="K19" s="1698">
        <v>64081</v>
      </c>
      <c r="L19" s="1698">
        <v>274</v>
      </c>
      <c r="M19" s="1698">
        <v>233.87226277372264</v>
      </c>
      <c r="N19" s="1698">
        <v>40404</v>
      </c>
      <c r="O19" s="1698">
        <v>253</v>
      </c>
      <c r="P19" s="1698">
        <v>159.699604743083</v>
      </c>
    </row>
    <row r="20" spans="1:16" s="392" customFormat="1" ht="18" customHeight="1">
      <c r="A20" s="1699">
        <v>2</v>
      </c>
      <c r="B20" s="1706">
        <v>101235</v>
      </c>
      <c r="C20" s="1700">
        <v>142</v>
      </c>
      <c r="D20" s="1700">
        <f>ROUND(B20/C20,0)</f>
        <v>713</v>
      </c>
      <c r="E20" s="1700">
        <v>201366</v>
      </c>
      <c r="F20" s="1700">
        <v>249</v>
      </c>
      <c r="G20" s="1700">
        <f>ROUND(E20/F20,0)</f>
        <v>809</v>
      </c>
      <c r="H20" s="1700">
        <v>232364</v>
      </c>
      <c r="I20" s="1700">
        <v>249</v>
      </c>
      <c r="J20" s="1700">
        <f>ROUND(H20/I20,0)</f>
        <v>933</v>
      </c>
      <c r="K20" s="1700">
        <v>50527</v>
      </c>
      <c r="L20" s="1700">
        <v>238</v>
      </c>
      <c r="M20" s="1700">
        <f>ROUND(K20/L20,0)</f>
        <v>212</v>
      </c>
      <c r="N20" s="1700">
        <v>36220</v>
      </c>
      <c r="O20" s="1700">
        <v>238</v>
      </c>
      <c r="P20" s="1700">
        <f>ROUND(N20/O20,0)</f>
        <v>152</v>
      </c>
    </row>
    <row r="21" spans="1:16" ht="15" customHeight="1">
      <c r="A21" s="1707"/>
      <c r="B21" s="399"/>
      <c r="C21" s="399"/>
      <c r="D21" s="399"/>
      <c r="E21" s="399"/>
      <c r="F21" s="399"/>
      <c r="G21" s="399"/>
      <c r="H21" s="399"/>
      <c r="I21" s="399"/>
      <c r="J21" s="399"/>
      <c r="K21" s="399"/>
      <c r="L21" s="399"/>
      <c r="M21" s="399"/>
      <c r="N21" s="399"/>
      <c r="O21" s="399"/>
      <c r="P21" s="399"/>
    </row>
    <row r="22" spans="1:16" ht="15" customHeight="1" thickBot="1">
      <c r="A22" s="1702"/>
      <c r="B22" s="399"/>
      <c r="C22" s="399"/>
      <c r="D22" s="399"/>
      <c r="E22" s="399"/>
      <c r="F22" s="399"/>
      <c r="G22" s="399"/>
      <c r="H22" s="399"/>
      <c r="I22" s="399"/>
      <c r="J22" s="399"/>
      <c r="K22" s="399"/>
      <c r="L22" s="399"/>
      <c r="M22" s="399"/>
      <c r="N22" s="399"/>
      <c r="O22" s="399"/>
      <c r="P22" s="399"/>
    </row>
    <row r="23" spans="1:16" ht="18" customHeight="1" thickTop="1">
      <c r="A23" s="3683" t="s">
        <v>697</v>
      </c>
      <c r="B23" s="3067" t="s">
        <v>2680</v>
      </c>
      <c r="C23" s="3067"/>
      <c r="D23" s="3036"/>
      <c r="E23" s="3685" t="s">
        <v>2681</v>
      </c>
      <c r="F23" s="3686"/>
      <c r="G23" s="3687"/>
      <c r="H23" s="3066" t="s">
        <v>2682</v>
      </c>
      <c r="I23" s="3067"/>
      <c r="J23" s="3036"/>
      <c r="K23" s="3688" t="s">
        <v>2683</v>
      </c>
      <c r="L23" s="3689"/>
      <c r="M23" s="3689"/>
      <c r="N23" s="3165"/>
      <c r="O23" s="3165"/>
      <c r="P23" s="3165"/>
    </row>
    <row r="24" spans="1:16" ht="30" customHeight="1">
      <c r="A24" s="3684"/>
      <c r="B24" s="1696" t="s">
        <v>2670</v>
      </c>
      <c r="C24" s="1694" t="s">
        <v>2671</v>
      </c>
      <c r="D24" s="1694" t="s">
        <v>2672</v>
      </c>
      <c r="E24" s="1696" t="s">
        <v>2670</v>
      </c>
      <c r="F24" s="1694" t="s">
        <v>2671</v>
      </c>
      <c r="G24" s="1694" t="s">
        <v>2672</v>
      </c>
      <c r="H24" s="1696" t="s">
        <v>2670</v>
      </c>
      <c r="I24" s="1694" t="s">
        <v>2671</v>
      </c>
      <c r="J24" s="1694" t="s">
        <v>2672</v>
      </c>
      <c r="K24" s="1696" t="s">
        <v>2670</v>
      </c>
      <c r="L24" s="1694" t="s">
        <v>2671</v>
      </c>
      <c r="M24" s="1694" t="s">
        <v>2672</v>
      </c>
      <c r="N24" s="643"/>
      <c r="O24" s="643"/>
      <c r="P24" s="644"/>
    </row>
    <row r="25" spans="1:16" s="90" customFormat="1" ht="18" customHeight="1">
      <c r="A25" s="1697"/>
      <c r="B25" s="42" t="s">
        <v>2673</v>
      </c>
      <c r="C25" s="42" t="s">
        <v>2674</v>
      </c>
      <c r="D25" s="42" t="s">
        <v>2673</v>
      </c>
      <c r="E25" s="42" t="s">
        <v>2673</v>
      </c>
      <c r="F25" s="42" t="s">
        <v>2674</v>
      </c>
      <c r="G25" s="42" t="s">
        <v>2673</v>
      </c>
      <c r="H25" s="42" t="s">
        <v>2673</v>
      </c>
      <c r="I25" s="42" t="s">
        <v>2674</v>
      </c>
      <c r="J25" s="42" t="s">
        <v>2673</v>
      </c>
      <c r="K25" s="226" t="s">
        <v>2673</v>
      </c>
      <c r="L25" s="226" t="s">
        <v>2674</v>
      </c>
      <c r="M25" s="226" t="s">
        <v>2673</v>
      </c>
      <c r="N25" s="42"/>
      <c r="O25" s="42"/>
      <c r="P25" s="42"/>
    </row>
    <row r="26" spans="1:16" ht="18" customHeight="1">
      <c r="A26" s="247" t="s">
        <v>991</v>
      </c>
      <c r="B26" s="1698">
        <v>150163</v>
      </c>
      <c r="C26" s="1698">
        <v>279</v>
      </c>
      <c r="D26" s="1698">
        <v>538.21863799283153</v>
      </c>
      <c r="E26" s="1698">
        <v>99214</v>
      </c>
      <c r="F26" s="1698">
        <v>279</v>
      </c>
      <c r="G26" s="1698">
        <v>355.60573476702507</v>
      </c>
      <c r="H26" s="1698">
        <v>145018</v>
      </c>
      <c r="I26" s="1698">
        <v>279</v>
      </c>
      <c r="J26" s="1698">
        <v>519.77777777777783</v>
      </c>
      <c r="K26" s="1698">
        <v>18666</v>
      </c>
      <c r="L26" s="1698">
        <v>281</v>
      </c>
      <c r="M26" s="1698">
        <v>66.42704626334519</v>
      </c>
      <c r="N26" s="1708"/>
      <c r="O26" s="1708"/>
      <c r="P26" s="1708"/>
    </row>
    <row r="27" spans="1:16" s="1705" customFormat="1" ht="18" customHeight="1">
      <c r="A27" s="247" t="s">
        <v>660</v>
      </c>
      <c r="B27" s="1698">
        <v>140570</v>
      </c>
      <c r="C27" s="1698">
        <v>274</v>
      </c>
      <c r="D27" s="1698">
        <v>513.02919708029196</v>
      </c>
      <c r="E27" s="1698">
        <v>86396</v>
      </c>
      <c r="F27" s="1698">
        <v>274</v>
      </c>
      <c r="G27" s="1698">
        <v>315.31386861313871</v>
      </c>
      <c r="H27" s="1698">
        <v>140654</v>
      </c>
      <c r="I27" s="1698">
        <v>274</v>
      </c>
      <c r="J27" s="1698">
        <v>513.33576642335765</v>
      </c>
      <c r="K27" s="1698">
        <v>16470</v>
      </c>
      <c r="L27" s="1698">
        <v>276</v>
      </c>
      <c r="M27" s="1698">
        <v>59.673913043478258</v>
      </c>
      <c r="N27" s="1708"/>
      <c r="O27" s="1708"/>
      <c r="P27" s="1708"/>
    </row>
    <row r="28" spans="1:16" s="391" customFormat="1" ht="18" customHeight="1">
      <c r="A28" s="1699">
        <v>2</v>
      </c>
      <c r="B28" s="1700">
        <v>131951</v>
      </c>
      <c r="C28" s="1700">
        <v>238</v>
      </c>
      <c r="D28" s="1700">
        <f>ROUND(B28/C28,0)</f>
        <v>554</v>
      </c>
      <c r="E28" s="1700">
        <v>67648</v>
      </c>
      <c r="F28" s="1700">
        <v>238</v>
      </c>
      <c r="G28" s="1700">
        <f>ROUND(E28/F28,0)</f>
        <v>284</v>
      </c>
      <c r="H28" s="1700">
        <v>125486</v>
      </c>
      <c r="I28" s="1700">
        <v>238</v>
      </c>
      <c r="J28" s="1700">
        <f>ROUND(H28/I28,0)</f>
        <v>527</v>
      </c>
      <c r="K28" s="1700">
        <v>13794</v>
      </c>
      <c r="L28" s="1700">
        <v>244</v>
      </c>
      <c r="M28" s="1700">
        <f>ROUND(K28/L28,0)</f>
        <v>57</v>
      </c>
      <c r="N28" s="1709"/>
      <c r="O28" s="1709"/>
      <c r="P28" s="1709"/>
    </row>
    <row r="29" spans="1:16" s="531" customFormat="1" ht="15" customHeight="1">
      <c r="A29" s="690" t="s">
        <v>2684</v>
      </c>
      <c r="B29" s="1710"/>
      <c r="C29" s="1710"/>
      <c r="D29" s="1710"/>
      <c r="E29" s="1710"/>
      <c r="F29" s="1710"/>
      <c r="G29" s="1710"/>
      <c r="H29" s="1710"/>
      <c r="I29" s="1710"/>
      <c r="J29" s="1710"/>
      <c r="K29" s="1710"/>
      <c r="L29" s="1710"/>
      <c r="M29" s="1711"/>
      <c r="N29" s="1711"/>
      <c r="O29" s="1711"/>
      <c r="P29" s="1711"/>
    </row>
    <row r="30" spans="1:16" s="1" customFormat="1" ht="15" customHeight="1">
      <c r="A30" s="1" t="s">
        <v>2685</v>
      </c>
    </row>
    <row r="31" spans="1:16" s="1" customFormat="1" ht="15" customHeight="1">
      <c r="A31" s="1" t="s">
        <v>2686</v>
      </c>
    </row>
    <row r="33" spans="1:1" ht="25.5">
      <c r="A33" s="1212" t="s">
        <v>2687</v>
      </c>
    </row>
  </sheetData>
  <mergeCells count="22">
    <mergeCell ref="A1:D1"/>
    <mergeCell ref="A2:D2"/>
    <mergeCell ref="A3:P3"/>
    <mergeCell ref="A5:P5"/>
    <mergeCell ref="A7:A8"/>
    <mergeCell ref="B7:D7"/>
    <mergeCell ref="E7:G7"/>
    <mergeCell ref="H7:J7"/>
    <mergeCell ref="K7:M7"/>
    <mergeCell ref="N7:P7"/>
    <mergeCell ref="N23:P23"/>
    <mergeCell ref="A15:A16"/>
    <mergeCell ref="B15:D15"/>
    <mergeCell ref="E15:G15"/>
    <mergeCell ref="H15:J15"/>
    <mergeCell ref="K15:M15"/>
    <mergeCell ref="N15:P15"/>
    <mergeCell ref="A23:A24"/>
    <mergeCell ref="B23:D23"/>
    <mergeCell ref="E23:G23"/>
    <mergeCell ref="H23:J23"/>
    <mergeCell ref="K23:M23"/>
  </mergeCells>
  <phoneticPr fontId="20"/>
  <pageMargins left="0.62992125984251968" right="0.62992125984251968" top="0.74803149606299213" bottom="0.74803149606299213" header="0.31496062992125984" footer="0.31496062992125984"/>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zoomScaleNormal="100" zoomScaleSheetLayoutView="100" workbookViewId="0">
      <selection activeCell="G7" sqref="G7"/>
    </sheetView>
  </sheetViews>
  <sheetFormatPr defaultColWidth="9" defaultRowHeight="14.25"/>
  <cols>
    <col min="1" max="1" width="18.625" style="24" customWidth="1"/>
    <col min="2" max="2" width="9.625" style="24" customWidth="1"/>
    <col min="3" max="15" width="7.625" style="24" customWidth="1"/>
    <col min="16" max="16384" width="9" style="24"/>
  </cols>
  <sheetData>
    <row r="1" spans="1:15" s="1763" customFormat="1" ht="20.100000000000001" customHeight="1">
      <c r="A1" s="3046" t="str">
        <f>HYPERLINK("#目次!A1","【目次に戻る】")</f>
        <v>【目次に戻る】</v>
      </c>
      <c r="B1" s="3046"/>
      <c r="C1" s="3046"/>
      <c r="D1" s="3046"/>
      <c r="E1" s="1762"/>
      <c r="F1" s="1762"/>
      <c r="G1" s="1762"/>
      <c r="H1" s="1762"/>
      <c r="I1" s="1762"/>
      <c r="J1" s="1762"/>
      <c r="K1" s="1762"/>
      <c r="L1" s="1762"/>
      <c r="M1" s="1762"/>
      <c r="N1" s="1762"/>
      <c r="O1" s="1762"/>
    </row>
    <row r="2" spans="1:15"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c r="K2" s="1762"/>
      <c r="L2" s="1762"/>
      <c r="M2" s="1762"/>
      <c r="N2" s="1762"/>
      <c r="O2" s="1762"/>
    </row>
    <row r="3" spans="1:15" s="140" customFormat="1" ht="20.100000000000001" customHeight="1">
      <c r="A3" s="3048" t="s">
        <v>2688</v>
      </c>
      <c r="B3" s="3048"/>
      <c r="C3" s="3048"/>
      <c r="D3" s="3202"/>
      <c r="E3" s="3202"/>
      <c r="F3" s="3202"/>
      <c r="G3" s="3202"/>
      <c r="H3" s="3202"/>
      <c r="I3" s="3202"/>
      <c r="J3" s="3202"/>
      <c r="K3" s="3202"/>
      <c r="L3" s="3202"/>
      <c r="M3" s="3202"/>
      <c r="N3" s="3202"/>
      <c r="O3" s="3202"/>
    </row>
    <row r="4" spans="1:15" s="32" customFormat="1" ht="15" customHeight="1" thickBot="1">
      <c r="A4" s="90" t="s">
        <v>2689</v>
      </c>
      <c r="B4" s="1230"/>
      <c r="C4" s="1230"/>
      <c r="D4" s="1230"/>
      <c r="E4" s="3691"/>
      <c r="F4" s="3691"/>
      <c r="G4" s="3691"/>
      <c r="H4" s="1230"/>
      <c r="I4" s="106"/>
      <c r="J4" s="106"/>
      <c r="K4" s="106"/>
      <c r="L4" s="1556"/>
      <c r="M4" s="51"/>
      <c r="N4" s="51"/>
      <c r="O4" s="1712" t="s">
        <v>2690</v>
      </c>
    </row>
    <row r="5" spans="1:15" ht="50.1" customHeight="1" thickTop="1">
      <c r="A5" s="1546" t="s">
        <v>2691</v>
      </c>
      <c r="B5" s="1559" t="s">
        <v>25</v>
      </c>
      <c r="C5" s="1713" t="s">
        <v>2692</v>
      </c>
      <c r="D5" s="1714" t="s">
        <v>2693</v>
      </c>
      <c r="E5" s="1715" t="s">
        <v>2694</v>
      </c>
      <c r="F5" s="1714" t="s">
        <v>2695</v>
      </c>
      <c r="G5" s="1714" t="s">
        <v>2696</v>
      </c>
      <c r="H5" s="1714" t="s">
        <v>2697</v>
      </c>
      <c r="I5" s="1714" t="s">
        <v>2698</v>
      </c>
      <c r="J5" s="1714" t="s">
        <v>2699</v>
      </c>
      <c r="K5" s="1716" t="s">
        <v>2700</v>
      </c>
      <c r="L5" s="1716" t="s">
        <v>2701</v>
      </c>
      <c r="M5" s="1716" t="s">
        <v>2702</v>
      </c>
      <c r="N5" s="1716" t="s">
        <v>2703</v>
      </c>
      <c r="O5" s="1717" t="s">
        <v>2704</v>
      </c>
    </row>
    <row r="6" spans="1:15" s="310" customFormat="1" ht="18" customHeight="1">
      <c r="A6" s="1718" t="s">
        <v>25</v>
      </c>
      <c r="B6" s="1719">
        <f t="shared" ref="B6:N6" si="0">IF(SUM(B7:B28)=0,"-",SUM(B7:B28))</f>
        <v>1263487</v>
      </c>
      <c r="C6" s="1719">
        <f t="shared" si="0"/>
        <v>419273</v>
      </c>
      <c r="D6" s="1719">
        <f t="shared" si="0"/>
        <v>113725</v>
      </c>
      <c r="E6" s="1719">
        <f t="shared" si="0"/>
        <v>112003</v>
      </c>
      <c r="F6" s="1719">
        <f t="shared" si="0"/>
        <v>104275</v>
      </c>
      <c r="G6" s="1719">
        <f t="shared" si="0"/>
        <v>114946</v>
      </c>
      <c r="H6" s="1719">
        <f t="shared" si="0"/>
        <v>93976</v>
      </c>
      <c r="I6" s="1719">
        <f t="shared" si="0"/>
        <v>116068</v>
      </c>
      <c r="J6" s="1719">
        <f t="shared" si="0"/>
        <v>38983</v>
      </c>
      <c r="K6" s="1719">
        <f t="shared" si="0"/>
        <v>37541</v>
      </c>
      <c r="L6" s="1719">
        <f t="shared" si="0"/>
        <v>34251</v>
      </c>
      <c r="M6" s="1719">
        <f t="shared" si="0"/>
        <v>41995</v>
      </c>
      <c r="N6" s="1719">
        <f t="shared" si="0"/>
        <v>36451</v>
      </c>
      <c r="O6" s="1719" t="str">
        <f>IF(SUM(O7:O28)=0,"-",SUM(O7:O28))</f>
        <v>-</v>
      </c>
    </row>
    <row r="7" spans="1:15" ht="18" customHeight="1">
      <c r="A7" s="725" t="s">
        <v>2705</v>
      </c>
      <c r="B7" s="1720">
        <f t="shared" ref="B7:B28" si="1">SUM(C7:O7)</f>
        <v>30073</v>
      </c>
      <c r="C7" s="1721">
        <v>11363</v>
      </c>
      <c r="D7" s="1721">
        <v>2678</v>
      </c>
      <c r="E7" s="1721">
        <v>2633</v>
      </c>
      <c r="F7" s="1721">
        <v>2664</v>
      </c>
      <c r="G7" s="1721">
        <v>3266</v>
      </c>
      <c r="H7" s="1721">
        <v>2077</v>
      </c>
      <c r="I7" s="1721">
        <v>2089</v>
      </c>
      <c r="J7" s="1721">
        <v>607</v>
      </c>
      <c r="K7" s="1721">
        <v>594</v>
      </c>
      <c r="L7" s="1722">
        <v>597</v>
      </c>
      <c r="M7" s="1722">
        <v>824</v>
      </c>
      <c r="N7" s="1722">
        <v>681</v>
      </c>
      <c r="O7" s="1721" t="s">
        <v>443</v>
      </c>
    </row>
    <row r="8" spans="1:15" ht="18" customHeight="1">
      <c r="A8" s="725" t="s">
        <v>2706</v>
      </c>
      <c r="B8" s="1720">
        <f t="shared" si="1"/>
        <v>34141</v>
      </c>
      <c r="C8" s="1721">
        <v>13849</v>
      </c>
      <c r="D8" s="1721">
        <v>2701</v>
      </c>
      <c r="E8" s="1721">
        <v>2941</v>
      </c>
      <c r="F8" s="1721">
        <v>3080</v>
      </c>
      <c r="G8" s="1721">
        <v>2968</v>
      </c>
      <c r="H8" s="1721">
        <v>2093</v>
      </c>
      <c r="I8" s="1721">
        <v>2383</v>
      </c>
      <c r="J8" s="1721">
        <v>828</v>
      </c>
      <c r="K8" s="1721">
        <v>713</v>
      </c>
      <c r="L8" s="1722">
        <v>606</v>
      </c>
      <c r="M8" s="1722">
        <v>1168</v>
      </c>
      <c r="N8" s="1722">
        <v>811</v>
      </c>
      <c r="O8" s="1721" t="s">
        <v>443</v>
      </c>
    </row>
    <row r="9" spans="1:15" ht="18" customHeight="1">
      <c r="A9" s="725" t="s">
        <v>2707</v>
      </c>
      <c r="B9" s="1720">
        <f t="shared" si="1"/>
        <v>86748</v>
      </c>
      <c r="C9" s="1721">
        <v>31128</v>
      </c>
      <c r="D9" s="1721">
        <v>6712</v>
      </c>
      <c r="E9" s="1721">
        <v>8198</v>
      </c>
      <c r="F9" s="1721">
        <v>8668</v>
      </c>
      <c r="G9" s="1721">
        <v>7536</v>
      </c>
      <c r="H9" s="1721">
        <v>6177</v>
      </c>
      <c r="I9" s="1721">
        <v>7625</v>
      </c>
      <c r="J9" s="1721">
        <v>1954</v>
      </c>
      <c r="K9" s="1721">
        <v>1795</v>
      </c>
      <c r="L9" s="1722">
        <v>2076</v>
      </c>
      <c r="M9" s="1722">
        <v>2648</v>
      </c>
      <c r="N9" s="1722">
        <v>2231</v>
      </c>
      <c r="O9" s="1721" t="s">
        <v>443</v>
      </c>
    </row>
    <row r="10" spans="1:15" ht="18" customHeight="1">
      <c r="A10" s="725" t="s">
        <v>2708</v>
      </c>
      <c r="B10" s="1720">
        <f t="shared" si="1"/>
        <v>133968</v>
      </c>
      <c r="C10" s="1721">
        <v>55283</v>
      </c>
      <c r="D10" s="1721">
        <v>11982</v>
      </c>
      <c r="E10" s="1721">
        <v>11574</v>
      </c>
      <c r="F10" s="1721">
        <v>11004</v>
      </c>
      <c r="G10" s="1721">
        <v>11501</v>
      </c>
      <c r="H10" s="1721">
        <v>8184</v>
      </c>
      <c r="I10" s="1721">
        <v>9919</v>
      </c>
      <c r="J10" s="1721">
        <v>2752</v>
      </c>
      <c r="K10" s="1721">
        <v>3047</v>
      </c>
      <c r="L10" s="1722">
        <v>2298</v>
      </c>
      <c r="M10" s="1722">
        <v>3423</v>
      </c>
      <c r="N10" s="1722">
        <v>3001</v>
      </c>
      <c r="O10" s="1721" t="s">
        <v>443</v>
      </c>
    </row>
    <row r="11" spans="1:15" ht="18" customHeight="1">
      <c r="A11" s="725" t="s">
        <v>2709</v>
      </c>
      <c r="B11" s="1720">
        <f t="shared" si="1"/>
        <v>85903</v>
      </c>
      <c r="C11" s="1721">
        <v>25871</v>
      </c>
      <c r="D11" s="1721">
        <v>7476</v>
      </c>
      <c r="E11" s="1721">
        <v>8798</v>
      </c>
      <c r="F11" s="1721">
        <v>7929</v>
      </c>
      <c r="G11" s="1721">
        <v>6982</v>
      </c>
      <c r="H11" s="1721">
        <v>6160</v>
      </c>
      <c r="I11" s="1721">
        <v>8522</v>
      </c>
      <c r="J11" s="1721">
        <v>2727</v>
      </c>
      <c r="K11" s="1721">
        <v>2914</v>
      </c>
      <c r="L11" s="1722">
        <v>2206</v>
      </c>
      <c r="M11" s="1722">
        <v>3159</v>
      </c>
      <c r="N11" s="1722">
        <v>3159</v>
      </c>
      <c r="O11" s="1721" t="s">
        <v>443</v>
      </c>
    </row>
    <row r="12" spans="1:15" ht="18" customHeight="1">
      <c r="A12" s="725" t="s">
        <v>2710</v>
      </c>
      <c r="B12" s="1720">
        <f t="shared" si="1"/>
        <v>85764</v>
      </c>
      <c r="C12" s="1721">
        <v>23058</v>
      </c>
      <c r="D12" s="1721">
        <v>9975</v>
      </c>
      <c r="E12" s="1721">
        <v>6796</v>
      </c>
      <c r="F12" s="1721">
        <v>7261</v>
      </c>
      <c r="G12" s="1721">
        <v>7008</v>
      </c>
      <c r="H12" s="1721">
        <v>5728</v>
      </c>
      <c r="I12" s="1721">
        <v>7490</v>
      </c>
      <c r="J12" s="1721">
        <v>3474</v>
      </c>
      <c r="K12" s="1721">
        <v>3091</v>
      </c>
      <c r="L12" s="1722">
        <v>3192</v>
      </c>
      <c r="M12" s="1722">
        <v>4402</v>
      </c>
      <c r="N12" s="1722">
        <v>4289</v>
      </c>
      <c r="O12" s="1721" t="s">
        <v>443</v>
      </c>
    </row>
    <row r="13" spans="1:15" ht="18" customHeight="1">
      <c r="A13" s="725" t="s">
        <v>2711</v>
      </c>
      <c r="B13" s="1720">
        <f t="shared" si="1"/>
        <v>33147</v>
      </c>
      <c r="C13" s="1721">
        <v>11219</v>
      </c>
      <c r="D13" s="1721">
        <v>3542</v>
      </c>
      <c r="E13" s="1721">
        <v>2749</v>
      </c>
      <c r="F13" s="1721">
        <v>2868</v>
      </c>
      <c r="G13" s="1721">
        <v>2673</v>
      </c>
      <c r="H13" s="1721">
        <v>1926</v>
      </c>
      <c r="I13" s="1721">
        <v>3686</v>
      </c>
      <c r="J13" s="1721">
        <v>900</v>
      </c>
      <c r="K13" s="1721">
        <v>719</v>
      </c>
      <c r="L13" s="1722">
        <v>690</v>
      </c>
      <c r="M13" s="1722">
        <v>1147</v>
      </c>
      <c r="N13" s="1722">
        <v>1028</v>
      </c>
      <c r="O13" s="1721" t="s">
        <v>443</v>
      </c>
    </row>
    <row r="14" spans="1:15" ht="18" customHeight="1">
      <c r="A14" s="725" t="s">
        <v>2712</v>
      </c>
      <c r="B14" s="1720">
        <f t="shared" si="1"/>
        <v>91274</v>
      </c>
      <c r="C14" s="1721">
        <v>30096</v>
      </c>
      <c r="D14" s="1721">
        <v>7820</v>
      </c>
      <c r="E14" s="1721">
        <v>8942</v>
      </c>
      <c r="F14" s="1721">
        <v>9067</v>
      </c>
      <c r="G14" s="1721">
        <v>9156</v>
      </c>
      <c r="H14" s="1721">
        <v>6529</v>
      </c>
      <c r="I14" s="1721">
        <v>7753</v>
      </c>
      <c r="J14" s="1721">
        <v>2259</v>
      </c>
      <c r="K14" s="1721">
        <v>2376</v>
      </c>
      <c r="L14" s="1722">
        <v>1991</v>
      </c>
      <c r="M14" s="1722">
        <v>2758</v>
      </c>
      <c r="N14" s="1722">
        <v>2527</v>
      </c>
      <c r="O14" s="1721" t="s">
        <v>443</v>
      </c>
    </row>
    <row r="15" spans="1:15" ht="18" customHeight="1">
      <c r="A15" s="725" t="s">
        <v>2713</v>
      </c>
      <c r="B15" s="1720">
        <f t="shared" si="1"/>
        <v>21431</v>
      </c>
      <c r="C15" s="1721">
        <v>8039</v>
      </c>
      <c r="D15" s="1721">
        <v>2316</v>
      </c>
      <c r="E15" s="1721">
        <v>1759</v>
      </c>
      <c r="F15" s="1721">
        <v>1282</v>
      </c>
      <c r="G15" s="1721">
        <v>1789</v>
      </c>
      <c r="H15" s="1721">
        <v>1624</v>
      </c>
      <c r="I15" s="1721">
        <v>1759</v>
      </c>
      <c r="J15" s="1721">
        <v>589</v>
      </c>
      <c r="K15" s="1721">
        <v>570</v>
      </c>
      <c r="L15" s="1722">
        <v>518</v>
      </c>
      <c r="M15" s="1722">
        <v>615</v>
      </c>
      <c r="N15" s="1722">
        <v>571</v>
      </c>
      <c r="O15" s="1721" t="s">
        <v>443</v>
      </c>
    </row>
    <row r="16" spans="1:15" ht="18" customHeight="1">
      <c r="A16" s="725" t="s">
        <v>2714</v>
      </c>
      <c r="B16" s="1720">
        <f t="shared" si="1"/>
        <v>271333</v>
      </c>
      <c r="C16" s="1721">
        <v>82930</v>
      </c>
      <c r="D16" s="1721">
        <v>21417</v>
      </c>
      <c r="E16" s="1721">
        <v>24562</v>
      </c>
      <c r="F16" s="1721">
        <v>23395</v>
      </c>
      <c r="G16" s="1721">
        <v>28957</v>
      </c>
      <c r="H16" s="1721">
        <v>20367</v>
      </c>
      <c r="I16" s="1721">
        <v>28908</v>
      </c>
      <c r="J16" s="1721">
        <v>8067</v>
      </c>
      <c r="K16" s="1721">
        <v>9854</v>
      </c>
      <c r="L16" s="1722">
        <v>7817</v>
      </c>
      <c r="M16" s="1722">
        <v>8915</v>
      </c>
      <c r="N16" s="1722">
        <v>6144</v>
      </c>
      <c r="O16" s="1721" t="s">
        <v>443</v>
      </c>
    </row>
    <row r="17" spans="1:15" ht="18" customHeight="1">
      <c r="A17" s="725" t="s">
        <v>2715</v>
      </c>
      <c r="B17" s="1720">
        <f t="shared" si="1"/>
        <v>37469</v>
      </c>
      <c r="C17" s="1721">
        <v>19280</v>
      </c>
      <c r="D17" s="1721">
        <v>2781</v>
      </c>
      <c r="E17" s="1721">
        <v>3116</v>
      </c>
      <c r="F17" s="1721">
        <v>2517</v>
      </c>
      <c r="G17" s="1721">
        <v>3063</v>
      </c>
      <c r="H17" s="1721">
        <v>2674</v>
      </c>
      <c r="I17" s="1721">
        <v>2103</v>
      </c>
      <c r="J17" s="1721">
        <v>377</v>
      </c>
      <c r="K17" s="1721">
        <v>366</v>
      </c>
      <c r="L17" s="1722">
        <v>363</v>
      </c>
      <c r="M17" s="1722">
        <v>408</v>
      </c>
      <c r="N17" s="1722">
        <v>421</v>
      </c>
      <c r="O17" s="1721" t="s">
        <v>443</v>
      </c>
    </row>
    <row r="18" spans="1:15" ht="18" customHeight="1">
      <c r="A18" s="725" t="s">
        <v>2716</v>
      </c>
      <c r="B18" s="1720">
        <f t="shared" si="1"/>
        <v>12844</v>
      </c>
      <c r="C18" s="1721">
        <v>2665</v>
      </c>
      <c r="D18" s="1721">
        <v>2278</v>
      </c>
      <c r="E18" s="1721">
        <v>919</v>
      </c>
      <c r="F18" s="1721">
        <v>588</v>
      </c>
      <c r="G18" s="1721">
        <v>723</v>
      </c>
      <c r="H18" s="1721">
        <v>1310</v>
      </c>
      <c r="I18" s="1721">
        <v>1502</v>
      </c>
      <c r="J18" s="1721">
        <v>1115</v>
      </c>
      <c r="K18" s="1721">
        <v>291</v>
      </c>
      <c r="L18" s="1722">
        <v>384</v>
      </c>
      <c r="M18" s="1722">
        <v>623</v>
      </c>
      <c r="N18" s="1722">
        <v>446</v>
      </c>
      <c r="O18" s="1721" t="s">
        <v>443</v>
      </c>
    </row>
    <row r="19" spans="1:15" ht="18" customHeight="1">
      <c r="A19" s="725" t="s">
        <v>2717</v>
      </c>
      <c r="B19" s="1720">
        <f t="shared" si="1"/>
        <v>10402</v>
      </c>
      <c r="C19" s="1721">
        <v>1169</v>
      </c>
      <c r="D19" s="1721">
        <v>905</v>
      </c>
      <c r="E19" s="1721">
        <v>1725</v>
      </c>
      <c r="F19" s="1721">
        <v>1420</v>
      </c>
      <c r="G19" s="1721">
        <v>1622</v>
      </c>
      <c r="H19" s="1721">
        <v>1916</v>
      </c>
      <c r="I19" s="1721">
        <v>912</v>
      </c>
      <c r="J19" s="1721">
        <v>185</v>
      </c>
      <c r="K19" s="1721">
        <v>201</v>
      </c>
      <c r="L19" s="1722">
        <v>122</v>
      </c>
      <c r="M19" s="1722">
        <v>138</v>
      </c>
      <c r="N19" s="1722">
        <v>87</v>
      </c>
      <c r="O19" s="1721" t="s">
        <v>443</v>
      </c>
    </row>
    <row r="20" spans="1:15" ht="18" customHeight="1">
      <c r="A20" s="725" t="s">
        <v>2718</v>
      </c>
      <c r="B20" s="1720">
        <f t="shared" si="1"/>
        <v>118964</v>
      </c>
      <c r="C20" s="1721">
        <v>30748</v>
      </c>
      <c r="D20" s="1721">
        <v>11663</v>
      </c>
      <c r="E20" s="1721">
        <v>10477</v>
      </c>
      <c r="F20" s="1721">
        <v>7633</v>
      </c>
      <c r="G20" s="1721">
        <v>10048</v>
      </c>
      <c r="H20" s="1721">
        <v>10298</v>
      </c>
      <c r="I20" s="1721">
        <v>13882</v>
      </c>
      <c r="J20" s="1721">
        <v>6138</v>
      </c>
      <c r="K20" s="1721">
        <v>3921</v>
      </c>
      <c r="L20" s="1722">
        <v>4303</v>
      </c>
      <c r="M20" s="1722">
        <v>5039</v>
      </c>
      <c r="N20" s="1722">
        <v>4814</v>
      </c>
      <c r="O20" s="1721" t="s">
        <v>443</v>
      </c>
    </row>
    <row r="21" spans="1:15" ht="18" customHeight="1">
      <c r="A21" s="725" t="s">
        <v>2719</v>
      </c>
      <c r="B21" s="1720">
        <f t="shared" si="1"/>
        <v>12528</v>
      </c>
      <c r="C21" s="1721">
        <v>6524</v>
      </c>
      <c r="D21" s="1721">
        <v>509</v>
      </c>
      <c r="E21" s="1721">
        <v>704</v>
      </c>
      <c r="F21" s="1721">
        <v>1086</v>
      </c>
      <c r="G21" s="1721">
        <v>1774</v>
      </c>
      <c r="H21" s="1721">
        <v>836</v>
      </c>
      <c r="I21" s="1721">
        <v>908</v>
      </c>
      <c r="J21" s="1721">
        <v>28</v>
      </c>
      <c r="K21" s="1721">
        <v>63</v>
      </c>
      <c r="L21" s="1721">
        <v>11</v>
      </c>
      <c r="M21" s="1721">
        <v>21</v>
      </c>
      <c r="N21" s="1722">
        <v>64</v>
      </c>
      <c r="O21" s="1721" t="s">
        <v>443</v>
      </c>
    </row>
    <row r="22" spans="1:15" ht="18" customHeight="1">
      <c r="A22" s="725" t="s">
        <v>2720</v>
      </c>
      <c r="B22" s="1720">
        <f t="shared" si="1"/>
        <v>51459</v>
      </c>
      <c r="C22" s="1721">
        <v>29781</v>
      </c>
      <c r="D22" s="1721">
        <v>4371</v>
      </c>
      <c r="E22" s="1721">
        <v>3642</v>
      </c>
      <c r="F22" s="1721">
        <v>2007</v>
      </c>
      <c r="G22" s="1721">
        <v>3059</v>
      </c>
      <c r="H22" s="1721">
        <v>2228</v>
      </c>
      <c r="I22" s="1721">
        <v>2208</v>
      </c>
      <c r="J22" s="1721">
        <v>897</v>
      </c>
      <c r="K22" s="1721">
        <v>835</v>
      </c>
      <c r="L22" s="1722">
        <v>849</v>
      </c>
      <c r="M22" s="1722">
        <v>831</v>
      </c>
      <c r="N22" s="1722">
        <v>751</v>
      </c>
      <c r="O22" s="1721" t="s">
        <v>443</v>
      </c>
    </row>
    <row r="23" spans="1:15" ht="18" customHeight="1">
      <c r="A23" s="723" t="s">
        <v>2721</v>
      </c>
      <c r="B23" s="1720">
        <f t="shared" si="1"/>
        <v>2656</v>
      </c>
      <c r="C23" s="1721">
        <v>2656</v>
      </c>
      <c r="D23" s="1721" t="s">
        <v>443</v>
      </c>
      <c r="E23" s="1721" t="s">
        <v>443</v>
      </c>
      <c r="F23" s="1721" t="s">
        <v>443</v>
      </c>
      <c r="G23" s="1721" t="s">
        <v>443</v>
      </c>
      <c r="H23" s="1721" t="s">
        <v>443</v>
      </c>
      <c r="I23" s="1721" t="s">
        <v>443</v>
      </c>
      <c r="J23" s="1721" t="s">
        <v>443</v>
      </c>
      <c r="K23" s="1721" t="s">
        <v>443</v>
      </c>
      <c r="L23" s="1721" t="s">
        <v>443</v>
      </c>
      <c r="M23" s="1721" t="s">
        <v>443</v>
      </c>
      <c r="N23" s="1721" t="s">
        <v>443</v>
      </c>
      <c r="O23" s="1721" t="s">
        <v>443</v>
      </c>
    </row>
    <row r="24" spans="1:15" ht="18" customHeight="1">
      <c r="A24" s="725" t="s">
        <v>2722</v>
      </c>
      <c r="B24" s="1720">
        <f t="shared" si="1"/>
        <v>2451</v>
      </c>
      <c r="C24" s="1721">
        <v>1951</v>
      </c>
      <c r="D24" s="1721">
        <v>74</v>
      </c>
      <c r="E24" s="1721">
        <v>91</v>
      </c>
      <c r="F24" s="1721">
        <v>58</v>
      </c>
      <c r="G24" s="1721">
        <v>61</v>
      </c>
      <c r="H24" s="1721">
        <v>74</v>
      </c>
      <c r="I24" s="1721">
        <v>58</v>
      </c>
      <c r="J24" s="1721">
        <v>14</v>
      </c>
      <c r="K24" s="1721">
        <v>18</v>
      </c>
      <c r="L24" s="1722">
        <v>16</v>
      </c>
      <c r="M24" s="1722">
        <v>12</v>
      </c>
      <c r="N24" s="1722">
        <v>24</v>
      </c>
      <c r="O24" s="1721" t="s">
        <v>443</v>
      </c>
    </row>
    <row r="25" spans="1:15" ht="18" customHeight="1">
      <c r="A25" s="725" t="s">
        <v>2723</v>
      </c>
      <c r="B25" s="1720">
        <f t="shared" si="1"/>
        <v>8885</v>
      </c>
      <c r="C25" s="1721">
        <v>2626</v>
      </c>
      <c r="D25" s="1721">
        <v>801</v>
      </c>
      <c r="E25" s="1721">
        <v>770</v>
      </c>
      <c r="F25" s="1721">
        <v>626</v>
      </c>
      <c r="G25" s="1721">
        <v>1444</v>
      </c>
      <c r="H25" s="1721">
        <v>883</v>
      </c>
      <c r="I25" s="1721">
        <v>966</v>
      </c>
      <c r="J25" s="1721">
        <v>233</v>
      </c>
      <c r="K25" s="1721">
        <v>162</v>
      </c>
      <c r="L25" s="1722">
        <v>76</v>
      </c>
      <c r="M25" s="1722">
        <v>135</v>
      </c>
      <c r="N25" s="1722">
        <v>163</v>
      </c>
      <c r="O25" s="1721" t="s">
        <v>443</v>
      </c>
    </row>
    <row r="26" spans="1:15" ht="18" customHeight="1">
      <c r="A26" s="725" t="s">
        <v>2724</v>
      </c>
      <c r="B26" s="1720">
        <f t="shared" si="1"/>
        <v>6893</v>
      </c>
      <c r="C26" s="1721">
        <v>1664</v>
      </c>
      <c r="D26" s="1721">
        <v>691</v>
      </c>
      <c r="E26" s="1721">
        <v>446</v>
      </c>
      <c r="F26" s="1721">
        <v>526</v>
      </c>
      <c r="G26" s="1721">
        <v>572</v>
      </c>
      <c r="H26" s="1721">
        <v>801</v>
      </c>
      <c r="I26" s="1721">
        <v>639</v>
      </c>
      <c r="J26" s="1721">
        <v>424</v>
      </c>
      <c r="K26" s="1721">
        <v>275</v>
      </c>
      <c r="L26" s="1722">
        <v>260</v>
      </c>
      <c r="M26" s="1722">
        <v>271</v>
      </c>
      <c r="N26" s="1722">
        <v>324</v>
      </c>
      <c r="O26" s="1721" t="s">
        <v>443</v>
      </c>
    </row>
    <row r="27" spans="1:15" ht="18" customHeight="1">
      <c r="A27" s="725" t="s">
        <v>2725</v>
      </c>
      <c r="B27" s="1720">
        <f t="shared" si="1"/>
        <v>124716</v>
      </c>
      <c r="C27" s="1721">
        <v>27096</v>
      </c>
      <c r="D27" s="1721">
        <v>13009</v>
      </c>
      <c r="E27" s="1721">
        <v>11133</v>
      </c>
      <c r="F27" s="1721">
        <v>10579</v>
      </c>
      <c r="G27" s="1721">
        <v>10719</v>
      </c>
      <c r="H27" s="1721">
        <v>12078</v>
      </c>
      <c r="I27" s="1721">
        <v>12741</v>
      </c>
      <c r="J27" s="1721">
        <v>5408</v>
      </c>
      <c r="K27" s="1721">
        <v>5729</v>
      </c>
      <c r="L27" s="1722">
        <v>5867</v>
      </c>
      <c r="M27" s="1722">
        <v>5451</v>
      </c>
      <c r="N27" s="1722">
        <v>4906</v>
      </c>
      <c r="O27" s="1721" t="s">
        <v>443</v>
      </c>
    </row>
    <row r="28" spans="1:15" ht="18" customHeight="1">
      <c r="A28" s="725" t="s">
        <v>202</v>
      </c>
      <c r="B28" s="1720">
        <f t="shared" si="1"/>
        <v>438</v>
      </c>
      <c r="C28" s="1723">
        <v>277</v>
      </c>
      <c r="D28" s="1723">
        <v>24</v>
      </c>
      <c r="E28" s="1723">
        <v>28</v>
      </c>
      <c r="F28" s="1723">
        <v>17</v>
      </c>
      <c r="G28" s="1723">
        <v>25</v>
      </c>
      <c r="H28" s="1723">
        <v>13</v>
      </c>
      <c r="I28" s="1723">
        <v>15</v>
      </c>
      <c r="J28" s="1723">
        <v>7</v>
      </c>
      <c r="K28" s="1723">
        <v>7</v>
      </c>
      <c r="L28" s="1724">
        <v>9</v>
      </c>
      <c r="M28" s="1724">
        <v>7</v>
      </c>
      <c r="N28" s="1724">
        <v>9</v>
      </c>
      <c r="O28" s="1723" t="s">
        <v>443</v>
      </c>
    </row>
    <row r="29" spans="1:15" s="90" customFormat="1" ht="15" customHeight="1">
      <c r="A29" s="3692" t="s">
        <v>2726</v>
      </c>
      <c r="B29" s="3692"/>
      <c r="C29" s="3692"/>
      <c r="D29" s="3692"/>
      <c r="E29" s="3692"/>
      <c r="F29" s="3692"/>
      <c r="G29" s="3692"/>
      <c r="H29" s="3692"/>
      <c r="I29" s="3692"/>
      <c r="J29" s="3692"/>
      <c r="K29" s="608"/>
      <c r="L29" s="608"/>
      <c r="M29" s="608"/>
      <c r="N29" s="608"/>
      <c r="O29" s="608"/>
    </row>
    <row r="30" spans="1:15" s="90" customFormat="1" ht="15" customHeight="1">
      <c r="A30" s="90" t="s">
        <v>2727</v>
      </c>
      <c r="B30" s="51"/>
    </row>
    <row r="31" spans="1:15" s="90" customFormat="1" ht="15" customHeight="1">
      <c r="A31" s="51" t="s">
        <v>2686</v>
      </c>
      <c r="B31" s="51"/>
    </row>
  </sheetData>
  <mergeCells count="5">
    <mergeCell ref="A3:O3"/>
    <mergeCell ref="E4:G4"/>
    <mergeCell ref="A29:J29"/>
    <mergeCell ref="A1:D1"/>
    <mergeCell ref="A2:D2"/>
  </mergeCells>
  <phoneticPr fontId="20"/>
  <pageMargins left="0.62992125984251968" right="0.62992125984251968" top="0.74803149606299213" bottom="0.74803149606299213" header="0.31496062992125984" footer="0.31496062992125984"/>
  <headerFooter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zoomScale="85" zoomScaleNormal="85" zoomScaleSheetLayoutView="100" workbookViewId="0">
      <selection activeCell="G7" sqref="G7"/>
    </sheetView>
  </sheetViews>
  <sheetFormatPr defaultColWidth="9" defaultRowHeight="14.25"/>
  <cols>
    <col min="1" max="1" width="20.875" style="24" customWidth="1"/>
    <col min="2" max="9" width="12.875" style="24" customWidth="1"/>
    <col min="10" max="16384" width="9" style="24"/>
  </cols>
  <sheetData>
    <row r="1" spans="1:9" s="1763" customFormat="1" ht="20.100000000000001" customHeight="1">
      <c r="A1" s="3046" t="str">
        <f>HYPERLINK("#目次!A1","【目次に戻る】")</f>
        <v>【目次に戻る】</v>
      </c>
      <c r="B1" s="3046"/>
      <c r="C1" s="3046"/>
      <c r="D1" s="3046"/>
      <c r="E1" s="1762"/>
      <c r="F1" s="1762"/>
      <c r="G1" s="1762"/>
      <c r="H1" s="1762"/>
      <c r="I1" s="1762"/>
    </row>
    <row r="2" spans="1:9" s="1763" customFormat="1" ht="20.100000000000001" customHeight="1">
      <c r="A2" s="3046" t="str">
        <f>HYPERLINK("#業務所管課別目次!A1","【業務所管課別目次に戻る】")</f>
        <v>【業務所管課別目次に戻る】</v>
      </c>
      <c r="B2" s="3046"/>
      <c r="C2" s="3046"/>
      <c r="D2" s="3046"/>
      <c r="E2" s="1762"/>
      <c r="F2" s="1762"/>
      <c r="G2" s="1762"/>
      <c r="H2" s="1762"/>
      <c r="I2" s="1762"/>
    </row>
    <row r="3" spans="1:9" ht="26.1" customHeight="1">
      <c r="A3" s="3047" t="s">
        <v>2728</v>
      </c>
      <c r="B3" s="3047"/>
      <c r="C3" s="3047"/>
      <c r="D3" s="3047"/>
      <c r="E3" s="3047"/>
      <c r="F3" s="3047"/>
      <c r="G3" s="3047"/>
      <c r="H3" s="3047"/>
      <c r="I3" s="3047"/>
    </row>
    <row r="4" spans="1:9" s="90" customFormat="1" ht="15" customHeight="1">
      <c r="A4" s="40"/>
      <c r="B4" s="40"/>
      <c r="C4" s="40"/>
      <c r="D4" s="40"/>
      <c r="E4" s="40"/>
      <c r="F4" s="40"/>
      <c r="G4" s="40"/>
      <c r="H4" s="51"/>
    </row>
    <row r="5" spans="1:9" s="90" customFormat="1" ht="15" customHeight="1" thickBot="1">
      <c r="A5" s="40"/>
      <c r="B5" s="40"/>
      <c r="C5" s="40"/>
      <c r="D5" s="40"/>
      <c r="E5" s="40"/>
      <c r="F5" s="40"/>
      <c r="G5" s="40"/>
      <c r="H5" s="51"/>
    </row>
    <row r="6" spans="1:9" ht="18" customHeight="1" thickTop="1">
      <c r="A6" s="3076" t="s">
        <v>2615</v>
      </c>
      <c r="B6" s="3036" t="s">
        <v>2729</v>
      </c>
      <c r="C6" s="3040"/>
      <c r="D6" s="3040" t="s">
        <v>2730</v>
      </c>
      <c r="E6" s="3040"/>
      <c r="F6" s="3040" t="s">
        <v>2731</v>
      </c>
      <c r="G6" s="3040"/>
      <c r="H6" s="3067" t="s">
        <v>2732</v>
      </c>
      <c r="I6" s="3067"/>
    </row>
    <row r="7" spans="1:9" ht="18" customHeight="1">
      <c r="A7" s="3134"/>
      <c r="B7" s="1547" t="s">
        <v>2733</v>
      </c>
      <c r="C7" s="1548" t="s">
        <v>2734</v>
      </c>
      <c r="D7" s="1548" t="s">
        <v>2733</v>
      </c>
      <c r="E7" s="1548" t="s">
        <v>2734</v>
      </c>
      <c r="F7" s="1548" t="s">
        <v>2733</v>
      </c>
      <c r="G7" s="1548" t="s">
        <v>2734</v>
      </c>
      <c r="H7" s="1548" t="s">
        <v>2733</v>
      </c>
      <c r="I7" s="1550" t="s">
        <v>2734</v>
      </c>
    </row>
    <row r="8" spans="1:9" s="32" customFormat="1" ht="18" customHeight="1">
      <c r="A8" s="1656"/>
      <c r="B8" s="1725" t="s">
        <v>2735</v>
      </c>
      <c r="C8" s="1725" t="s">
        <v>2735</v>
      </c>
      <c r="D8" s="1725" t="s">
        <v>2736</v>
      </c>
      <c r="E8" s="1725" t="s">
        <v>2736</v>
      </c>
      <c r="F8" s="1725" t="s">
        <v>2736</v>
      </c>
      <c r="G8" s="1725" t="s">
        <v>2736</v>
      </c>
      <c r="H8" s="1725" t="s">
        <v>2735</v>
      </c>
      <c r="I8" s="1725" t="s">
        <v>2735</v>
      </c>
    </row>
    <row r="9" spans="1:9" s="32" customFormat="1" ht="18" customHeight="1">
      <c r="A9" s="17" t="s">
        <v>2737</v>
      </c>
      <c r="B9" s="22">
        <v>35362</v>
      </c>
      <c r="C9" s="22">
        <v>184179</v>
      </c>
      <c r="D9" s="22">
        <v>3423</v>
      </c>
      <c r="E9" s="22">
        <v>2243</v>
      </c>
      <c r="F9" s="22">
        <v>255</v>
      </c>
      <c r="G9" s="22">
        <v>7</v>
      </c>
      <c r="H9" s="22">
        <v>4340</v>
      </c>
      <c r="I9" s="22">
        <v>27456</v>
      </c>
    </row>
    <row r="10" spans="1:9" s="32" customFormat="1" ht="18" customHeight="1">
      <c r="A10" s="17">
        <v>29</v>
      </c>
      <c r="B10" s="22">
        <v>36110</v>
      </c>
      <c r="C10" s="22">
        <v>162504</v>
      </c>
      <c r="D10" s="22">
        <v>3071</v>
      </c>
      <c r="E10" s="22">
        <v>1591</v>
      </c>
      <c r="F10" s="22">
        <v>256</v>
      </c>
      <c r="G10" s="22">
        <v>5</v>
      </c>
      <c r="H10" s="22">
        <v>4596</v>
      </c>
      <c r="I10" s="22">
        <v>25918</v>
      </c>
    </row>
    <row r="11" spans="1:9" ht="18" customHeight="1">
      <c r="A11" s="17">
        <v>30</v>
      </c>
      <c r="B11" s="22">
        <v>36791</v>
      </c>
      <c r="C11" s="22">
        <v>153472</v>
      </c>
      <c r="D11" s="22">
        <v>2565</v>
      </c>
      <c r="E11" s="22">
        <v>1530</v>
      </c>
      <c r="F11" s="22">
        <v>256</v>
      </c>
      <c r="G11" s="22">
        <v>9</v>
      </c>
      <c r="H11" s="22">
        <v>4720</v>
      </c>
      <c r="I11" s="22">
        <v>25257</v>
      </c>
    </row>
    <row r="12" spans="1:9" ht="18" customHeight="1">
      <c r="A12" s="17" t="s">
        <v>660</v>
      </c>
      <c r="B12" s="22">
        <v>37147</v>
      </c>
      <c r="C12" s="22">
        <v>135573</v>
      </c>
      <c r="D12" s="22">
        <v>2473</v>
      </c>
      <c r="E12" s="22">
        <v>1024</v>
      </c>
      <c r="F12" s="22">
        <v>243</v>
      </c>
      <c r="G12" s="22">
        <v>3</v>
      </c>
      <c r="H12" s="22">
        <v>4607</v>
      </c>
      <c r="I12" s="22">
        <v>22239</v>
      </c>
    </row>
    <row r="13" spans="1:9" s="310" customFormat="1" ht="18" customHeight="1">
      <c r="A13" s="395">
        <v>2</v>
      </c>
      <c r="B13" s="308">
        <v>37755</v>
      </c>
      <c r="C13" s="308">
        <v>107078</v>
      </c>
      <c r="D13" s="308">
        <v>2565</v>
      </c>
      <c r="E13" s="308">
        <v>862</v>
      </c>
      <c r="F13" s="308">
        <v>241</v>
      </c>
      <c r="G13" s="308">
        <v>3</v>
      </c>
      <c r="H13" s="308">
        <v>4701</v>
      </c>
      <c r="I13" s="308">
        <v>17155</v>
      </c>
    </row>
    <row r="14" spans="1:9" s="90" customFormat="1" ht="15" customHeight="1">
      <c r="A14" s="90" t="s">
        <v>2686</v>
      </c>
      <c r="I14" s="51"/>
    </row>
  </sheetData>
  <mergeCells count="8">
    <mergeCell ref="A1:D1"/>
    <mergeCell ref="A2:D2"/>
    <mergeCell ref="A3:I3"/>
    <mergeCell ref="A6:A7"/>
    <mergeCell ref="B6:C6"/>
    <mergeCell ref="D6:E6"/>
    <mergeCell ref="F6:G6"/>
    <mergeCell ref="H6:I6"/>
  </mergeCells>
  <phoneticPr fontId="20"/>
  <pageMargins left="0.62992125984251968" right="0.62992125984251968" top="0.74803149606299213" bottom="0.74803149606299213" header="0.31496062992125984" footer="0.31496062992125984"/>
  <headerFooter alignWithMargins="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zoomScaleNormal="100" zoomScaleSheetLayoutView="100" workbookViewId="0">
      <selection activeCell="G7" sqref="G7:G8"/>
    </sheetView>
  </sheetViews>
  <sheetFormatPr defaultColWidth="9" defaultRowHeight="14.25"/>
  <cols>
    <col min="1" max="1" width="15.625" style="453" customWidth="1"/>
    <col min="2" max="10" width="12.125" style="24" customWidth="1"/>
    <col min="11" max="16384" width="9" style="24"/>
  </cols>
  <sheetData>
    <row r="1" spans="1:10" s="1763" customFormat="1" ht="20.100000000000001" customHeight="1">
      <c r="A1" s="3046" t="str">
        <f>HYPERLINK("#目次!A1","【目次に戻る】")</f>
        <v>【目次に戻る】</v>
      </c>
      <c r="B1" s="3046"/>
      <c r="C1" s="3046"/>
      <c r="D1" s="3046"/>
      <c r="E1" s="1762"/>
      <c r="F1" s="1762"/>
      <c r="G1" s="1762"/>
      <c r="H1" s="1762"/>
      <c r="I1" s="1762"/>
      <c r="J1" s="1762"/>
    </row>
    <row r="2" spans="1:10" s="1763" customFormat="1" ht="20.100000000000001" customHeight="1">
      <c r="A2" s="3046" t="str">
        <f>HYPERLINK("#業務所管課別目次!A1","【業務所管課別目次に戻る】")</f>
        <v>【業務所管課別目次に戻る】</v>
      </c>
      <c r="B2" s="3046"/>
      <c r="C2" s="3046"/>
      <c r="D2" s="3046"/>
      <c r="E2" s="1762"/>
      <c r="F2" s="1762"/>
      <c r="G2" s="1762"/>
      <c r="H2" s="1762"/>
      <c r="I2" s="1762"/>
      <c r="J2" s="1762"/>
    </row>
    <row r="3" spans="1:10" s="1777" customFormat="1" ht="26.1" customHeight="1">
      <c r="A3" s="3047" t="s">
        <v>2738</v>
      </c>
      <c r="B3" s="3047"/>
      <c r="C3" s="3047"/>
      <c r="D3" s="3047"/>
      <c r="E3" s="3047"/>
      <c r="F3" s="3047"/>
      <c r="G3" s="3047"/>
      <c r="H3" s="3047"/>
      <c r="I3" s="3047"/>
      <c r="J3" s="3047"/>
    </row>
    <row r="4" spans="1:10" s="90" customFormat="1" ht="15" customHeight="1">
      <c r="A4" s="455"/>
    </row>
    <row r="5" spans="1:10" s="140" customFormat="1" ht="20.100000000000001" customHeight="1">
      <c r="A5" s="3519" t="s">
        <v>2739</v>
      </c>
      <c r="B5" s="3519"/>
      <c r="C5" s="3519"/>
      <c r="D5" s="3519"/>
      <c r="E5" s="3519"/>
      <c r="F5" s="3519"/>
      <c r="G5" s="3519"/>
      <c r="H5" s="3519"/>
      <c r="I5" s="3519"/>
      <c r="J5" s="3519"/>
    </row>
    <row r="6" spans="1:10" s="90" customFormat="1" ht="15" customHeight="1" thickBot="1">
      <c r="A6" s="1774" t="s">
        <v>215</v>
      </c>
      <c r="B6" s="1774"/>
      <c r="E6" s="1774"/>
      <c r="F6" s="1774"/>
      <c r="J6" s="106" t="s">
        <v>2740</v>
      </c>
    </row>
    <row r="7" spans="1:10" ht="18" customHeight="1" thickTop="1">
      <c r="A7" s="3683" t="s">
        <v>697</v>
      </c>
      <c r="B7" s="3521" t="s">
        <v>1689</v>
      </c>
      <c r="C7" s="3036" t="s">
        <v>2336</v>
      </c>
      <c r="D7" s="3040"/>
      <c r="E7" s="3131"/>
      <c r="F7" s="3235" t="s">
        <v>2741</v>
      </c>
      <c r="G7" s="3130" t="s">
        <v>2742</v>
      </c>
      <c r="H7" s="3130" t="s">
        <v>2743</v>
      </c>
      <c r="I7" s="3130" t="s">
        <v>2744</v>
      </c>
      <c r="J7" s="3042" t="s">
        <v>2745</v>
      </c>
    </row>
    <row r="8" spans="1:10" ht="18" customHeight="1">
      <c r="A8" s="3684"/>
      <c r="B8" s="3693"/>
      <c r="C8" s="1772" t="s">
        <v>2746</v>
      </c>
      <c r="D8" s="1773" t="s">
        <v>2747</v>
      </c>
      <c r="E8" s="1773" t="s">
        <v>2748</v>
      </c>
      <c r="F8" s="3134"/>
      <c r="G8" s="3131"/>
      <c r="H8" s="3131"/>
      <c r="I8" s="3131"/>
      <c r="J8" s="3044"/>
    </row>
    <row r="9" spans="1:10" s="25" customFormat="1" ht="18" customHeight="1">
      <c r="A9" s="1726" t="s">
        <v>661</v>
      </c>
      <c r="B9" s="23">
        <v>63836</v>
      </c>
      <c r="C9" s="23">
        <v>19123</v>
      </c>
      <c r="D9" s="23">
        <v>3312</v>
      </c>
      <c r="E9" s="23">
        <v>1731</v>
      </c>
      <c r="F9" s="23">
        <v>986</v>
      </c>
      <c r="G9" s="23">
        <v>1636</v>
      </c>
      <c r="H9" s="23">
        <v>18483</v>
      </c>
      <c r="I9" s="23">
        <v>15800</v>
      </c>
      <c r="J9" s="23">
        <v>2765</v>
      </c>
    </row>
    <row r="10" spans="1:10" s="682" customFormat="1" ht="18" customHeight="1">
      <c r="A10" s="1727">
        <v>29</v>
      </c>
      <c r="B10" s="21">
        <v>56955</v>
      </c>
      <c r="C10" s="23">
        <v>17871</v>
      </c>
      <c r="D10" s="23">
        <v>3363</v>
      </c>
      <c r="E10" s="23">
        <v>1298</v>
      </c>
      <c r="F10" s="23">
        <v>676</v>
      </c>
      <c r="G10" s="23">
        <v>1741</v>
      </c>
      <c r="H10" s="23">
        <v>15858</v>
      </c>
      <c r="I10" s="23">
        <v>13470</v>
      </c>
      <c r="J10" s="23">
        <v>2678</v>
      </c>
    </row>
    <row r="11" spans="1:10" s="682" customFormat="1" ht="18" customHeight="1">
      <c r="A11" s="1726">
        <v>30</v>
      </c>
      <c r="B11" s="23">
        <v>56191</v>
      </c>
      <c r="C11" s="23">
        <v>19165</v>
      </c>
      <c r="D11" s="23">
        <v>3580</v>
      </c>
      <c r="E11" s="23">
        <v>2051</v>
      </c>
      <c r="F11" s="23">
        <v>790</v>
      </c>
      <c r="G11" s="23">
        <v>2155</v>
      </c>
      <c r="H11" s="23">
        <v>12367</v>
      </c>
      <c r="I11" s="23">
        <v>13516</v>
      </c>
      <c r="J11" s="23">
        <v>2567</v>
      </c>
    </row>
    <row r="12" spans="1:10" s="682" customFormat="1" ht="18" customHeight="1">
      <c r="A12" s="1727" t="s">
        <v>660</v>
      </c>
      <c r="B12" s="21">
        <v>53036</v>
      </c>
      <c r="C12" s="23">
        <v>17891</v>
      </c>
      <c r="D12" s="23">
        <v>3588</v>
      </c>
      <c r="E12" s="23">
        <v>2949</v>
      </c>
      <c r="F12" s="23">
        <v>647</v>
      </c>
      <c r="G12" s="23">
        <v>2060</v>
      </c>
      <c r="H12" s="23">
        <v>9563</v>
      </c>
      <c r="I12" s="23">
        <v>13386</v>
      </c>
      <c r="J12" s="23">
        <v>2952</v>
      </c>
    </row>
    <row r="13" spans="1:10" s="1653" customFormat="1" ht="18" customHeight="1">
      <c r="A13" s="1728">
        <v>2</v>
      </c>
      <c r="B13" s="646">
        <f>SUM(C13:J13)</f>
        <v>6070</v>
      </c>
      <c r="C13" s="670">
        <v>3589</v>
      </c>
      <c r="D13" s="670">
        <v>558</v>
      </c>
      <c r="E13" s="670">
        <v>570</v>
      </c>
      <c r="F13" s="670" t="s">
        <v>443</v>
      </c>
      <c r="G13" s="670">
        <v>230</v>
      </c>
      <c r="H13" s="670">
        <v>780</v>
      </c>
      <c r="I13" s="670" t="s">
        <v>443</v>
      </c>
      <c r="J13" s="670">
        <v>343</v>
      </c>
    </row>
    <row r="14" spans="1:10" s="90" customFormat="1" ht="15" customHeight="1">
      <c r="A14" s="1775" t="s">
        <v>2749</v>
      </c>
      <c r="B14" s="1775"/>
      <c r="C14" s="1775"/>
      <c r="D14" s="1775"/>
      <c r="E14" s="1775"/>
      <c r="F14" s="1775"/>
      <c r="G14" s="1775"/>
    </row>
    <row r="15" spans="1:10" s="90" customFormat="1" ht="15" customHeight="1">
      <c r="A15" s="455"/>
      <c r="B15" s="51"/>
      <c r="C15" s="51"/>
      <c r="D15" s="51"/>
      <c r="E15" s="51"/>
      <c r="F15" s="51"/>
      <c r="G15" s="51"/>
      <c r="H15" s="51"/>
      <c r="I15" s="51"/>
      <c r="J15" s="51"/>
    </row>
    <row r="16" spans="1:10" s="140" customFormat="1" ht="20.100000000000001" customHeight="1">
      <c r="A16" s="3519" t="s">
        <v>2750</v>
      </c>
      <c r="B16" s="3519"/>
      <c r="C16" s="3519"/>
      <c r="D16" s="3519"/>
      <c r="E16" s="3519"/>
      <c r="F16" s="3519"/>
      <c r="G16" s="3519"/>
      <c r="H16" s="3519"/>
      <c r="I16" s="3519"/>
      <c r="J16" s="3519"/>
    </row>
    <row r="17" spans="1:10" s="90" customFormat="1" ht="15" customHeight="1" thickBot="1">
      <c r="A17" s="35" t="s">
        <v>215</v>
      </c>
      <c r="J17" s="1774"/>
    </row>
    <row r="18" spans="1:10" ht="18" customHeight="1" thickTop="1">
      <c r="A18" s="3683" t="s">
        <v>697</v>
      </c>
      <c r="B18" s="3521" t="s">
        <v>1689</v>
      </c>
      <c r="C18" s="3036" t="s">
        <v>2336</v>
      </c>
      <c r="D18" s="3040"/>
      <c r="E18" s="3040"/>
      <c r="F18" s="3130" t="s">
        <v>2741</v>
      </c>
      <c r="G18" s="3130" t="s">
        <v>2751</v>
      </c>
      <c r="H18" s="3130" t="s">
        <v>2743</v>
      </c>
      <c r="I18" s="3066" t="s">
        <v>2752</v>
      </c>
      <c r="J18" s="3042" t="s">
        <v>2745</v>
      </c>
    </row>
    <row r="19" spans="1:10" ht="18" customHeight="1">
      <c r="A19" s="3684"/>
      <c r="B19" s="3693"/>
      <c r="C19" s="1772" t="s">
        <v>2746</v>
      </c>
      <c r="D19" s="1773" t="s">
        <v>2747</v>
      </c>
      <c r="E19" s="1773" t="s">
        <v>2748</v>
      </c>
      <c r="F19" s="3131"/>
      <c r="G19" s="3131"/>
      <c r="H19" s="3131"/>
      <c r="I19" s="3071"/>
      <c r="J19" s="3044"/>
    </row>
    <row r="20" spans="1:10" s="682" customFormat="1" ht="18" customHeight="1">
      <c r="A20" s="1726" t="s">
        <v>661</v>
      </c>
      <c r="B20" s="23">
        <v>46727</v>
      </c>
      <c r="C20" s="23">
        <v>14450</v>
      </c>
      <c r="D20" s="23">
        <v>2855</v>
      </c>
      <c r="E20" s="23">
        <v>1909</v>
      </c>
      <c r="F20" s="23">
        <v>363</v>
      </c>
      <c r="G20" s="23">
        <v>1366</v>
      </c>
      <c r="H20" s="23">
        <v>10825</v>
      </c>
      <c r="I20" s="23">
        <v>13161</v>
      </c>
      <c r="J20" s="23">
        <v>1798</v>
      </c>
    </row>
    <row r="21" spans="1:10" s="682" customFormat="1" ht="18" customHeight="1">
      <c r="A21" s="1727">
        <v>29</v>
      </c>
      <c r="B21" s="21">
        <v>33648</v>
      </c>
      <c r="C21" s="23">
        <v>9735</v>
      </c>
      <c r="D21" s="23">
        <v>2174</v>
      </c>
      <c r="E21" s="23">
        <v>1455</v>
      </c>
      <c r="F21" s="23">
        <v>335</v>
      </c>
      <c r="G21" s="23">
        <v>1226</v>
      </c>
      <c r="H21" s="23">
        <v>6011</v>
      </c>
      <c r="I21" s="23">
        <v>11209</v>
      </c>
      <c r="J21" s="23">
        <v>1503</v>
      </c>
    </row>
    <row r="22" spans="1:10" s="682" customFormat="1" ht="18" customHeight="1">
      <c r="A22" s="1726">
        <v>30</v>
      </c>
      <c r="B22" s="23">
        <v>42592</v>
      </c>
      <c r="C22" s="23">
        <v>13916</v>
      </c>
      <c r="D22" s="23">
        <v>2939</v>
      </c>
      <c r="E22" s="23">
        <v>2152</v>
      </c>
      <c r="F22" s="23">
        <v>412</v>
      </c>
      <c r="G22" s="23">
        <v>1715</v>
      </c>
      <c r="H22" s="23">
        <v>9080</v>
      </c>
      <c r="I22" s="23">
        <v>10739</v>
      </c>
      <c r="J22" s="23">
        <v>1639</v>
      </c>
    </row>
    <row r="23" spans="1:10" s="682" customFormat="1" ht="18" customHeight="1">
      <c r="A23" s="1727" t="s">
        <v>660</v>
      </c>
      <c r="B23" s="21">
        <v>44151</v>
      </c>
      <c r="C23" s="23">
        <v>14244</v>
      </c>
      <c r="D23" s="23">
        <v>3084</v>
      </c>
      <c r="E23" s="23">
        <v>2428</v>
      </c>
      <c r="F23" s="23">
        <v>568</v>
      </c>
      <c r="G23" s="23">
        <v>1733</v>
      </c>
      <c r="H23" s="23">
        <v>7967</v>
      </c>
      <c r="I23" s="23">
        <v>11627</v>
      </c>
      <c r="J23" s="23">
        <v>2500</v>
      </c>
    </row>
    <row r="24" spans="1:10" s="1653" customFormat="1" ht="18" customHeight="1">
      <c r="A24" s="1728">
        <v>2</v>
      </c>
      <c r="B24" s="1729">
        <f>SUM(C24:J24)</f>
        <v>3486</v>
      </c>
      <c r="C24" s="670">
        <v>1964</v>
      </c>
      <c r="D24" s="670">
        <v>436</v>
      </c>
      <c r="E24" s="670">
        <v>347</v>
      </c>
      <c r="F24" s="670" t="s">
        <v>443</v>
      </c>
      <c r="G24" s="670">
        <v>153</v>
      </c>
      <c r="H24" s="670">
        <v>315</v>
      </c>
      <c r="I24" s="670" t="s">
        <v>443</v>
      </c>
      <c r="J24" s="670">
        <v>271</v>
      </c>
    </row>
    <row r="25" spans="1:10" s="90" customFormat="1" ht="15" customHeight="1">
      <c r="A25" s="455"/>
      <c r="B25" s="51"/>
      <c r="C25" s="51"/>
      <c r="D25" s="51"/>
      <c r="E25" s="51"/>
      <c r="F25" s="51"/>
      <c r="G25" s="51"/>
      <c r="H25" s="51"/>
      <c r="I25" s="51"/>
      <c r="J25" s="51"/>
    </row>
    <row r="26" spans="1:10" s="140" customFormat="1" ht="20.100000000000001" customHeight="1">
      <c r="A26" s="3519" t="s">
        <v>2753</v>
      </c>
      <c r="B26" s="3519"/>
      <c r="C26" s="3519"/>
      <c r="D26" s="3519"/>
      <c r="E26" s="3519"/>
      <c r="F26" s="3519"/>
      <c r="G26" s="3519"/>
      <c r="H26" s="3519"/>
      <c r="I26" s="3519"/>
      <c r="J26" s="3519"/>
    </row>
    <row r="27" spans="1:10" s="90" customFormat="1" ht="15" customHeight="1" thickBot="1">
      <c r="A27" s="90" t="s">
        <v>215</v>
      </c>
    </row>
    <row r="28" spans="1:10" ht="35.1" customHeight="1" thickTop="1">
      <c r="A28" s="1644" t="s">
        <v>697</v>
      </c>
      <c r="B28" s="1730" t="s">
        <v>1689</v>
      </c>
      <c r="C28" s="1644" t="s">
        <v>2754</v>
      </c>
      <c r="D28" s="1731" t="s">
        <v>2755</v>
      </c>
      <c r="E28" s="653" t="s">
        <v>2756</v>
      </c>
      <c r="F28" s="653" t="s">
        <v>2757</v>
      </c>
      <c r="G28" s="653" t="s">
        <v>2758</v>
      </c>
      <c r="H28" s="548" t="s">
        <v>2759</v>
      </c>
    </row>
    <row r="29" spans="1:10" s="25" customFormat="1" ht="18" customHeight="1">
      <c r="A29" s="1726" t="s">
        <v>661</v>
      </c>
      <c r="B29" s="23">
        <v>46727</v>
      </c>
      <c r="C29" s="23">
        <v>15949</v>
      </c>
      <c r="D29" s="23">
        <v>9543</v>
      </c>
      <c r="E29" s="23">
        <v>6288</v>
      </c>
      <c r="F29" s="23">
        <v>13161</v>
      </c>
      <c r="G29" s="23">
        <v>1237</v>
      </c>
      <c r="H29" s="23">
        <v>549</v>
      </c>
      <c r="I29" s="23"/>
      <c r="J29" s="23"/>
    </row>
    <row r="30" spans="1:10" s="682" customFormat="1" ht="18" customHeight="1">
      <c r="A30" s="1727">
        <v>29</v>
      </c>
      <c r="B30" s="21">
        <v>33648</v>
      </c>
      <c r="C30" s="23">
        <v>7913</v>
      </c>
      <c r="D30" s="23">
        <v>8816</v>
      </c>
      <c r="E30" s="23">
        <v>4524</v>
      </c>
      <c r="F30" s="23">
        <v>11209</v>
      </c>
      <c r="G30" s="23">
        <v>1003</v>
      </c>
      <c r="H30" s="23">
        <v>183</v>
      </c>
      <c r="I30" s="23"/>
      <c r="J30" s="23"/>
    </row>
    <row r="31" spans="1:10" s="399" customFormat="1" ht="18" customHeight="1">
      <c r="A31" s="1726">
        <v>30</v>
      </c>
      <c r="B31" s="23">
        <v>42592</v>
      </c>
      <c r="C31" s="23">
        <v>14333</v>
      </c>
      <c r="D31" s="23">
        <v>10676</v>
      </c>
      <c r="E31" s="23">
        <v>5598</v>
      </c>
      <c r="F31" s="23">
        <v>10739</v>
      </c>
      <c r="G31" s="23">
        <v>916</v>
      </c>
      <c r="H31" s="23">
        <v>330</v>
      </c>
    </row>
    <row r="32" spans="1:10" s="682" customFormat="1" ht="18" customHeight="1">
      <c r="A32" s="1727" t="s">
        <v>660</v>
      </c>
      <c r="B32" s="21">
        <v>44151</v>
      </c>
      <c r="C32" s="23">
        <v>12709</v>
      </c>
      <c r="D32" s="23">
        <v>10755</v>
      </c>
      <c r="E32" s="23">
        <v>8062</v>
      </c>
      <c r="F32" s="23">
        <v>11627</v>
      </c>
      <c r="G32" s="23">
        <v>791</v>
      </c>
      <c r="H32" s="23">
        <v>207</v>
      </c>
    </row>
    <row r="33" spans="1:8" s="1732" customFormat="1" ht="18" customHeight="1">
      <c r="A33" s="1728">
        <v>2</v>
      </c>
      <c r="B33" s="1729">
        <v>3486</v>
      </c>
      <c r="C33" s="670" t="s">
        <v>443</v>
      </c>
      <c r="D33" s="670">
        <v>3486</v>
      </c>
      <c r="E33" s="670" t="s">
        <v>443</v>
      </c>
      <c r="F33" s="670" t="s">
        <v>443</v>
      </c>
      <c r="G33" s="670" t="s">
        <v>443</v>
      </c>
      <c r="H33" s="670" t="s">
        <v>443</v>
      </c>
    </row>
    <row r="34" spans="1:8" s="90" customFormat="1" ht="15" customHeight="1">
      <c r="A34" s="51" t="s">
        <v>2760</v>
      </c>
      <c r="B34" s="35"/>
      <c r="C34" s="35"/>
      <c r="D34" s="1776"/>
    </row>
  </sheetData>
  <mergeCells count="22">
    <mergeCell ref="A1:D1"/>
    <mergeCell ref="A2:D2"/>
    <mergeCell ref="A3:J3"/>
    <mergeCell ref="A5:J5"/>
    <mergeCell ref="A7:A8"/>
    <mergeCell ref="B7:B8"/>
    <mergeCell ref="C7:E7"/>
    <mergeCell ref="F7:F8"/>
    <mergeCell ref="G7:G8"/>
    <mergeCell ref="H7:H8"/>
    <mergeCell ref="I7:I8"/>
    <mergeCell ref="J7:J8"/>
    <mergeCell ref="A26:J26"/>
    <mergeCell ref="A16:J16"/>
    <mergeCell ref="A18:A19"/>
    <mergeCell ref="B18:B19"/>
    <mergeCell ref="C18:E18"/>
    <mergeCell ref="F18:F19"/>
    <mergeCell ref="G18:G19"/>
    <mergeCell ref="H18:H19"/>
    <mergeCell ref="I18:I19"/>
    <mergeCell ref="J18:J19"/>
  </mergeCells>
  <phoneticPr fontId="20"/>
  <printOptions horizontalCentered="1"/>
  <pageMargins left="0.62992125984251968" right="0.62992125984251968" top="0.74803149606299213" bottom="0.74803149606299213"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220</vt:i4>
      </vt:variant>
    </vt:vector>
  </HeadingPairs>
  <TitlesOfParts>
    <vt:vector size="220" baseType="lpstr">
      <vt:lpstr>目次</vt:lpstr>
      <vt:lpstr>業務所管課別目次</vt:lpstr>
      <vt:lpstr>凡例</vt:lpstr>
      <vt:lpstr>1</vt:lpstr>
      <vt:lpstr>2</vt:lpstr>
      <vt:lpstr>3(1)</vt:lpstr>
      <vt:lpstr>3(2)</vt:lpstr>
      <vt:lpstr>4</vt:lpstr>
      <vt:lpstr>5</vt:lpstr>
      <vt:lpstr>6(その1)</vt:lpstr>
      <vt:lpstr>6(その2)</vt:lpstr>
      <vt:lpstr>6(その3)</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32～33</vt:lpstr>
      <vt:lpstr>34</vt:lpstr>
      <vt:lpstr>35</vt:lpstr>
      <vt:lpstr>36</vt:lpstr>
      <vt:lpstr>37(その1)</vt:lpstr>
      <vt:lpstr>37(その1(続))</vt:lpstr>
      <vt:lpstr>37(その2)</vt:lpstr>
      <vt:lpstr>37(その2(続))</vt:lpstr>
      <vt:lpstr>37(その3)</vt:lpstr>
      <vt:lpstr>37(その3(続))</vt:lpstr>
      <vt:lpstr>38(その1)</vt:lpstr>
      <vt:lpstr>38(その2)</vt:lpstr>
      <vt:lpstr>39</vt:lpstr>
      <vt:lpstr>40(その1)</vt:lpstr>
      <vt:lpstr>40(その2)</vt:lpstr>
      <vt:lpstr>40(その3)</vt:lpstr>
      <vt:lpstr>40(その4)</vt:lpstr>
      <vt:lpstr>40(その5)</vt:lpstr>
      <vt:lpstr>40(その6)</vt:lpstr>
      <vt:lpstr>41</vt:lpstr>
      <vt:lpstr>42</vt:lpstr>
      <vt:lpstr>43</vt:lpstr>
      <vt:lpstr>43(続)</vt:lpstr>
      <vt:lpstr>44</vt:lpstr>
      <vt:lpstr>45</vt:lpstr>
      <vt:lpstr>46(その1)</vt:lpstr>
      <vt:lpstr>46(その2)</vt:lpstr>
      <vt:lpstr>46(その3)</vt:lpstr>
      <vt:lpstr>47</vt:lpstr>
      <vt:lpstr>48</vt:lpstr>
      <vt:lpstr>49</vt:lpstr>
      <vt:lpstr>50(1)</vt:lpstr>
      <vt:lpstr>50(2)</vt:lpstr>
      <vt:lpstr>50(3)</vt:lpstr>
      <vt:lpstr>50(4)</vt:lpstr>
      <vt:lpstr>51</vt:lpstr>
      <vt:lpstr>52</vt:lpstr>
      <vt:lpstr>53</vt:lpstr>
      <vt:lpstr>54</vt:lpstr>
      <vt:lpstr>55</vt:lpstr>
      <vt:lpstr>56</vt:lpstr>
      <vt:lpstr>57</vt:lpstr>
      <vt:lpstr>58(その1)</vt:lpstr>
      <vt:lpstr>58(その2)</vt:lpstr>
      <vt:lpstr>59</vt:lpstr>
      <vt:lpstr>60</vt:lpstr>
      <vt:lpstr>61</vt:lpstr>
      <vt:lpstr>62</vt:lpstr>
      <vt:lpstr>63</vt:lpstr>
      <vt:lpstr>64</vt:lpstr>
      <vt:lpstr>65</vt:lpstr>
      <vt:lpstr>66</vt:lpstr>
      <vt:lpstr>67</vt:lpstr>
      <vt:lpstr>68</vt:lpstr>
      <vt:lpstr>69</vt:lpstr>
      <vt:lpstr>70</vt:lpstr>
      <vt:lpstr>71</vt:lpstr>
      <vt:lpstr>72</vt:lpstr>
      <vt:lpstr>73(1)</vt:lpstr>
      <vt:lpstr>73(2)</vt:lpstr>
      <vt:lpstr>74</vt:lpstr>
      <vt:lpstr>75</vt:lpstr>
      <vt:lpstr>76</vt:lpstr>
      <vt:lpstr>77</vt:lpstr>
      <vt:lpstr>78</vt:lpstr>
      <vt:lpstr>79</vt:lpstr>
      <vt:lpstr>80</vt:lpstr>
      <vt:lpstr>81</vt:lpstr>
      <vt:lpstr>82(1)</vt:lpstr>
      <vt:lpstr>82(2)</vt:lpstr>
      <vt:lpstr>83(1)</vt:lpstr>
      <vt:lpstr>83(2)</vt:lpstr>
      <vt:lpstr>84～94</vt:lpstr>
      <vt:lpstr>95</vt:lpstr>
      <vt:lpstr>96</vt:lpstr>
      <vt:lpstr>97</vt:lpstr>
      <vt:lpstr>98(1)</vt:lpstr>
      <vt:lpstr>98(2)</vt:lpstr>
      <vt:lpstr>99</vt:lpstr>
      <vt:lpstr>100</vt:lpstr>
      <vt:lpstr>101</vt:lpstr>
      <vt:lpstr>102</vt:lpstr>
      <vt:lpstr>103</vt:lpstr>
      <vt:lpstr>104</vt:lpstr>
      <vt:lpstr>105</vt:lpstr>
      <vt:lpstr>106</vt:lpstr>
      <vt:lpstr>107</vt:lpstr>
      <vt:lpstr>108</vt:lpstr>
      <vt:lpstr>109</vt:lpstr>
      <vt:lpstr>110</vt:lpstr>
      <vt:lpstr>111(1)</vt:lpstr>
      <vt:lpstr>111(2)</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132(1)</vt:lpstr>
      <vt:lpstr>132(2)</vt:lpstr>
      <vt:lpstr>132(3)</vt:lpstr>
      <vt:lpstr>132(4)</vt:lpstr>
      <vt:lpstr>132(5)</vt:lpstr>
      <vt:lpstr>133</vt:lpstr>
      <vt:lpstr>134</vt:lpstr>
      <vt:lpstr>135</vt:lpstr>
      <vt:lpstr>136</vt:lpstr>
      <vt:lpstr>137</vt:lpstr>
      <vt:lpstr>138</vt:lpstr>
      <vt:lpstr>139</vt:lpstr>
      <vt:lpstr>140</vt:lpstr>
      <vt:lpstr>141</vt:lpstr>
      <vt:lpstr>142</vt:lpstr>
      <vt:lpstr>143</vt:lpstr>
      <vt:lpstr>144(1)</vt:lpstr>
      <vt:lpstr>144(2)</vt:lpstr>
      <vt:lpstr>144(3)</vt:lpstr>
      <vt:lpstr>144(4)</vt:lpstr>
      <vt:lpstr>144(5)</vt:lpstr>
      <vt:lpstr>145</vt:lpstr>
      <vt:lpstr>146</vt:lpstr>
      <vt:lpstr>147</vt:lpstr>
      <vt:lpstr>148</vt:lpstr>
      <vt:lpstr>149</vt:lpstr>
      <vt:lpstr>150</vt:lpstr>
      <vt:lpstr>151</vt:lpstr>
      <vt:lpstr>152</vt:lpstr>
      <vt:lpstr>153</vt:lpstr>
      <vt:lpstr>154(1)</vt:lpstr>
      <vt:lpstr>154(2)</vt:lpstr>
      <vt:lpstr>155</vt:lpstr>
      <vt:lpstr>156</vt:lpstr>
      <vt:lpstr>157</vt:lpstr>
      <vt:lpstr>158</vt:lpstr>
      <vt:lpstr>159</vt:lpstr>
      <vt:lpstr>160</vt:lpstr>
      <vt:lpstr>161</vt:lpstr>
      <vt:lpstr>162</vt:lpstr>
      <vt:lpstr>163</vt:lpstr>
      <vt:lpstr>164</vt:lpstr>
      <vt:lpstr>165</vt:lpstr>
      <vt:lpstr>166</vt:lpstr>
      <vt:lpstr>167</vt:lpstr>
      <vt:lpstr>168</vt:lpstr>
      <vt:lpstr>169</vt:lpstr>
      <vt:lpstr>170</vt:lpstr>
      <vt:lpstr>171</vt:lpstr>
      <vt:lpstr>172</vt:lpstr>
      <vt:lpstr>173</vt:lpstr>
      <vt:lpstr>174</vt:lpstr>
      <vt:lpstr>175</vt:lpstr>
      <vt:lpstr>176</vt:lpstr>
      <vt:lpstr>177</vt:lpstr>
      <vt:lpstr>178</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2021-01-06T11:48:07Z</dcterms:created>
  <dcterms:modified xsi:type="dcterms:W3CDTF">2021-12-24T07:00:09Z</dcterms:modified>
</cp:coreProperties>
</file>